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gran\Desktop\hima\yerevan N-er 27.03.25\297\"/>
    </mc:Choice>
  </mc:AlternateContent>
  <xr:revisionPtr revIDLastSave="0" documentId="13_ncr:1_{B75C7C07-E432-4F90-8E11-BE9EB8181069}" xr6:coauthVersionLast="47" xr6:coauthVersionMax="47" xr10:uidLastSave="{00000000-0000-0000-0000-000000000000}"/>
  <bookViews>
    <workbookView xWindow="2220" yWindow="2070" windowWidth="21600" windowHeight="11385" tabRatio="942" firstSheet="9" activeTab="9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 2" sheetId="218" state="hidden" r:id="rId6"/>
    <sheet name="havelvac3" sheetId="219" state="hidden" r:id="rId7"/>
    <sheet name="havelvac4" sheetId="220" state="hidden" r:id="rId8"/>
    <sheet name="havelvac5" sheetId="221" state="hidden" r:id="rId9"/>
    <sheet name="havelvac 6" sheetId="217" r:id="rId10"/>
    <sheet name="havelvac 7.1" sheetId="199" state="hidden" r:id="rId11"/>
    <sheet name="havelvac 7.2" sheetId="200" state="hidden" r:id="rId12"/>
    <sheet name="havelvac 7.3" sheetId="201" state="hidden" r:id="rId13"/>
    <sheet name="havelvac 7.4" sheetId="202" state="hidden" r:id="rId14"/>
    <sheet name="havelvac 7.5" sheetId="203" state="hidden" r:id="rId15"/>
    <sheet name="havelvac 7.6" sheetId="204" state="hidden" r:id="rId16"/>
    <sheet name="havelvac 7.7" sheetId="205" state="hidden" r:id="rId17"/>
    <sheet name="havelvac 7.8" sheetId="207" state="hidden" r:id="rId18"/>
    <sheet name="havelvac 7.9" sheetId="206" state="hidden" r:id="rId19"/>
    <sheet name="havelvac 7.10" sheetId="208" state="hidden" r:id="rId20"/>
    <sheet name="havelvac 7.11" sheetId="210" state="hidden" r:id="rId21"/>
    <sheet name="havelvac 7.12" sheetId="211" state="hidden" r:id="rId22"/>
    <sheet name="havelvac 7.13" sheetId="212" state="hidden" r:id="rId23"/>
  </sheets>
  <definedNames>
    <definedName name="_xlnm._FilterDatabase" localSheetId="3" hidden="1">'havelvac 6 varchakan'!$H$7:$M$7</definedName>
    <definedName name="_xlnm._FilterDatabase" localSheetId="10" hidden="1">'havelvac 7.1'!$H$12:$M$41</definedName>
    <definedName name="_xlnm._FilterDatabase" localSheetId="19" hidden="1">'havelvac 7.10'!$H$12:$M$41</definedName>
    <definedName name="_xlnm._FilterDatabase" localSheetId="20" hidden="1">'havelvac 7.11'!$H$12:$M$41</definedName>
    <definedName name="_xlnm._FilterDatabase" localSheetId="21" hidden="1">'havelvac 7.12'!$H$12:$M$41</definedName>
    <definedName name="_xlnm._FilterDatabase" localSheetId="22" hidden="1">'havelvac 7.13'!$H$12:$M$41</definedName>
    <definedName name="_xlnm._FilterDatabase" localSheetId="11" hidden="1">'havelvac 7.2'!$H$12:$M$41</definedName>
    <definedName name="_xlnm._FilterDatabase" localSheetId="12" hidden="1">'havelvac 7.3'!$H$12:$M$41</definedName>
    <definedName name="_xlnm._FilterDatabase" localSheetId="13" hidden="1">'havelvac 7.4'!$H$12:$M$41</definedName>
    <definedName name="_xlnm._FilterDatabase" localSheetId="14" hidden="1">'havelvac 7.5'!$H$12:$M$41</definedName>
    <definedName name="_xlnm._FilterDatabase" localSheetId="15" hidden="1">'havelvac 7.6'!$H$12:$M$41</definedName>
    <definedName name="_xlnm._FilterDatabase" localSheetId="16" hidden="1">'havelvac 7.7'!$H$12:$M$41</definedName>
    <definedName name="_xlnm._FilterDatabase" localSheetId="17" hidden="1">'havelvac 7.8'!$H$12:$M$41</definedName>
    <definedName name="_xlnm._FilterDatabase" localSheetId="18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5">'havelvac 2'!$A$1:$H$139</definedName>
    <definedName name="_xlnm.Print_Area" localSheetId="1">'havelvac 3'!$A$1:$M$130</definedName>
    <definedName name="_xlnm.Print_Area" localSheetId="9">'havelvac 6'!$H$1:$P$757</definedName>
    <definedName name="_xlnm.Print_Area" localSheetId="3">'havelvac 6 varchakan'!$H$1:$AB$623</definedName>
    <definedName name="_xlnm.Print_Area" localSheetId="10">'havelvac 7.1'!$H$1:$P$757</definedName>
    <definedName name="_xlnm.Print_Area" localSheetId="19">'havelvac 7.10'!$H$1:$P$752</definedName>
    <definedName name="_xlnm.Print_Area" localSheetId="20">'havelvac 7.11'!$F$1:$P$602</definedName>
    <definedName name="_xlnm.Print_Area" localSheetId="21">'havelvac 7.12'!$H$1:$P$746</definedName>
    <definedName name="_xlnm.Print_Area" localSheetId="22">'havelvac 7.13'!$H$1:$P$599</definedName>
    <definedName name="_xlnm.Print_Area" localSheetId="11">'havelvac 7.2'!$H$1:$P$752</definedName>
    <definedName name="_xlnm.Print_Area" localSheetId="12">'havelvac 7.3'!$H$1:$P$752</definedName>
    <definedName name="_xlnm.Print_Area" localSheetId="13">'havelvac 7.4'!$H$1:$P$752</definedName>
    <definedName name="_xlnm.Print_Area" localSheetId="14">'havelvac 7.5'!$H$1:$P$752</definedName>
    <definedName name="_xlnm.Print_Area" localSheetId="15">'havelvac 7.6'!$A$1:$P$750</definedName>
    <definedName name="_xlnm.Print_Area" localSheetId="16">'havelvac 7.7'!$H$1:$P$752</definedName>
    <definedName name="_xlnm.Print_Area" localSheetId="17">'havelvac 7.8'!$H$1:$P$752</definedName>
    <definedName name="_xlnm.Print_Area" localSheetId="18">'havelvac 7.9'!$H$1:$P$752</definedName>
    <definedName name="_xlnm.Print_Area" localSheetId="6">havelvac3!$A$1:$F$133</definedName>
    <definedName name="_xlnm.Print_Area" localSheetId="7">havelvac4!$A$1:$E$13</definedName>
    <definedName name="_xlnm.Print_Area" localSheetId="8">havelvac5!$A$1:$F$81</definedName>
    <definedName name="_xlnm.Print_Titles" localSheetId="4">'havelvac 1'!$9:$11</definedName>
    <definedName name="_xlnm.Print_Titles" localSheetId="5">'havelvac 2'!$9:$11</definedName>
    <definedName name="_xlnm.Print_Titles" localSheetId="1">'havelvac 3'!$9:$12</definedName>
    <definedName name="_xlnm.Print_Titles" localSheetId="9">'havelvac 6'!$10:$12</definedName>
    <definedName name="_xlnm.Print_Titles" localSheetId="3">'havelvac 6 varchakan'!$4:$7</definedName>
    <definedName name="_xlnm.Print_Titles" localSheetId="10">'havelvac 7.1'!$10:$12</definedName>
    <definedName name="_xlnm.Print_Titles" localSheetId="19">'havelvac 7.10'!$10:$12</definedName>
    <definedName name="_xlnm.Print_Titles" localSheetId="20">'havelvac 7.11'!$10:$12</definedName>
    <definedName name="_xlnm.Print_Titles" localSheetId="21">'havelvac 7.12'!$10:$12</definedName>
    <definedName name="_xlnm.Print_Titles" localSheetId="22">'havelvac 7.13'!$10:$12</definedName>
    <definedName name="_xlnm.Print_Titles" localSheetId="11">'havelvac 7.2'!$10:$12</definedName>
    <definedName name="_xlnm.Print_Titles" localSheetId="12">'havelvac 7.3'!$10:$12</definedName>
    <definedName name="_xlnm.Print_Titles" localSheetId="13">'havelvac 7.4'!$10:$12</definedName>
    <definedName name="_xlnm.Print_Titles" localSheetId="14">'havelvac 7.5'!$10:$12</definedName>
    <definedName name="_xlnm.Print_Titles" localSheetId="15">'havelvac 7.6'!$10:$12</definedName>
    <definedName name="_xlnm.Print_Titles" localSheetId="16">'havelvac 7.7'!$10:$12</definedName>
    <definedName name="_xlnm.Print_Titles" localSheetId="17">'havelvac 7.8'!$10:$12</definedName>
    <definedName name="_xlnm.Print_Titles" localSheetId="18">'havelvac 7.9'!$10:$12</definedName>
    <definedName name="_xlnm.Print_Titles" localSheetId="6">havelvac3!$9:$11</definedName>
    <definedName name="_xlnm.Print_Titles">#N/A</definedName>
    <definedName name="Ա29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57" i="199" l="1"/>
  <c r="O756" i="199" l="1"/>
  <c r="N756" i="199" s="1"/>
  <c r="O753" i="199" l="1"/>
  <c r="A13" i="217"/>
  <c r="P456" i="199" l="1"/>
  <c r="O219" i="217" l="1"/>
  <c r="O218" i="217"/>
  <c r="P90" i="205" l="1"/>
  <c r="N219" i="206" l="1"/>
  <c r="N233" i="199"/>
  <c r="P232" i="217"/>
  <c r="O232" i="217"/>
  <c r="O217" i="199"/>
  <c r="O180" i="217"/>
  <c r="O178" i="217"/>
  <c r="P178" i="217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P244" i="199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O244" i="199"/>
  <c r="N244" i="199" s="1"/>
  <c r="O217" i="217" l="1"/>
  <c r="O213" i="199"/>
  <c r="O285" i="199"/>
  <c r="N674" i="199"/>
  <c r="N675" i="199"/>
  <c r="N676" i="199"/>
  <c r="N677" i="199"/>
  <c r="O337" i="199"/>
  <c r="O115" i="199"/>
  <c r="O55" i="199"/>
  <c r="P234" i="200"/>
  <c r="O735" i="217"/>
  <c r="P735" i="217"/>
  <c r="P736" i="217"/>
  <c r="O737" i="217"/>
  <c r="P737" i="217"/>
  <c r="O716" i="217"/>
  <c r="P716" i="217"/>
  <c r="O717" i="217"/>
  <c r="P717" i="217"/>
  <c r="O718" i="217"/>
  <c r="P718" i="217"/>
  <c r="O719" i="217"/>
  <c r="P719" i="217"/>
  <c r="O720" i="217"/>
  <c r="P720" i="217"/>
  <c r="O702" i="217"/>
  <c r="P702" i="217"/>
  <c r="O703" i="217"/>
  <c r="P703" i="217"/>
  <c r="O704" i="217"/>
  <c r="P704" i="217"/>
  <c r="O705" i="217"/>
  <c r="P705" i="217"/>
  <c r="O694" i="217"/>
  <c r="P694" i="217"/>
  <c r="O695" i="217"/>
  <c r="P695" i="217"/>
  <c r="O696" i="217"/>
  <c r="P696" i="217"/>
  <c r="O697" i="217"/>
  <c r="P697" i="217"/>
  <c r="O698" i="217"/>
  <c r="P698" i="217"/>
  <c r="O699" i="217"/>
  <c r="P699" i="217"/>
  <c r="O673" i="217"/>
  <c r="P673" i="217"/>
  <c r="O674" i="217"/>
  <c r="P674" i="217"/>
  <c r="O675" i="217"/>
  <c r="P675" i="217"/>
  <c r="O676" i="217"/>
  <c r="P676" i="217"/>
  <c r="O677" i="217"/>
  <c r="P677" i="217"/>
  <c r="O678" i="217"/>
  <c r="P678" i="217"/>
  <c r="O645" i="217"/>
  <c r="P645" i="217"/>
  <c r="O646" i="217"/>
  <c r="O647" i="217"/>
  <c r="O581" i="217"/>
  <c r="P581" i="217"/>
  <c r="O582" i="217"/>
  <c r="P582" i="217"/>
  <c r="O576" i="217"/>
  <c r="P576" i="217"/>
  <c r="O577" i="217"/>
  <c r="P577" i="217"/>
  <c r="O578" i="217"/>
  <c r="P578" i="217"/>
  <c r="O556" i="217"/>
  <c r="P556" i="217"/>
  <c r="O557" i="217"/>
  <c r="P557" i="217"/>
  <c r="O558" i="217"/>
  <c r="O542" i="217"/>
  <c r="P542" i="217"/>
  <c r="O531" i="217"/>
  <c r="P531" i="217"/>
  <c r="P532" i="217"/>
  <c r="O533" i="217"/>
  <c r="P533" i="217"/>
  <c r="O534" i="217"/>
  <c r="P534" i="217"/>
  <c r="O535" i="217"/>
  <c r="P535" i="217"/>
  <c r="O536" i="217"/>
  <c r="P536" i="217"/>
  <c r="O537" i="217"/>
  <c r="P537" i="217"/>
  <c r="O496" i="217"/>
  <c r="P496" i="217"/>
  <c r="O497" i="217"/>
  <c r="P497" i="217"/>
  <c r="O498" i="217"/>
  <c r="P498" i="217"/>
  <c r="O499" i="217"/>
  <c r="P499" i="217"/>
  <c r="O500" i="217"/>
  <c r="P500" i="217"/>
  <c r="O501" i="217"/>
  <c r="O502" i="217"/>
  <c r="P502" i="217"/>
  <c r="O503" i="217"/>
  <c r="P503" i="217"/>
  <c r="P460" i="217"/>
  <c r="O461" i="217"/>
  <c r="P461" i="217"/>
  <c r="O462" i="217"/>
  <c r="P462" i="217"/>
  <c r="O463" i="217"/>
  <c r="P463" i="217"/>
  <c r="P464" i="217"/>
  <c r="O465" i="217"/>
  <c r="P465" i="217"/>
  <c r="O466" i="217"/>
  <c r="P466" i="217"/>
  <c r="P451" i="217"/>
  <c r="O452" i="217"/>
  <c r="P452" i="217"/>
  <c r="O453" i="217"/>
  <c r="P453" i="217"/>
  <c r="O454" i="217"/>
  <c r="P454" i="217"/>
  <c r="O455" i="217"/>
  <c r="P455" i="217"/>
  <c r="O456" i="217"/>
  <c r="O457" i="217"/>
  <c r="P457" i="217"/>
  <c r="O395" i="217"/>
  <c r="P395" i="217"/>
  <c r="O339" i="217"/>
  <c r="P339" i="217"/>
  <c r="O340" i="217"/>
  <c r="P340" i="217"/>
  <c r="O341" i="217"/>
  <c r="P341" i="217"/>
  <c r="O342" i="217"/>
  <c r="P342" i="217"/>
  <c r="O343" i="217"/>
  <c r="P343" i="217"/>
  <c r="O344" i="217"/>
  <c r="P344" i="217"/>
  <c r="O345" i="217"/>
  <c r="P345" i="217"/>
  <c r="O346" i="217"/>
  <c r="P346" i="217"/>
  <c r="O347" i="217"/>
  <c r="P347" i="217"/>
  <c r="O348" i="217"/>
  <c r="P348" i="217"/>
  <c r="O349" i="217"/>
  <c r="P349" i="217"/>
  <c r="O350" i="217"/>
  <c r="P350" i="217"/>
  <c r="O351" i="217"/>
  <c r="P351" i="217"/>
  <c r="O352" i="217"/>
  <c r="P352" i="217"/>
  <c r="O353" i="217"/>
  <c r="P353" i="217"/>
  <c r="O354" i="217"/>
  <c r="P354" i="217"/>
  <c r="O355" i="217"/>
  <c r="P355" i="217"/>
  <c r="O356" i="217"/>
  <c r="P356" i="217"/>
  <c r="O357" i="217"/>
  <c r="P357" i="217"/>
  <c r="O358" i="217"/>
  <c r="P358" i="217"/>
  <c r="O359" i="217"/>
  <c r="P359" i="217"/>
  <c r="O318" i="217"/>
  <c r="P318" i="217"/>
  <c r="O287" i="217"/>
  <c r="P287" i="217"/>
  <c r="O288" i="217"/>
  <c r="P288" i="217"/>
  <c r="O289" i="217"/>
  <c r="P289" i="217"/>
  <c r="O290" i="217"/>
  <c r="P290" i="217"/>
  <c r="P245" i="217"/>
  <c r="O208" i="217"/>
  <c r="P208" i="217"/>
  <c r="O209" i="217"/>
  <c r="P209" i="217"/>
  <c r="O210" i="217"/>
  <c r="P210" i="217"/>
  <c r="O211" i="217"/>
  <c r="P211" i="217"/>
  <c r="O212" i="217"/>
  <c r="P212" i="217"/>
  <c r="P207" i="217"/>
  <c r="O207" i="217"/>
  <c r="O202" i="217"/>
  <c r="P202" i="217"/>
  <c r="O203" i="217"/>
  <c r="O204" i="217"/>
  <c r="O205" i="217"/>
  <c r="P205" i="217"/>
  <c r="O117" i="217"/>
  <c r="P117" i="217"/>
  <c r="O118" i="217"/>
  <c r="P118" i="217"/>
  <c r="O119" i="217"/>
  <c r="P119" i="217"/>
  <c r="O120" i="217"/>
  <c r="P120" i="217"/>
  <c r="O121" i="217"/>
  <c r="P121" i="217"/>
  <c r="O122" i="217"/>
  <c r="P122" i="217"/>
  <c r="O123" i="217"/>
  <c r="P123" i="217"/>
  <c r="O124" i="217"/>
  <c r="P124" i="217"/>
  <c r="O125" i="217"/>
  <c r="P125" i="217"/>
  <c r="O126" i="217"/>
  <c r="P126" i="217"/>
  <c r="O127" i="217"/>
  <c r="P127" i="217"/>
  <c r="O90" i="217"/>
  <c r="O72" i="217"/>
  <c r="P72" i="217"/>
  <c r="O73" i="217"/>
  <c r="P73" i="217"/>
  <c r="O74" i="217"/>
  <c r="P74" i="217"/>
  <c r="O75" i="217"/>
  <c r="P75" i="217"/>
  <c r="O76" i="217"/>
  <c r="P76" i="217"/>
  <c r="O77" i="217"/>
  <c r="P77" i="217"/>
  <c r="O78" i="217"/>
  <c r="P78" i="217"/>
  <c r="O79" i="217"/>
  <c r="P79" i="217"/>
  <c r="O80" i="217"/>
  <c r="P80" i="217"/>
  <c r="O81" i="217"/>
  <c r="P81" i="217"/>
  <c r="O82" i="217"/>
  <c r="P82" i="217"/>
  <c r="O83" i="217"/>
  <c r="P83" i="217"/>
  <c r="O57" i="217"/>
  <c r="P57" i="217"/>
  <c r="O58" i="217"/>
  <c r="P58" i="217"/>
  <c r="O59" i="217"/>
  <c r="P59" i="217"/>
  <c r="O22" i="217"/>
  <c r="P22" i="217"/>
  <c r="O23" i="217"/>
  <c r="P23" i="217"/>
  <c r="O24" i="217"/>
  <c r="P24" i="217"/>
  <c r="P25" i="217"/>
  <c r="O26" i="217"/>
  <c r="P26" i="217"/>
  <c r="O27" i="217"/>
  <c r="P27" i="217"/>
  <c r="O28" i="217"/>
  <c r="P28" i="217"/>
  <c r="O29" i="217"/>
  <c r="P29" i="217"/>
  <c r="O30" i="217"/>
  <c r="P30" i="217"/>
  <c r="O31" i="217"/>
  <c r="P31" i="217"/>
  <c r="O32" i="217"/>
  <c r="P32" i="217"/>
  <c r="O33" i="217"/>
  <c r="P33" i="217"/>
  <c r="O34" i="217"/>
  <c r="P34" i="217"/>
  <c r="O35" i="217"/>
  <c r="P35" i="217"/>
  <c r="O36" i="217"/>
  <c r="P36" i="217"/>
  <c r="P37" i="217"/>
  <c r="O38" i="217"/>
  <c r="P38" i="217"/>
  <c r="O39" i="217"/>
  <c r="P39" i="217"/>
  <c r="O40" i="217"/>
  <c r="P40" i="217"/>
  <c r="P41" i="217"/>
  <c r="P42" i="217"/>
  <c r="O43" i="217"/>
  <c r="P43" i="217"/>
  <c r="O44" i="217"/>
  <c r="P44" i="217"/>
  <c r="O45" i="217"/>
  <c r="P45" i="217"/>
  <c r="O46" i="217"/>
  <c r="P46" i="217"/>
  <c r="O47" i="217"/>
  <c r="P47" i="217"/>
  <c r="O48" i="217"/>
  <c r="P48" i="217"/>
  <c r="O49" i="217"/>
  <c r="P49" i="217"/>
  <c r="O50" i="217"/>
  <c r="P50" i="217"/>
  <c r="O51" i="217"/>
  <c r="O52" i="217"/>
  <c r="P52" i="217"/>
  <c r="O53" i="217"/>
  <c r="P53" i="217"/>
  <c r="O54" i="217"/>
  <c r="P54" i="217"/>
  <c r="P647" i="199"/>
  <c r="O215" i="217"/>
  <c r="P215" i="217"/>
  <c r="P239" i="217"/>
  <c r="O239" i="217"/>
  <c r="P647" i="217" l="1"/>
  <c r="N675" i="217"/>
  <c r="O234" i="200"/>
  <c r="N674" i="217"/>
  <c r="N677" i="217"/>
  <c r="N676" i="217"/>
  <c r="E43" i="219"/>
  <c r="E38" i="219"/>
  <c r="E34" i="219"/>
  <c r="E54" i="219"/>
  <c r="E21" i="219"/>
  <c r="E39" i="219"/>
  <c r="E37" i="219"/>
  <c r="E33" i="219"/>
  <c r="E80" i="219"/>
  <c r="E51" i="219"/>
  <c r="P244" i="217"/>
  <c r="O206" i="217"/>
  <c r="P206" i="217"/>
  <c r="P196" i="199" l="1"/>
  <c r="O736" i="199"/>
  <c r="P238" i="200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N238" i="208" s="1"/>
  <c r="O238" i="210"/>
  <c r="N238" i="210" s="1"/>
  <c r="O238" i="211"/>
  <c r="N238" i="211" s="1"/>
  <c r="O238" i="212"/>
  <c r="O238" i="199"/>
  <c r="N238" i="206"/>
  <c r="N238" i="212"/>
  <c r="N239" i="217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9" i="199"/>
  <c r="O451" i="205"/>
  <c r="O460" i="205"/>
  <c r="N238" i="203" l="1"/>
  <c r="O736" i="217"/>
  <c r="O460" i="217"/>
  <c r="O451" i="217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N215" i="199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P213" i="199"/>
  <c r="O213" i="200"/>
  <c r="O213" i="201"/>
  <c r="O213" i="202"/>
  <c r="N213" i="202" s="1"/>
  <c r="O213" i="203"/>
  <c r="O213" i="204"/>
  <c r="O213" i="205"/>
  <c r="O213" i="207"/>
  <c r="O213" i="206"/>
  <c r="O213" i="208"/>
  <c r="N213" i="208" s="1"/>
  <c r="O213" i="210"/>
  <c r="N213" i="210" s="1"/>
  <c r="O213" i="211"/>
  <c r="N213" i="211" s="1"/>
  <c r="O213" i="212"/>
  <c r="N213" i="200"/>
  <c r="N213" i="205" l="1"/>
  <c r="N213" i="201"/>
  <c r="N213" i="207"/>
  <c r="N213" i="203"/>
  <c r="N213" i="212"/>
  <c r="N213" i="206"/>
  <c r="N213" i="204"/>
  <c r="N215" i="217"/>
  <c r="N213" i="199"/>
  <c r="P558" i="199"/>
  <c r="P558" i="217" l="1"/>
  <c r="N257" i="199"/>
  <c r="P317" i="217" l="1"/>
  <c r="P317" i="200"/>
  <c r="P317" i="201"/>
  <c r="P317" i="202"/>
  <c r="P317" i="203"/>
  <c r="P317" i="204"/>
  <c r="P317" i="205"/>
  <c r="P317" i="207"/>
  <c r="P317" i="206"/>
  <c r="P317" i="208"/>
  <c r="P317" i="210"/>
  <c r="P317" i="211"/>
  <c r="P317" i="212"/>
  <c r="P317" i="199"/>
  <c r="O317" i="217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O317" i="199"/>
  <c r="A318" i="217"/>
  <c r="A317" i="217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N317" i="212"/>
  <c r="A317" i="212"/>
  <c r="N318" i="199"/>
  <c r="A318" i="199"/>
  <c r="A317" i="199"/>
  <c r="N317" i="210" l="1"/>
  <c r="N317" i="201"/>
  <c r="N317" i="207"/>
  <c r="N317" i="204"/>
  <c r="N317" i="211"/>
  <c r="N317" i="199"/>
  <c r="N317" i="208"/>
  <c r="N317" i="205"/>
  <c r="N317" i="202"/>
  <c r="N317" i="200"/>
  <c r="N318" i="217"/>
  <c r="O42" i="199" l="1"/>
  <c r="O37" i="199"/>
  <c r="N585" i="199"/>
  <c r="N586" i="199"/>
  <c r="N746" i="199"/>
  <c r="N748" i="199"/>
  <c r="O643" i="199"/>
  <c r="O554" i="199"/>
  <c r="P554" i="199"/>
  <c r="P422" i="199"/>
  <c r="P337" i="199"/>
  <c r="O276" i="199"/>
  <c r="P55" i="199"/>
  <c r="O37" i="217" l="1"/>
  <c r="O42" i="217"/>
  <c r="O648" i="199"/>
  <c r="P636" i="199"/>
  <c r="P579" i="199"/>
  <c r="P540" i="199"/>
  <c r="P404" i="199"/>
  <c r="P393" i="199"/>
  <c r="O264" i="199"/>
  <c r="O231" i="199"/>
  <c r="O200" i="199"/>
  <c r="P176" i="199"/>
  <c r="P115" i="199"/>
  <c r="O476" i="199"/>
  <c r="O479" i="199"/>
  <c r="O481" i="199"/>
  <c r="P476" i="200"/>
  <c r="P476" i="201"/>
  <c r="P476" i="202"/>
  <c r="P476" i="203"/>
  <c r="P476" i="204"/>
  <c r="P476" i="205"/>
  <c r="P476" i="207"/>
  <c r="P476" i="206"/>
  <c r="P476" i="208"/>
  <c r="P476" i="210"/>
  <c r="P476" i="211"/>
  <c r="P476" i="212"/>
  <c r="P476" i="199"/>
  <c r="O476" i="200"/>
  <c r="O476" i="201"/>
  <c r="O476" i="202"/>
  <c r="O476" i="203"/>
  <c r="O476" i="204"/>
  <c r="O476" i="205"/>
  <c r="O476" i="207"/>
  <c r="O476" i="206"/>
  <c r="O476" i="208"/>
  <c r="O476" i="210"/>
  <c r="O476" i="211"/>
  <c r="O476" i="212"/>
  <c r="P529" i="199"/>
  <c r="P482" i="199"/>
  <c r="P481" i="200"/>
  <c r="P481" i="201"/>
  <c r="P481" i="202"/>
  <c r="P481" i="203"/>
  <c r="P481" i="204"/>
  <c r="P481" i="205"/>
  <c r="P481" i="207"/>
  <c r="P481" i="206"/>
  <c r="P481" i="208"/>
  <c r="P481" i="210"/>
  <c r="P481" i="211"/>
  <c r="P481" i="212"/>
  <c r="O481" i="200"/>
  <c r="O481" i="201"/>
  <c r="O481" i="202"/>
  <c r="O481" i="203"/>
  <c r="O481" i="204"/>
  <c r="O481" i="205"/>
  <c r="O481" i="207"/>
  <c r="O481" i="206"/>
  <c r="O481" i="208"/>
  <c r="O481" i="210"/>
  <c r="O481" i="211"/>
  <c r="O481" i="212"/>
  <c r="O482" i="217"/>
  <c r="P481" i="199" l="1"/>
  <c r="N481" i="199" s="1"/>
  <c r="P482" i="217"/>
  <c r="P481" i="217" s="1"/>
  <c r="O474" i="199"/>
  <c r="O307" i="199" l="1"/>
  <c r="O464" i="199"/>
  <c r="P203" i="199"/>
  <c r="P170" i="199"/>
  <c r="P169" i="199" l="1"/>
  <c r="P203" i="217"/>
  <c r="O458" i="199"/>
  <c r="O464" i="217"/>
  <c r="P368" i="199"/>
  <c r="P229" i="199"/>
  <c r="P646" i="199"/>
  <c r="P550" i="199"/>
  <c r="P501" i="199"/>
  <c r="P401" i="199"/>
  <c r="P204" i="199"/>
  <c r="O177" i="199"/>
  <c r="P242" i="199"/>
  <c r="P241" i="199"/>
  <c r="P219" i="199"/>
  <c r="P194" i="199"/>
  <c r="P540" i="200"/>
  <c r="P540" i="201"/>
  <c r="P540" i="202"/>
  <c r="P540" i="203"/>
  <c r="P540" i="204"/>
  <c r="P540" i="205"/>
  <c r="P540" i="207"/>
  <c r="P540" i="206"/>
  <c r="P540" i="208"/>
  <c r="P540" i="210"/>
  <c r="P540" i="211"/>
  <c r="P540" i="212"/>
  <c r="O540" i="200"/>
  <c r="O540" i="201"/>
  <c r="O540" i="202"/>
  <c r="O540" i="203"/>
  <c r="O540" i="204"/>
  <c r="O540" i="205"/>
  <c r="O540" i="207"/>
  <c r="O540" i="206"/>
  <c r="O540" i="208"/>
  <c r="O540" i="210"/>
  <c r="O540" i="211"/>
  <c r="O540" i="212"/>
  <c r="O540" i="199"/>
  <c r="A542" i="217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7"/>
  <c r="A542" i="207"/>
  <c r="N542" i="206"/>
  <c r="A542" i="206"/>
  <c r="N542" i="208"/>
  <c r="A542" i="208"/>
  <c r="N542" i="210"/>
  <c r="A542" i="210"/>
  <c r="N542" i="211"/>
  <c r="A542" i="211"/>
  <c r="N542" i="212"/>
  <c r="A542" i="212"/>
  <c r="N542" i="199"/>
  <c r="A542" i="199"/>
  <c r="P646" i="217" l="1"/>
  <c r="P398" i="199"/>
  <c r="P217" i="199"/>
  <c r="P366" i="199"/>
  <c r="P364" i="199" s="1"/>
  <c r="P549" i="199"/>
  <c r="O176" i="199"/>
  <c r="P200" i="199"/>
  <c r="N200" i="199" s="1"/>
  <c r="P449" i="199"/>
  <c r="P494" i="199"/>
  <c r="P501" i="217"/>
  <c r="N542" i="217"/>
  <c r="P238" i="199"/>
  <c r="P643" i="199"/>
  <c r="N643" i="199" l="1"/>
  <c r="N238" i="199"/>
  <c r="O458" i="200"/>
  <c r="O458" i="201"/>
  <c r="O458" i="202"/>
  <c r="O458" i="203"/>
  <c r="O458" i="204"/>
  <c r="O458" i="205"/>
  <c r="O458" i="207"/>
  <c r="O458" i="206"/>
  <c r="O458" i="208"/>
  <c r="O458" i="210"/>
  <c r="O458" i="211"/>
  <c r="O458" i="212"/>
  <c r="A464" i="217"/>
  <c r="N464" i="200"/>
  <c r="A464" i="200"/>
  <c r="N464" i="201"/>
  <c r="A464" i="201"/>
  <c r="N464" i="202"/>
  <c r="A464" i="202"/>
  <c r="N464" i="203"/>
  <c r="A464" i="203"/>
  <c r="N464" i="204"/>
  <c r="A464" i="204"/>
  <c r="N464" i="205"/>
  <c r="A464" i="205"/>
  <c r="N464" i="207"/>
  <c r="A464" i="207"/>
  <c r="N464" i="206"/>
  <c r="A464" i="206"/>
  <c r="N464" i="208"/>
  <c r="A464" i="208"/>
  <c r="N464" i="210"/>
  <c r="A464" i="210"/>
  <c r="N464" i="211"/>
  <c r="A464" i="211"/>
  <c r="N464" i="212"/>
  <c r="A464" i="212"/>
  <c r="N464" i="199"/>
  <c r="A464" i="199"/>
  <c r="O245" i="217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5" i="199"/>
  <c r="N244" i="200"/>
  <c r="N244" i="202"/>
  <c r="N244" i="204"/>
  <c r="N244" i="207"/>
  <c r="N244" i="208"/>
  <c r="N244" i="211"/>
  <c r="P90" i="199"/>
  <c r="O481" i="217"/>
  <c r="N481" i="200"/>
  <c r="N481" i="205"/>
  <c r="N481" i="208"/>
  <c r="N481" i="210"/>
  <c r="A482" i="217"/>
  <c r="N482" i="200"/>
  <c r="A482" i="200"/>
  <c r="N482" i="201"/>
  <c r="A482" i="201"/>
  <c r="N482" i="202"/>
  <c r="A482" i="202"/>
  <c r="N482" i="203"/>
  <c r="A482" i="203"/>
  <c r="N482" i="204"/>
  <c r="A482" i="204"/>
  <c r="N482" i="205"/>
  <c r="A482" i="205"/>
  <c r="N482" i="207"/>
  <c r="A482" i="207"/>
  <c r="N482" i="206"/>
  <c r="A482" i="206"/>
  <c r="N482" i="208"/>
  <c r="A482" i="208"/>
  <c r="N482" i="210"/>
  <c r="A482" i="210"/>
  <c r="N482" i="211"/>
  <c r="A482" i="211"/>
  <c r="N482" i="212"/>
  <c r="A482" i="212"/>
  <c r="N482" i="199"/>
  <c r="A482" i="199"/>
  <c r="A481" i="217"/>
  <c r="A481" i="200"/>
  <c r="A481" i="201"/>
  <c r="A481" i="202"/>
  <c r="A481" i="203"/>
  <c r="N481" i="204"/>
  <c r="A481" i="204"/>
  <c r="A481" i="205"/>
  <c r="A481" i="207"/>
  <c r="A481" i="206"/>
  <c r="A481" i="208"/>
  <c r="A481" i="210"/>
  <c r="A481" i="211"/>
  <c r="A481" i="212"/>
  <c r="A481" i="199"/>
  <c r="O107" i="199"/>
  <c r="P90" i="217" l="1"/>
  <c r="O244" i="217"/>
  <c r="N464" i="217"/>
  <c r="P88" i="199"/>
  <c r="N481" i="201"/>
  <c r="N245" i="217"/>
  <c r="N244" i="212"/>
  <c r="N244" i="206"/>
  <c r="N244" i="203"/>
  <c r="N244" i="201"/>
  <c r="N244" i="210"/>
  <c r="N244" i="205"/>
  <c r="N482" i="217"/>
  <c r="N481" i="212"/>
  <c r="N481" i="206"/>
  <c r="N481" i="203"/>
  <c r="N481" i="211"/>
  <c r="N481" i="202"/>
  <c r="N481" i="207"/>
  <c r="P51" i="199"/>
  <c r="O25" i="199"/>
  <c r="N481" i="217" l="1"/>
  <c r="P20" i="199"/>
  <c r="P51" i="217"/>
  <c r="O20" i="199"/>
  <c r="O25" i="217"/>
  <c r="O532" i="199"/>
  <c r="P393" i="200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O393" i="206"/>
  <c r="O393" i="208"/>
  <c r="N393" i="208" s="1"/>
  <c r="O393" i="210"/>
  <c r="N393" i="210" s="1"/>
  <c r="O393" i="211"/>
  <c r="N393" i="211" s="1"/>
  <c r="O393" i="212"/>
  <c r="O393" i="199"/>
  <c r="N393" i="207"/>
  <c r="N393" i="206"/>
  <c r="A395" i="217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5" i="199"/>
  <c r="A395" i="199"/>
  <c r="N393" i="200" l="1"/>
  <c r="N393" i="202"/>
  <c r="N20" i="199"/>
  <c r="N393" i="201"/>
  <c r="O529" i="199"/>
  <c r="O532" i="217"/>
  <c r="N395" i="217"/>
  <c r="N393" i="199"/>
  <c r="N393" i="212"/>
  <c r="P554" i="200" l="1"/>
  <c r="P554" i="201"/>
  <c r="P554" i="202"/>
  <c r="P554" i="203"/>
  <c r="P554" i="204"/>
  <c r="P554" i="205"/>
  <c r="P554" i="207"/>
  <c r="P554" i="206"/>
  <c r="P554" i="208"/>
  <c r="P554" i="210"/>
  <c r="P554" i="211"/>
  <c r="P554" i="212"/>
  <c r="O554" i="200"/>
  <c r="O554" i="201"/>
  <c r="O554" i="202"/>
  <c r="O554" i="203"/>
  <c r="N554" i="203" s="1"/>
  <c r="O554" i="204"/>
  <c r="N554" i="204" s="1"/>
  <c r="O554" i="205"/>
  <c r="N554" i="205" s="1"/>
  <c r="O554" i="207"/>
  <c r="O554" i="206"/>
  <c r="N554" i="206" s="1"/>
  <c r="O554" i="208"/>
  <c r="O554" i="210"/>
  <c r="N554" i="210" s="1"/>
  <c r="O554" i="211"/>
  <c r="O554" i="212"/>
  <c r="N554" i="212" s="1"/>
  <c r="N554" i="200"/>
  <c r="N554" i="201"/>
  <c r="N554" i="199"/>
  <c r="A558" i="217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7"/>
  <c r="A558" i="207"/>
  <c r="N558" i="206"/>
  <c r="A558" i="206"/>
  <c r="N558" i="208"/>
  <c r="A558" i="208"/>
  <c r="N558" i="210"/>
  <c r="A558" i="210"/>
  <c r="N558" i="211"/>
  <c r="A558" i="211"/>
  <c r="N558" i="212"/>
  <c r="A558" i="212"/>
  <c r="N558" i="199"/>
  <c r="A558" i="199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N404" i="205" s="1"/>
  <c r="O404" i="207"/>
  <c r="N404" i="207" s="1"/>
  <c r="O404" i="206"/>
  <c r="O404" i="208"/>
  <c r="O404" i="210"/>
  <c r="N404" i="210" s="1"/>
  <c r="O404" i="211"/>
  <c r="N404" i="211" s="1"/>
  <c r="O404" i="212"/>
  <c r="N404" i="212" s="1"/>
  <c r="O404" i="199"/>
  <c r="N404" i="199" s="1"/>
  <c r="N404" i="201"/>
  <c r="N404" i="206"/>
  <c r="P405" i="217"/>
  <c r="O405" i="217"/>
  <c r="A405" i="217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5" i="199"/>
  <c r="A405" i="199"/>
  <c r="N404" i="200" l="1"/>
  <c r="N404" i="208"/>
  <c r="N405" i="217"/>
  <c r="N554" i="208"/>
  <c r="N554" i="202"/>
  <c r="N558" i="217"/>
  <c r="N554" i="211"/>
  <c r="N554" i="207"/>
  <c r="O404" i="217"/>
  <c r="P404" i="217"/>
  <c r="N404" i="217" l="1"/>
  <c r="P204" i="205" l="1"/>
  <c r="O41" i="205"/>
  <c r="O41" i="217" l="1"/>
  <c r="P204" i="217"/>
  <c r="P456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P456" i="203"/>
  <c r="P456" i="217" l="1"/>
  <c r="N736" i="199"/>
  <c r="N737" i="199"/>
  <c r="N738" i="199"/>
  <c r="N736" i="200"/>
  <c r="N737" i="200"/>
  <c r="N738" i="200"/>
  <c r="N736" i="201"/>
  <c r="N737" i="201"/>
  <c r="N738" i="201"/>
  <c r="N736" i="202"/>
  <c r="N737" i="202"/>
  <c r="N738" i="202"/>
  <c r="N736" i="203"/>
  <c r="N737" i="203"/>
  <c r="N738" i="203"/>
  <c r="N736" i="204"/>
  <c r="N737" i="204"/>
  <c r="N738" i="204"/>
  <c r="N736" i="205"/>
  <c r="N737" i="205"/>
  <c r="N738" i="205"/>
  <c r="N736" i="206"/>
  <c r="N737" i="206"/>
  <c r="N738" i="206"/>
  <c r="N736" i="207"/>
  <c r="N737" i="207"/>
  <c r="N738" i="207"/>
  <c r="N736" i="208"/>
  <c r="N737" i="208"/>
  <c r="N738" i="208"/>
  <c r="N736" i="210"/>
  <c r="N737" i="210"/>
  <c r="N738" i="210"/>
  <c r="N736" i="211"/>
  <c r="N737" i="211"/>
  <c r="N738" i="211"/>
  <c r="N736" i="212"/>
  <c r="N737" i="212"/>
  <c r="N738" i="212"/>
  <c r="O738" i="217"/>
  <c r="P738" i="217"/>
  <c r="N735" i="199"/>
  <c r="N735" i="200"/>
  <c r="N735" i="201"/>
  <c r="N735" i="202"/>
  <c r="N735" i="203"/>
  <c r="N735" i="204"/>
  <c r="N735" i="205"/>
  <c r="N735" i="206"/>
  <c r="N735" i="207"/>
  <c r="N735" i="208"/>
  <c r="N735" i="210"/>
  <c r="N735" i="211"/>
  <c r="N735" i="212"/>
  <c r="P733" i="199"/>
  <c r="P733" i="200"/>
  <c r="P733" i="201"/>
  <c r="P733" i="202"/>
  <c r="P733" i="203"/>
  <c r="P733" i="204"/>
  <c r="P733" i="205"/>
  <c r="P733" i="206"/>
  <c r="P733" i="207"/>
  <c r="P733" i="208"/>
  <c r="P733" i="210"/>
  <c r="P733" i="211"/>
  <c r="P733" i="212"/>
  <c r="O733" i="199"/>
  <c r="O733" i="200"/>
  <c r="O733" i="201"/>
  <c r="O733" i="202"/>
  <c r="O733" i="203"/>
  <c r="O733" i="204"/>
  <c r="O733" i="205"/>
  <c r="O733" i="206"/>
  <c r="O733" i="207"/>
  <c r="O733" i="208"/>
  <c r="O733" i="210"/>
  <c r="O733" i="211"/>
  <c r="O733" i="212"/>
  <c r="N729" i="199"/>
  <c r="N729" i="200"/>
  <c r="N729" i="201"/>
  <c r="N729" i="202"/>
  <c r="N729" i="203"/>
  <c r="N729" i="204"/>
  <c r="N729" i="205"/>
  <c r="N729" i="206"/>
  <c r="N729" i="207"/>
  <c r="N729" i="208"/>
  <c r="N729" i="210"/>
  <c r="N729" i="211"/>
  <c r="N729" i="212"/>
  <c r="P729" i="217"/>
  <c r="O729" i="217"/>
  <c r="N718" i="199"/>
  <c r="N718" i="200"/>
  <c r="N718" i="201"/>
  <c r="N718" i="202"/>
  <c r="N718" i="203"/>
  <c r="N718" i="204"/>
  <c r="N718" i="205"/>
  <c r="N718" i="206"/>
  <c r="N718" i="207"/>
  <c r="N718" i="208"/>
  <c r="N718" i="210"/>
  <c r="N718" i="211"/>
  <c r="N718" i="212"/>
  <c r="N717" i="199"/>
  <c r="N717" i="200"/>
  <c r="N717" i="201"/>
  <c r="N717" i="202"/>
  <c r="N717" i="203"/>
  <c r="N717" i="204"/>
  <c r="N717" i="205"/>
  <c r="N717" i="206"/>
  <c r="N717" i="207"/>
  <c r="N717" i="208"/>
  <c r="N717" i="210"/>
  <c r="N717" i="211"/>
  <c r="N717" i="212"/>
  <c r="O708" i="199"/>
  <c r="O708" i="200"/>
  <c r="O708" i="201"/>
  <c r="O708" i="202"/>
  <c r="O708" i="203"/>
  <c r="O708" i="204"/>
  <c r="O708" i="205"/>
  <c r="O708" i="206"/>
  <c r="O708" i="207"/>
  <c r="O708" i="208"/>
  <c r="O708" i="210"/>
  <c r="O708" i="211"/>
  <c r="O708" i="212"/>
  <c r="N712" i="199"/>
  <c r="N712" i="200"/>
  <c r="N712" i="201"/>
  <c r="N712" i="202"/>
  <c r="N712" i="203"/>
  <c r="N712" i="204"/>
  <c r="N712" i="205"/>
  <c r="N712" i="206"/>
  <c r="N712" i="207"/>
  <c r="N712" i="208"/>
  <c r="N712" i="210"/>
  <c r="N712" i="211"/>
  <c r="N712" i="212"/>
  <c r="P712" i="217"/>
  <c r="O712" i="217"/>
  <c r="O700" i="199"/>
  <c r="O700" i="200"/>
  <c r="O700" i="201"/>
  <c r="O700" i="202"/>
  <c r="O700" i="203"/>
  <c r="O700" i="204"/>
  <c r="O700" i="205"/>
  <c r="O700" i="206"/>
  <c r="O700" i="207"/>
  <c r="O700" i="208"/>
  <c r="O700" i="210"/>
  <c r="O700" i="211"/>
  <c r="O700" i="212"/>
  <c r="N704" i="199"/>
  <c r="N704" i="200"/>
  <c r="N704" i="201"/>
  <c r="N704" i="202"/>
  <c r="N704" i="203"/>
  <c r="N704" i="204"/>
  <c r="N704" i="205"/>
  <c r="N704" i="206"/>
  <c r="N704" i="207"/>
  <c r="N704" i="208"/>
  <c r="N704" i="210"/>
  <c r="N704" i="211"/>
  <c r="N704" i="212"/>
  <c r="N736" i="217" l="1"/>
  <c r="N717" i="217"/>
  <c r="N735" i="217"/>
  <c r="N704" i="217"/>
  <c r="N718" i="217"/>
  <c r="N737" i="217"/>
  <c r="N738" i="217"/>
  <c r="O563" i="199"/>
  <c r="P563" i="199"/>
  <c r="O563" i="200"/>
  <c r="P563" i="200"/>
  <c r="O563" i="201"/>
  <c r="P563" i="201"/>
  <c r="O563" i="202"/>
  <c r="P563" i="202"/>
  <c r="O563" i="203"/>
  <c r="P563" i="203"/>
  <c r="O563" i="204"/>
  <c r="P563" i="204"/>
  <c r="O563" i="205"/>
  <c r="P563" i="205"/>
  <c r="O563" i="206"/>
  <c r="P563" i="206"/>
  <c r="O563" i="207"/>
  <c r="P563" i="207"/>
  <c r="O563" i="208"/>
  <c r="P563" i="208"/>
  <c r="O563" i="210"/>
  <c r="P563" i="210"/>
  <c r="O563" i="211"/>
  <c r="P563" i="211"/>
  <c r="O563" i="212"/>
  <c r="P563" i="212"/>
  <c r="N565" i="199"/>
  <c r="A565" i="199"/>
  <c r="N565" i="200"/>
  <c r="A565" i="200"/>
  <c r="N565" i="201"/>
  <c r="A565" i="201"/>
  <c r="N565" i="202"/>
  <c r="A565" i="202"/>
  <c r="N565" i="203"/>
  <c r="A565" i="203"/>
  <c r="N565" i="204"/>
  <c r="A565" i="204"/>
  <c r="N565" i="205"/>
  <c r="A565" i="205"/>
  <c r="N565" i="206"/>
  <c r="A565" i="206"/>
  <c r="N565" i="207"/>
  <c r="A565" i="207"/>
  <c r="N565" i="208"/>
  <c r="A565" i="208"/>
  <c r="N565" i="210"/>
  <c r="A565" i="210"/>
  <c r="N565" i="211"/>
  <c r="A565" i="211"/>
  <c r="N565" i="212"/>
  <c r="A565" i="212"/>
  <c r="P565" i="217"/>
  <c r="O565" i="217"/>
  <c r="N565" i="217"/>
  <c r="A565" i="217"/>
  <c r="N541" i="199"/>
  <c r="A541" i="199"/>
  <c r="N541" i="200"/>
  <c r="A541" i="200"/>
  <c r="N541" i="201"/>
  <c r="A541" i="201"/>
  <c r="N541" i="202"/>
  <c r="A541" i="202"/>
  <c r="N541" i="203"/>
  <c r="A541" i="203"/>
  <c r="N541" i="204"/>
  <c r="A541" i="204"/>
  <c r="N541" i="205"/>
  <c r="A541" i="205"/>
  <c r="N541" i="206"/>
  <c r="A541" i="206"/>
  <c r="N541" i="207"/>
  <c r="A541" i="207"/>
  <c r="N541" i="208"/>
  <c r="A541" i="208"/>
  <c r="N541" i="210"/>
  <c r="A541" i="210"/>
  <c r="N541" i="211"/>
  <c r="A541" i="211"/>
  <c r="N541" i="212"/>
  <c r="A541" i="212"/>
  <c r="P541" i="217"/>
  <c r="O541" i="217"/>
  <c r="A541" i="217"/>
  <c r="N530" i="199"/>
  <c r="N531" i="199"/>
  <c r="N532" i="199"/>
  <c r="N533" i="199"/>
  <c r="N530" i="200"/>
  <c r="N531" i="200"/>
  <c r="N532" i="200"/>
  <c r="N533" i="200"/>
  <c r="N530" i="201"/>
  <c r="N531" i="201"/>
  <c r="N532" i="201"/>
  <c r="N533" i="201"/>
  <c r="N530" i="202"/>
  <c r="N531" i="202"/>
  <c r="N532" i="202"/>
  <c r="N533" i="202"/>
  <c r="N530" i="203"/>
  <c r="N531" i="203"/>
  <c r="N532" i="203"/>
  <c r="N533" i="203"/>
  <c r="N530" i="204"/>
  <c r="N531" i="204"/>
  <c r="N532" i="204"/>
  <c r="N533" i="204"/>
  <c r="N530" i="205"/>
  <c r="N531" i="205"/>
  <c r="N532" i="205"/>
  <c r="N533" i="205"/>
  <c r="N530" i="206"/>
  <c r="N531" i="206"/>
  <c r="N532" i="206"/>
  <c r="N533" i="206"/>
  <c r="N530" i="207"/>
  <c r="N531" i="207"/>
  <c r="N532" i="207"/>
  <c r="N533" i="207"/>
  <c r="N530" i="208"/>
  <c r="N531" i="208"/>
  <c r="N532" i="208"/>
  <c r="N533" i="208"/>
  <c r="N530" i="210"/>
  <c r="N531" i="210"/>
  <c r="N532" i="210"/>
  <c r="N533" i="210"/>
  <c r="N530" i="211"/>
  <c r="N531" i="211"/>
  <c r="N532" i="211"/>
  <c r="N533" i="211"/>
  <c r="N530" i="212"/>
  <c r="N531" i="212"/>
  <c r="N532" i="212"/>
  <c r="N533" i="212"/>
  <c r="O530" i="217"/>
  <c r="P530" i="217"/>
  <c r="O529" i="200"/>
  <c r="P529" i="200"/>
  <c r="O529" i="201"/>
  <c r="P529" i="201"/>
  <c r="O529" i="202"/>
  <c r="P529" i="202"/>
  <c r="O529" i="203"/>
  <c r="P529" i="203"/>
  <c r="O529" i="204"/>
  <c r="P529" i="204"/>
  <c r="O529" i="205"/>
  <c r="P529" i="205"/>
  <c r="O529" i="206"/>
  <c r="P529" i="206"/>
  <c r="O529" i="207"/>
  <c r="P529" i="207"/>
  <c r="O529" i="208"/>
  <c r="P529" i="208"/>
  <c r="O529" i="210"/>
  <c r="P529" i="210"/>
  <c r="O529" i="211"/>
  <c r="P529" i="211"/>
  <c r="O529" i="212"/>
  <c r="P529" i="212"/>
  <c r="N536" i="199"/>
  <c r="A536" i="199"/>
  <c r="N536" i="200"/>
  <c r="A536" i="200"/>
  <c r="N536" i="201"/>
  <c r="A536" i="201"/>
  <c r="N536" i="202"/>
  <c r="A536" i="202"/>
  <c r="N536" i="203"/>
  <c r="A536" i="203"/>
  <c r="N536" i="204"/>
  <c r="A536" i="204"/>
  <c r="N536" i="205"/>
  <c r="A536" i="205"/>
  <c r="N536" i="206"/>
  <c r="A536" i="206"/>
  <c r="N536" i="207"/>
  <c r="A536" i="207"/>
  <c r="N536" i="208"/>
  <c r="A536" i="208"/>
  <c r="N536" i="210"/>
  <c r="A536" i="210"/>
  <c r="N536" i="211"/>
  <c r="A536" i="211"/>
  <c r="N536" i="212"/>
  <c r="A536" i="212"/>
  <c r="A536" i="217"/>
  <c r="N492" i="199"/>
  <c r="N493" i="199"/>
  <c r="N492" i="200"/>
  <c r="N493" i="200"/>
  <c r="N492" i="201"/>
  <c r="N493" i="201"/>
  <c r="N492" i="202"/>
  <c r="N493" i="202"/>
  <c r="N492" i="203"/>
  <c r="N493" i="203"/>
  <c r="N492" i="204"/>
  <c r="N493" i="204"/>
  <c r="N492" i="205"/>
  <c r="N493" i="205"/>
  <c r="N492" i="206"/>
  <c r="N493" i="206"/>
  <c r="N492" i="207"/>
  <c r="N493" i="207"/>
  <c r="N492" i="208"/>
  <c r="N493" i="208"/>
  <c r="N492" i="210"/>
  <c r="N493" i="210"/>
  <c r="N492" i="211"/>
  <c r="N493" i="211"/>
  <c r="N492" i="212"/>
  <c r="N493" i="212"/>
  <c r="O492" i="217"/>
  <c r="P492" i="217"/>
  <c r="O493" i="217"/>
  <c r="P493" i="217"/>
  <c r="N509" i="199"/>
  <c r="A509" i="199"/>
  <c r="N509" i="200"/>
  <c r="A509" i="200"/>
  <c r="N509" i="201"/>
  <c r="A509" i="201"/>
  <c r="N509" i="202"/>
  <c r="A509" i="202"/>
  <c r="N509" i="203"/>
  <c r="A509" i="203"/>
  <c r="N509" i="204"/>
  <c r="A509" i="204"/>
  <c r="N509" i="205"/>
  <c r="A509" i="205"/>
  <c r="N509" i="206"/>
  <c r="A509" i="206"/>
  <c r="N509" i="207"/>
  <c r="A509" i="207"/>
  <c r="N509" i="208"/>
  <c r="A509" i="208"/>
  <c r="N509" i="210"/>
  <c r="A509" i="210"/>
  <c r="N509" i="211"/>
  <c r="A509" i="211"/>
  <c r="N509" i="212"/>
  <c r="A509" i="212"/>
  <c r="P509" i="217"/>
  <c r="O509" i="217"/>
  <c r="A509" i="217"/>
  <c r="O489" i="199"/>
  <c r="P489" i="199"/>
  <c r="O489" i="200"/>
  <c r="P489" i="200"/>
  <c r="O489" i="201"/>
  <c r="P489" i="201"/>
  <c r="O489" i="202"/>
  <c r="P489" i="202"/>
  <c r="O489" i="203"/>
  <c r="P489" i="203"/>
  <c r="O489" i="204"/>
  <c r="P489" i="204"/>
  <c r="O489" i="205"/>
  <c r="P489" i="205"/>
  <c r="O489" i="206"/>
  <c r="P489" i="206"/>
  <c r="O489" i="207"/>
  <c r="P489" i="207"/>
  <c r="O489" i="208"/>
  <c r="P489" i="208"/>
  <c r="O489" i="210"/>
  <c r="P489" i="210"/>
  <c r="O489" i="211"/>
  <c r="P489" i="211"/>
  <c r="O489" i="212"/>
  <c r="P489" i="212"/>
  <c r="A493" i="199"/>
  <c r="A493" i="200"/>
  <c r="A493" i="201"/>
  <c r="A493" i="202"/>
  <c r="A493" i="203"/>
  <c r="A493" i="204"/>
  <c r="A493" i="205"/>
  <c r="A493" i="206"/>
  <c r="A493" i="207"/>
  <c r="A493" i="208"/>
  <c r="A493" i="210"/>
  <c r="A493" i="211"/>
  <c r="A493" i="212"/>
  <c r="A493" i="217"/>
  <c r="N403" i="199"/>
  <c r="A403" i="199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403" i="217"/>
  <c r="O403" i="217"/>
  <c r="A403" i="217"/>
  <c r="P374" i="199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199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199"/>
  <c r="A376" i="199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P376" i="217"/>
  <c r="O376" i="217"/>
  <c r="A376" i="217"/>
  <c r="N375" i="199"/>
  <c r="A375" i="199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P375" i="217"/>
  <c r="O375" i="217"/>
  <c r="A375" i="217"/>
  <c r="O325" i="199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27" i="217"/>
  <c r="O327" i="217"/>
  <c r="A327" i="217"/>
  <c r="P314" i="199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199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199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O316" i="217"/>
  <c r="P316" i="217"/>
  <c r="N315" i="199"/>
  <c r="A315" i="199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P315" i="217"/>
  <c r="O315" i="217"/>
  <c r="A315" i="217"/>
  <c r="O311" i="199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P312" i="217"/>
  <c r="O312" i="217"/>
  <c r="A312" i="217"/>
  <c r="N297" i="199"/>
  <c r="A297" i="199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P297" i="217"/>
  <c r="O297" i="217"/>
  <c r="A297" i="217"/>
  <c r="N298" i="199"/>
  <c r="A298" i="199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P298" i="217"/>
  <c r="O298" i="217"/>
  <c r="A298" i="217"/>
  <c r="A237" i="199"/>
  <c r="P236" i="199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37" i="217"/>
  <c r="A237" i="217"/>
  <c r="P224" i="199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199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199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199"/>
  <c r="A232" i="199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32" i="217"/>
  <c r="A207" i="199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A207" i="217"/>
  <c r="N208" i="199"/>
  <c r="A208" i="199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A208" i="217"/>
  <c r="O163" i="199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530" i="217" l="1"/>
  <c r="N532" i="217"/>
  <c r="N232" i="217"/>
  <c r="E86" i="219"/>
  <c r="N237" i="217"/>
  <c r="O540" i="217"/>
  <c r="P540" i="217"/>
  <c r="N536" i="217"/>
  <c r="N533" i="217"/>
  <c r="O314" i="217"/>
  <c r="N531" i="217"/>
  <c r="N208" i="217"/>
  <c r="N541" i="217"/>
  <c r="N492" i="217"/>
  <c r="N509" i="217"/>
  <c r="N493" i="217"/>
  <c r="N403" i="217"/>
  <c r="N374" i="212"/>
  <c r="N374" i="203"/>
  <c r="N374" i="210"/>
  <c r="N374" i="205"/>
  <c r="N374" i="201"/>
  <c r="N374" i="207"/>
  <c r="N374" i="199"/>
  <c r="N374" i="208"/>
  <c r="N374" i="204"/>
  <c r="P374" i="217"/>
  <c r="N376" i="217"/>
  <c r="N374" i="200"/>
  <c r="O374" i="217"/>
  <c r="P314" i="217"/>
  <c r="N375" i="217"/>
  <c r="N374" i="211"/>
  <c r="N374" i="206"/>
  <c r="N374" i="202"/>
  <c r="N231" i="208"/>
  <c r="N231" i="204"/>
  <c r="N231" i="212"/>
  <c r="N315" i="217"/>
  <c r="N316" i="217"/>
  <c r="N231" i="203"/>
  <c r="N231" i="200"/>
  <c r="N231" i="207"/>
  <c r="N231" i="199"/>
  <c r="N207" i="199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P236" i="217"/>
  <c r="N231" i="211"/>
  <c r="N231" i="206"/>
  <c r="N231" i="202"/>
  <c r="N231" i="210"/>
  <c r="N231" i="205"/>
  <c r="N231" i="201"/>
  <c r="N540" i="217" l="1"/>
  <c r="N207" i="217"/>
  <c r="N374" i="217"/>
  <c r="N164" i="199" l="1"/>
  <c r="A164" i="199"/>
  <c r="P163" i="199"/>
  <c r="A163" i="199"/>
  <c r="N164" i="200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P164" i="217"/>
  <c r="O164" i="217"/>
  <c r="A164" i="217"/>
  <c r="A163" i="217"/>
  <c r="N164" i="212"/>
  <c r="N164" i="217" s="1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199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199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199"/>
  <c r="N47" i="199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163" i="199" l="1"/>
  <c r="P163" i="217"/>
  <c r="O163" i="217"/>
  <c r="N117" i="217"/>
  <c r="N46" i="217"/>
  <c r="N47" i="217"/>
  <c r="O147" i="199"/>
  <c r="N163" i="217" l="1"/>
  <c r="P755" i="217"/>
  <c r="O755" i="217"/>
  <c r="N755" i="200"/>
  <c r="N755" i="201"/>
  <c r="N755" i="202"/>
  <c r="N755" i="203"/>
  <c r="N755" i="204"/>
  <c r="N755" i="205"/>
  <c r="N755" i="206"/>
  <c r="N755" i="207"/>
  <c r="N755" i="208"/>
  <c r="N755" i="210"/>
  <c r="N755" i="211"/>
  <c r="N755" i="212"/>
  <c r="N755" i="199"/>
  <c r="P753" i="200"/>
  <c r="P753" i="201"/>
  <c r="P753" i="202"/>
  <c r="P753" i="203"/>
  <c r="P753" i="204"/>
  <c r="P753" i="205"/>
  <c r="P753" i="206"/>
  <c r="P753" i="207"/>
  <c r="P753" i="208"/>
  <c r="P753" i="210"/>
  <c r="P753" i="211"/>
  <c r="P753" i="212"/>
  <c r="P753" i="199"/>
  <c r="O753" i="200"/>
  <c r="O753" i="201"/>
  <c r="O753" i="202"/>
  <c r="O753" i="203"/>
  <c r="O753" i="204"/>
  <c r="O753" i="205"/>
  <c r="O753" i="206"/>
  <c r="O753" i="207"/>
  <c r="O753" i="208"/>
  <c r="O753" i="210"/>
  <c r="O753" i="211"/>
  <c r="O753" i="212"/>
  <c r="N755" i="217" l="1"/>
  <c r="N581" i="200"/>
  <c r="N581" i="201"/>
  <c r="N581" i="202"/>
  <c r="N581" i="203"/>
  <c r="N581" i="204"/>
  <c r="N581" i="205"/>
  <c r="N581" i="206"/>
  <c r="N581" i="207"/>
  <c r="N581" i="208"/>
  <c r="N581" i="210"/>
  <c r="N581" i="211"/>
  <c r="N581" i="212"/>
  <c r="N581" i="199"/>
  <c r="O251" i="199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P279" i="199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O279" i="199"/>
  <c r="P282" i="217"/>
  <c r="O282" i="217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N282" i="199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E81" i="219" l="1"/>
  <c r="N581" i="217"/>
  <c r="N205" i="199"/>
  <c r="N282" i="217"/>
  <c r="N205" i="217" l="1"/>
  <c r="P636" i="200" l="1"/>
  <c r="P636" i="201"/>
  <c r="P636" i="202"/>
  <c r="P636" i="203"/>
  <c r="P636" i="204"/>
  <c r="P636" i="205"/>
  <c r="P636" i="206"/>
  <c r="P636" i="207"/>
  <c r="P636" i="208"/>
  <c r="P636" i="210"/>
  <c r="P636" i="211"/>
  <c r="P636" i="212"/>
  <c r="O636" i="199"/>
  <c r="O636" i="200"/>
  <c r="O636" i="201"/>
  <c r="O636" i="202"/>
  <c r="O636" i="203"/>
  <c r="O636" i="204"/>
  <c r="O636" i="205"/>
  <c r="O636" i="206"/>
  <c r="O636" i="207"/>
  <c r="O636" i="208"/>
  <c r="O636" i="210"/>
  <c r="O636" i="211"/>
  <c r="O636" i="212"/>
  <c r="N638" i="199"/>
  <c r="N638" i="200"/>
  <c r="N638" i="201"/>
  <c r="N638" i="202"/>
  <c r="N638" i="203"/>
  <c r="N638" i="204"/>
  <c r="N638" i="205"/>
  <c r="N638" i="206"/>
  <c r="N638" i="207"/>
  <c r="N638" i="208"/>
  <c r="N638" i="210"/>
  <c r="N638" i="211"/>
  <c r="N638" i="212"/>
  <c r="P638" i="217"/>
  <c r="O638" i="217"/>
  <c r="O241" i="217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N241" i="199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P189" i="199"/>
  <c r="O189" i="200"/>
  <c r="O189" i="201"/>
  <c r="O189" i="202"/>
  <c r="O189" i="204"/>
  <c r="O189" i="205"/>
  <c r="O189" i="206"/>
  <c r="O189" i="207"/>
  <c r="O189" i="208"/>
  <c r="O189" i="210"/>
  <c r="O189" i="211"/>
  <c r="O189" i="212"/>
  <c r="O189" i="199"/>
  <c r="P193" i="217"/>
  <c r="O193" i="217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N193" i="199"/>
  <c r="N241" i="217" l="1"/>
  <c r="P241" i="217"/>
  <c r="N638" i="217"/>
  <c r="N193" i="217"/>
  <c r="P415" i="217" l="1"/>
  <c r="O415" i="217"/>
  <c r="P300" i="205" l="1"/>
  <c r="O300" i="205"/>
  <c r="N720" i="199"/>
  <c r="N720" i="200"/>
  <c r="N720" i="201"/>
  <c r="N720" i="202"/>
  <c r="N720" i="203"/>
  <c r="N720" i="204"/>
  <c r="N720" i="206"/>
  <c r="N720" i="207"/>
  <c r="N720" i="208"/>
  <c r="N720" i="210"/>
  <c r="N720" i="211"/>
  <c r="N720" i="212"/>
  <c r="N720" i="205"/>
  <c r="P721" i="205"/>
  <c r="N720" i="217" l="1"/>
  <c r="N757" i="217" l="1"/>
  <c r="O757" i="217"/>
  <c r="P757" i="217"/>
  <c r="P756" i="217"/>
  <c r="O756" i="217"/>
  <c r="O753" i="217" s="1"/>
  <c r="P748" i="217"/>
  <c r="O748" i="217"/>
  <c r="P746" i="217"/>
  <c r="O746" i="217"/>
  <c r="P740" i="217"/>
  <c r="O740" i="217"/>
  <c r="P734" i="217"/>
  <c r="O734" i="217"/>
  <c r="O727" i="217"/>
  <c r="P727" i="217"/>
  <c r="O728" i="217"/>
  <c r="P728" i="217"/>
  <c r="O730" i="217"/>
  <c r="P730" i="217"/>
  <c r="O731" i="217"/>
  <c r="P731" i="217"/>
  <c r="O732" i="217"/>
  <c r="P732" i="217"/>
  <c r="P726" i="217"/>
  <c r="O726" i="217"/>
  <c r="O723" i="217"/>
  <c r="P723" i="217"/>
  <c r="O724" i="217"/>
  <c r="P724" i="217"/>
  <c r="P722" i="217"/>
  <c r="O722" i="217"/>
  <c r="P715" i="217"/>
  <c r="O715" i="217"/>
  <c r="O710" i="217"/>
  <c r="P710" i="217"/>
  <c r="O711" i="217"/>
  <c r="P711" i="217"/>
  <c r="O713" i="217"/>
  <c r="P713" i="217"/>
  <c r="P709" i="217"/>
  <c r="O709" i="217"/>
  <c r="P707" i="217"/>
  <c r="O707" i="217"/>
  <c r="P701" i="217"/>
  <c r="O701" i="217"/>
  <c r="P693" i="217"/>
  <c r="O693" i="217"/>
  <c r="O687" i="217"/>
  <c r="P687" i="217"/>
  <c r="P686" i="217"/>
  <c r="O686" i="217"/>
  <c r="O684" i="217"/>
  <c r="P684" i="217"/>
  <c r="P683" i="217"/>
  <c r="O683" i="217"/>
  <c r="O681" i="217"/>
  <c r="P681" i="217"/>
  <c r="P680" i="217"/>
  <c r="O680" i="217"/>
  <c r="P672" i="217"/>
  <c r="O672" i="217"/>
  <c r="P666" i="217"/>
  <c r="O666" i="217"/>
  <c r="P658" i="217"/>
  <c r="O658" i="217"/>
  <c r="O656" i="217"/>
  <c r="P656" i="217"/>
  <c r="P655" i="217"/>
  <c r="O655" i="217"/>
  <c r="P653" i="217"/>
  <c r="O653" i="217"/>
  <c r="P651" i="217"/>
  <c r="O651" i="217"/>
  <c r="P649" i="217"/>
  <c r="O649" i="217"/>
  <c r="P644" i="217"/>
  <c r="O644" i="217"/>
  <c r="P637" i="217"/>
  <c r="O637" i="217"/>
  <c r="O633" i="217"/>
  <c r="P633" i="217"/>
  <c r="O634" i="217"/>
  <c r="P634" i="217"/>
  <c r="O635" i="217"/>
  <c r="P635" i="217"/>
  <c r="P632" i="217"/>
  <c r="O632" i="217"/>
  <c r="P630" i="217"/>
  <c r="O630" i="217"/>
  <c r="O628" i="217"/>
  <c r="P628" i="217"/>
  <c r="P627" i="217"/>
  <c r="O627" i="217"/>
  <c r="P625" i="217"/>
  <c r="O625" i="217"/>
  <c r="P624" i="217"/>
  <c r="O624" i="217"/>
  <c r="O620" i="217"/>
  <c r="P620" i="217"/>
  <c r="O621" i="217"/>
  <c r="P621" i="217"/>
  <c r="O622" i="217"/>
  <c r="P622" i="217"/>
  <c r="P619" i="217"/>
  <c r="O619" i="217"/>
  <c r="P613" i="217"/>
  <c r="O613" i="217"/>
  <c r="P612" i="217"/>
  <c r="O612" i="217"/>
  <c r="P608" i="217"/>
  <c r="O608" i="217"/>
  <c r="O606" i="217"/>
  <c r="P606" i="217"/>
  <c r="P605" i="217"/>
  <c r="O605" i="217"/>
  <c r="P599" i="217"/>
  <c r="O599" i="217"/>
  <c r="P598" i="217"/>
  <c r="O598" i="217"/>
  <c r="P594" i="217"/>
  <c r="O594" i="217"/>
  <c r="P592" i="217"/>
  <c r="O592" i="217"/>
  <c r="P590" i="217"/>
  <c r="O590" i="217"/>
  <c r="P588" i="217"/>
  <c r="O588" i="217"/>
  <c r="P586" i="217"/>
  <c r="O586" i="217"/>
  <c r="P584" i="217"/>
  <c r="O584" i="217"/>
  <c r="P580" i="217"/>
  <c r="O580" i="217"/>
  <c r="P575" i="217"/>
  <c r="O575" i="217"/>
  <c r="P65" i="217"/>
  <c r="O65" i="217"/>
  <c r="P564" i="217"/>
  <c r="O564" i="217"/>
  <c r="P555" i="217"/>
  <c r="O555" i="217"/>
  <c r="O551" i="217"/>
  <c r="P551" i="217"/>
  <c r="P550" i="217"/>
  <c r="O550" i="217"/>
  <c r="P548" i="217"/>
  <c r="O548" i="217"/>
  <c r="P546" i="217"/>
  <c r="O546" i="217"/>
  <c r="P539" i="217"/>
  <c r="O539" i="217"/>
  <c r="P526" i="217"/>
  <c r="O526" i="217"/>
  <c r="P522" i="217"/>
  <c r="O522" i="217"/>
  <c r="P521" i="217"/>
  <c r="O521" i="217"/>
  <c r="P517" i="217"/>
  <c r="O517" i="217"/>
  <c r="P515" i="217"/>
  <c r="O515" i="217"/>
  <c r="O506" i="217"/>
  <c r="P506" i="217"/>
  <c r="O507" i="217"/>
  <c r="P507" i="217"/>
  <c r="P505" i="217"/>
  <c r="O505" i="217"/>
  <c r="P495" i="217"/>
  <c r="O495" i="217"/>
  <c r="O491" i="217"/>
  <c r="P491" i="217"/>
  <c r="P490" i="217"/>
  <c r="O490" i="217"/>
  <c r="P480" i="217"/>
  <c r="O480" i="217"/>
  <c r="O478" i="217"/>
  <c r="P478" i="217"/>
  <c r="P477" i="217"/>
  <c r="O477" i="217"/>
  <c r="O469" i="217"/>
  <c r="P469" i="217"/>
  <c r="P468" i="217"/>
  <c r="O468" i="217"/>
  <c r="P459" i="217"/>
  <c r="O459" i="217"/>
  <c r="P450" i="217"/>
  <c r="O450" i="217"/>
  <c r="O445" i="217"/>
  <c r="P445" i="217"/>
  <c r="O446" i="217"/>
  <c r="P446" i="217"/>
  <c r="O447" i="217"/>
  <c r="P447" i="217"/>
  <c r="O448" i="217"/>
  <c r="P448" i="217"/>
  <c r="P444" i="217"/>
  <c r="O444" i="217"/>
  <c r="O441" i="217"/>
  <c r="P441" i="217"/>
  <c r="O442" i="217"/>
  <c r="P442" i="217"/>
  <c r="P440" i="217"/>
  <c r="O440" i="217"/>
  <c r="P94" i="217"/>
  <c r="O94" i="217"/>
  <c r="P423" i="217"/>
  <c r="O423" i="217"/>
  <c r="P434" i="217"/>
  <c r="O434" i="217"/>
  <c r="P432" i="217"/>
  <c r="O432" i="217"/>
  <c r="O429" i="217"/>
  <c r="P429" i="217"/>
  <c r="O430" i="217"/>
  <c r="P430" i="217"/>
  <c r="P428" i="217"/>
  <c r="O428" i="217"/>
  <c r="P426" i="217"/>
  <c r="O426" i="217"/>
  <c r="P425" i="217"/>
  <c r="O425" i="217"/>
  <c r="P417" i="217"/>
  <c r="O417" i="217"/>
  <c r="P413" i="217"/>
  <c r="O413" i="217"/>
  <c r="O302" i="217"/>
  <c r="P302" i="217"/>
  <c r="P301" i="217"/>
  <c r="O301" i="217"/>
  <c r="O400" i="217"/>
  <c r="P400" i="217"/>
  <c r="O401" i="217"/>
  <c r="P401" i="217"/>
  <c r="P399" i="217"/>
  <c r="O399" i="217"/>
  <c r="P394" i="217"/>
  <c r="O394" i="217"/>
  <c r="P397" i="217"/>
  <c r="O397" i="217"/>
  <c r="P392" i="217"/>
  <c r="O392" i="217"/>
  <c r="P390" i="217"/>
  <c r="O390" i="217"/>
  <c r="O383" i="217"/>
  <c r="P383" i="217"/>
  <c r="O384" i="217"/>
  <c r="P384" i="217"/>
  <c r="O385" i="217"/>
  <c r="P385" i="217"/>
  <c r="O386" i="217"/>
  <c r="P386" i="217"/>
  <c r="O387" i="217"/>
  <c r="P387" i="217"/>
  <c r="O388" i="217"/>
  <c r="P388" i="217"/>
  <c r="P382" i="217"/>
  <c r="O382" i="217"/>
  <c r="O368" i="217"/>
  <c r="P368" i="217"/>
  <c r="O369" i="217"/>
  <c r="P369" i="217"/>
  <c r="P367" i="217"/>
  <c r="O367" i="217"/>
  <c r="P361" i="217"/>
  <c r="O361" i="217"/>
  <c r="P338" i="217"/>
  <c r="O338" i="217"/>
  <c r="P336" i="217"/>
  <c r="O336" i="217"/>
  <c r="O328" i="217"/>
  <c r="P328" i="217"/>
  <c r="O329" i="217"/>
  <c r="P329" i="217"/>
  <c r="O330" i="217"/>
  <c r="P330" i="217"/>
  <c r="O331" i="217"/>
  <c r="P331" i="217"/>
  <c r="O332" i="217"/>
  <c r="P332" i="217"/>
  <c r="O333" i="217"/>
  <c r="P333" i="217"/>
  <c r="O334" i="217"/>
  <c r="P334" i="217"/>
  <c r="P326" i="217"/>
  <c r="O326" i="217"/>
  <c r="O313" i="217"/>
  <c r="P313" i="217"/>
  <c r="O309" i="217"/>
  <c r="P309" i="217"/>
  <c r="O310" i="217"/>
  <c r="P310" i="217"/>
  <c r="P308" i="217"/>
  <c r="O308" i="217"/>
  <c r="O305" i="217"/>
  <c r="P305" i="217"/>
  <c r="O306" i="217"/>
  <c r="P306" i="217"/>
  <c r="P304" i="217"/>
  <c r="O304" i="217"/>
  <c r="P299" i="217"/>
  <c r="O299" i="217"/>
  <c r="P296" i="217"/>
  <c r="O296" i="217"/>
  <c r="P294" i="217"/>
  <c r="O294" i="217"/>
  <c r="P292" i="217"/>
  <c r="O292" i="217"/>
  <c r="P293" i="217"/>
  <c r="O293" i="217"/>
  <c r="P286" i="217"/>
  <c r="O286" i="217"/>
  <c r="P284" i="217"/>
  <c r="O284" i="217"/>
  <c r="P281" i="217"/>
  <c r="O281" i="217"/>
  <c r="P280" i="217"/>
  <c r="O280" i="217"/>
  <c r="O278" i="217"/>
  <c r="P278" i="217"/>
  <c r="P277" i="217"/>
  <c r="O277" i="217"/>
  <c r="O266" i="217"/>
  <c r="P266" i="217"/>
  <c r="O267" i="217"/>
  <c r="P267" i="217"/>
  <c r="O268" i="217"/>
  <c r="P268" i="217"/>
  <c r="O269" i="217"/>
  <c r="P269" i="217"/>
  <c r="O270" i="217"/>
  <c r="P270" i="217"/>
  <c r="O271" i="217"/>
  <c r="P271" i="217"/>
  <c r="P265" i="217"/>
  <c r="O265" i="217"/>
  <c r="P259" i="217"/>
  <c r="O259" i="217"/>
  <c r="P257" i="217"/>
  <c r="O257" i="217"/>
  <c r="P256" i="217"/>
  <c r="O256" i="217"/>
  <c r="P254" i="217"/>
  <c r="O254" i="217"/>
  <c r="P252" i="217"/>
  <c r="O252" i="217"/>
  <c r="O250" i="217"/>
  <c r="P250" i="217"/>
  <c r="P249" i="217"/>
  <c r="O249" i="217"/>
  <c r="O242" i="217"/>
  <c r="P242" i="217"/>
  <c r="O243" i="217"/>
  <c r="P243" i="217"/>
  <c r="P240" i="217"/>
  <c r="O240" i="217"/>
  <c r="P235" i="217"/>
  <c r="O235" i="217"/>
  <c r="P233" i="217"/>
  <c r="O233" i="217"/>
  <c r="O226" i="217"/>
  <c r="P226" i="217"/>
  <c r="O227" i="217"/>
  <c r="P227" i="217"/>
  <c r="O228" i="217"/>
  <c r="P228" i="217"/>
  <c r="O229" i="217"/>
  <c r="P229" i="217"/>
  <c r="O230" i="217"/>
  <c r="P230" i="217"/>
  <c r="P225" i="217"/>
  <c r="O225" i="217"/>
  <c r="O222" i="217"/>
  <c r="P222" i="217"/>
  <c r="O223" i="217"/>
  <c r="P223" i="217"/>
  <c r="P221" i="217"/>
  <c r="O221" i="217"/>
  <c r="P219" i="217"/>
  <c r="P218" i="217"/>
  <c r="O216" i="217"/>
  <c r="P216" i="217"/>
  <c r="P214" i="217"/>
  <c r="O214" i="217"/>
  <c r="P201" i="217"/>
  <c r="O201" i="217"/>
  <c r="P199" i="217"/>
  <c r="O199" i="217"/>
  <c r="O196" i="217"/>
  <c r="P196" i="217"/>
  <c r="O197" i="217"/>
  <c r="P197" i="217"/>
  <c r="P195" i="217"/>
  <c r="O195" i="217"/>
  <c r="O191" i="217"/>
  <c r="P191" i="217"/>
  <c r="O192" i="217"/>
  <c r="P192" i="217"/>
  <c r="P190" i="217"/>
  <c r="O190" i="217"/>
  <c r="O187" i="217"/>
  <c r="P187" i="217"/>
  <c r="O188" i="217"/>
  <c r="P188" i="217"/>
  <c r="P186" i="217"/>
  <c r="O186" i="217"/>
  <c r="O183" i="217"/>
  <c r="P183" i="217"/>
  <c r="O184" i="217"/>
  <c r="P184" i="217"/>
  <c r="P182" i="217"/>
  <c r="O182" i="217"/>
  <c r="P180" i="217"/>
  <c r="P177" i="217"/>
  <c r="O177" i="217"/>
  <c r="P162" i="217"/>
  <c r="O162" i="217"/>
  <c r="P160" i="217"/>
  <c r="O160" i="217"/>
  <c r="P158" i="217"/>
  <c r="O158" i="217"/>
  <c r="P156" i="217"/>
  <c r="O156" i="217"/>
  <c r="P155" i="217"/>
  <c r="O155" i="217"/>
  <c r="O153" i="217"/>
  <c r="P153" i="217"/>
  <c r="P152" i="217"/>
  <c r="O152" i="217"/>
  <c r="P171" i="217"/>
  <c r="O171" i="217"/>
  <c r="P170" i="217"/>
  <c r="O170" i="217"/>
  <c r="P150" i="217"/>
  <c r="O150" i="217"/>
  <c r="P148" i="217"/>
  <c r="O148" i="217"/>
  <c r="O140" i="217"/>
  <c r="P140" i="217"/>
  <c r="P139" i="217"/>
  <c r="O139" i="217"/>
  <c r="O134" i="217"/>
  <c r="P134" i="217"/>
  <c r="O135" i="217"/>
  <c r="P135" i="217"/>
  <c r="O136" i="217"/>
  <c r="P136" i="217"/>
  <c r="O137" i="217"/>
  <c r="P137" i="217"/>
  <c r="P133" i="217"/>
  <c r="O133" i="217"/>
  <c r="P116" i="217"/>
  <c r="O116" i="217"/>
  <c r="P108" i="217"/>
  <c r="O108" i="217"/>
  <c r="P107" i="217"/>
  <c r="O107" i="217"/>
  <c r="P105" i="217"/>
  <c r="O105" i="217"/>
  <c r="P104" i="217"/>
  <c r="O104" i="217"/>
  <c r="P98" i="217"/>
  <c r="O98" i="217"/>
  <c r="P96" i="217"/>
  <c r="O96" i="217"/>
  <c r="P92" i="217"/>
  <c r="O92" i="217"/>
  <c r="P89" i="217"/>
  <c r="O89" i="217"/>
  <c r="P71" i="217"/>
  <c r="O71" i="217"/>
  <c r="P63" i="217"/>
  <c r="O63" i="217"/>
  <c r="P56" i="217"/>
  <c r="O56" i="217"/>
  <c r="N756" i="202"/>
  <c r="O751" i="202"/>
  <c r="O749" i="202" s="1"/>
  <c r="P751" i="202"/>
  <c r="P749" i="202" s="1"/>
  <c r="N748" i="202"/>
  <c r="P747" i="202"/>
  <c r="O747" i="202"/>
  <c r="N746" i="202"/>
  <c r="P745" i="202"/>
  <c r="O745" i="202"/>
  <c r="N740" i="202"/>
  <c r="N739" i="202" s="1"/>
  <c r="P739" i="202"/>
  <c r="O739" i="202"/>
  <c r="N734" i="202"/>
  <c r="N733" i="202" s="1"/>
  <c r="N732" i="202"/>
  <c r="N731" i="202"/>
  <c r="N730" i="202"/>
  <c r="N728" i="202"/>
  <c r="N727" i="202"/>
  <c r="N726" i="202"/>
  <c r="P725" i="202"/>
  <c r="O725" i="202"/>
  <c r="N724" i="202"/>
  <c r="N723" i="202"/>
  <c r="N722" i="202"/>
  <c r="P721" i="202"/>
  <c r="O721" i="202"/>
  <c r="N719" i="202"/>
  <c r="N716" i="202"/>
  <c r="N715" i="202"/>
  <c r="P714" i="202"/>
  <c r="O714" i="202"/>
  <c r="N713" i="202"/>
  <c r="N711" i="202"/>
  <c r="N710" i="202"/>
  <c r="N709" i="202"/>
  <c r="P708" i="202"/>
  <c r="N707" i="202"/>
  <c r="P706" i="202"/>
  <c r="O706" i="202"/>
  <c r="N705" i="202"/>
  <c r="N703" i="202"/>
  <c r="N702" i="202"/>
  <c r="N701" i="202"/>
  <c r="P700" i="202"/>
  <c r="N699" i="202"/>
  <c r="N698" i="202"/>
  <c r="N697" i="202"/>
  <c r="N696" i="202"/>
  <c r="N695" i="202"/>
  <c r="N694" i="202"/>
  <c r="N693" i="202"/>
  <c r="P692" i="202"/>
  <c r="O692" i="202"/>
  <c r="N687" i="202"/>
  <c r="N686" i="202"/>
  <c r="P685" i="202"/>
  <c r="O685" i="202"/>
  <c r="N684" i="202"/>
  <c r="N683" i="202"/>
  <c r="P682" i="202"/>
  <c r="O682" i="202"/>
  <c r="N681" i="202"/>
  <c r="N680" i="202"/>
  <c r="P679" i="202"/>
  <c r="O679" i="202"/>
  <c r="N678" i="202"/>
  <c r="N673" i="202"/>
  <c r="N672" i="202"/>
  <c r="P671" i="202"/>
  <c r="O671" i="202"/>
  <c r="N666" i="202"/>
  <c r="P665" i="202"/>
  <c r="P663" i="202" s="1"/>
  <c r="P661" i="202" s="1"/>
  <c r="O665" i="202"/>
  <c r="O663" i="202" s="1"/>
  <c r="O661" i="202" s="1"/>
  <c r="N658" i="202"/>
  <c r="P657" i="202"/>
  <c r="O657" i="202"/>
  <c r="N656" i="202"/>
  <c r="N655" i="202"/>
  <c r="P654" i="202"/>
  <c r="O654" i="202"/>
  <c r="N653" i="202"/>
  <c r="P652" i="202"/>
  <c r="O652" i="202"/>
  <c r="N651" i="202"/>
  <c r="P650" i="202"/>
  <c r="O650" i="202"/>
  <c r="N649" i="202"/>
  <c r="P648" i="202"/>
  <c r="O648" i="202"/>
  <c r="N647" i="202"/>
  <c r="N646" i="202"/>
  <c r="N645" i="202"/>
  <c r="N644" i="202"/>
  <c r="P643" i="202"/>
  <c r="O643" i="202"/>
  <c r="N637" i="202"/>
  <c r="N636" i="202" s="1"/>
  <c r="N635" i="202"/>
  <c r="N634" i="202"/>
  <c r="N633" i="202"/>
  <c r="N632" i="202"/>
  <c r="P631" i="202"/>
  <c r="O631" i="202"/>
  <c r="N630" i="202"/>
  <c r="P629" i="202"/>
  <c r="O629" i="202"/>
  <c r="N628" i="202"/>
  <c r="N627" i="202"/>
  <c r="P626" i="202"/>
  <c r="O626" i="202"/>
  <c r="N625" i="202"/>
  <c r="N624" i="202"/>
  <c r="P623" i="202"/>
  <c r="O623" i="202"/>
  <c r="N622" i="202"/>
  <c r="N621" i="202"/>
  <c r="N620" i="202"/>
  <c r="N619" i="202"/>
  <c r="P618" i="202"/>
  <c r="O618" i="202"/>
  <c r="N613" i="202"/>
  <c r="N612" i="202"/>
  <c r="P611" i="202"/>
  <c r="P609" i="202" s="1"/>
  <c r="O611" i="202"/>
  <c r="O609" i="202" s="1"/>
  <c r="N608" i="202"/>
  <c r="P607" i="202"/>
  <c r="O607" i="202"/>
  <c r="A607" i="202"/>
  <c r="N606" i="202"/>
  <c r="N605" i="202"/>
  <c r="P604" i="202"/>
  <c r="P602" i="202" s="1"/>
  <c r="O604" i="202"/>
  <c r="A604" i="202"/>
  <c r="A603" i="202"/>
  <c r="A602" i="202"/>
  <c r="A601" i="202"/>
  <c r="A600" i="202"/>
  <c r="N599" i="202"/>
  <c r="A599" i="202"/>
  <c r="N598" i="202"/>
  <c r="A598" i="202"/>
  <c r="P597" i="202"/>
  <c r="O597" i="202"/>
  <c r="O595" i="202" s="1"/>
  <c r="A597" i="202"/>
  <c r="A596" i="202"/>
  <c r="P595" i="202"/>
  <c r="A595" i="202"/>
  <c r="N594" i="202"/>
  <c r="N593" i="202" s="1"/>
  <c r="P593" i="202"/>
  <c r="O593" i="202"/>
  <c r="N592" i="202"/>
  <c r="P591" i="202"/>
  <c r="O591" i="202"/>
  <c r="N590" i="202"/>
  <c r="P589" i="202"/>
  <c r="O589" i="202"/>
  <c r="N588" i="202"/>
  <c r="P587" i="202"/>
  <c r="O587" i="202"/>
  <c r="N586" i="202"/>
  <c r="A586" i="202"/>
  <c r="N584" i="202"/>
  <c r="A584" i="202"/>
  <c r="P583" i="202"/>
  <c r="O583" i="202"/>
  <c r="A583" i="202"/>
  <c r="N582" i="202"/>
  <c r="A582" i="202"/>
  <c r="N580" i="202"/>
  <c r="A580" i="202"/>
  <c r="P579" i="202"/>
  <c r="O579" i="202"/>
  <c r="A579" i="202"/>
  <c r="N578" i="202"/>
  <c r="A578" i="202"/>
  <c r="N577" i="202"/>
  <c r="A577" i="202"/>
  <c r="N576" i="202"/>
  <c r="A576" i="202"/>
  <c r="N575" i="202"/>
  <c r="A575" i="202"/>
  <c r="P574" i="202"/>
  <c r="O574" i="202"/>
  <c r="A574" i="202"/>
  <c r="A573" i="202"/>
  <c r="A572" i="202"/>
  <c r="A571" i="202"/>
  <c r="A570" i="202"/>
  <c r="A569" i="202"/>
  <c r="A568" i="202"/>
  <c r="N65" i="202"/>
  <c r="N64" i="202" s="1"/>
  <c r="A65" i="202"/>
  <c r="P64" i="202"/>
  <c r="P566" i="202" s="1"/>
  <c r="A64" i="202"/>
  <c r="A567" i="202"/>
  <c r="A566" i="202"/>
  <c r="N564" i="202"/>
  <c r="N563" i="202" s="1"/>
  <c r="A564" i="202"/>
  <c r="P561" i="202"/>
  <c r="O561" i="202"/>
  <c r="A563" i="202"/>
  <c r="A562" i="202"/>
  <c r="A561" i="202"/>
  <c r="A560" i="202"/>
  <c r="A559" i="202"/>
  <c r="N557" i="202"/>
  <c r="A557" i="202"/>
  <c r="N556" i="202"/>
  <c r="A556" i="202"/>
  <c r="N555" i="202"/>
  <c r="A555" i="202"/>
  <c r="P552" i="202"/>
  <c r="O552" i="202"/>
  <c r="A554" i="202"/>
  <c r="A553" i="202"/>
  <c r="A552" i="202"/>
  <c r="N551" i="202"/>
  <c r="A551" i="202"/>
  <c r="N550" i="202"/>
  <c r="A550" i="202"/>
  <c r="P549" i="202"/>
  <c r="O549" i="202"/>
  <c r="A549" i="202"/>
  <c r="N548" i="202"/>
  <c r="A548" i="202"/>
  <c r="P547" i="202"/>
  <c r="O547" i="202"/>
  <c r="A547" i="202"/>
  <c r="N546" i="202"/>
  <c r="A546" i="202"/>
  <c r="P545" i="202"/>
  <c r="O545" i="202"/>
  <c r="A545" i="202"/>
  <c r="A544" i="202"/>
  <c r="A543" i="202"/>
  <c r="A540" i="202"/>
  <c r="N539" i="202"/>
  <c r="A539" i="202"/>
  <c r="P538" i="202"/>
  <c r="O538" i="202"/>
  <c r="A538" i="202"/>
  <c r="N537" i="202"/>
  <c r="A537" i="202"/>
  <c r="N535" i="202"/>
  <c r="A535" i="202"/>
  <c r="N534" i="202"/>
  <c r="A534" i="202"/>
  <c r="A533" i="202"/>
  <c r="A532" i="202"/>
  <c r="A531" i="202"/>
  <c r="A529" i="202"/>
  <c r="A528" i="202"/>
  <c r="A527" i="202"/>
  <c r="N526" i="202"/>
  <c r="A526" i="202"/>
  <c r="P525" i="202"/>
  <c r="O525" i="202"/>
  <c r="O523" i="202" s="1"/>
  <c r="N522" i="202"/>
  <c r="A522" i="202"/>
  <c r="N521" i="202"/>
  <c r="A521" i="202"/>
  <c r="P520" i="202"/>
  <c r="P518" i="202" s="1"/>
  <c r="O520" i="202"/>
  <c r="O518" i="202" s="1"/>
  <c r="A520" i="202"/>
  <c r="A519" i="202"/>
  <c r="A518" i="202"/>
  <c r="N517" i="202"/>
  <c r="A517" i="202"/>
  <c r="P516" i="202"/>
  <c r="O516" i="202"/>
  <c r="A516" i="202"/>
  <c r="N515" i="202"/>
  <c r="A515" i="202"/>
  <c r="P514" i="202"/>
  <c r="O514" i="202"/>
  <c r="A514" i="202"/>
  <c r="A513" i="202"/>
  <c r="A512" i="202"/>
  <c r="A511" i="202"/>
  <c r="A510" i="202"/>
  <c r="P508" i="202"/>
  <c r="O508" i="202"/>
  <c r="A508" i="202"/>
  <c r="N507" i="202"/>
  <c r="A507" i="202"/>
  <c r="N506" i="202"/>
  <c r="A506" i="202"/>
  <c r="N505" i="202"/>
  <c r="A505" i="202"/>
  <c r="P504" i="202"/>
  <c r="O504" i="202"/>
  <c r="A504" i="202"/>
  <c r="N503" i="202"/>
  <c r="A503" i="202"/>
  <c r="N502" i="202"/>
  <c r="A502" i="202"/>
  <c r="N501" i="202"/>
  <c r="A501" i="202"/>
  <c r="N500" i="202"/>
  <c r="A500" i="202"/>
  <c r="N499" i="202"/>
  <c r="A499" i="202"/>
  <c r="N498" i="202"/>
  <c r="A498" i="202"/>
  <c r="N497" i="202"/>
  <c r="A497" i="202"/>
  <c r="N496" i="202"/>
  <c r="A496" i="202"/>
  <c r="N495" i="202"/>
  <c r="A495" i="202"/>
  <c r="P494" i="202"/>
  <c r="O494" i="202"/>
  <c r="A494" i="202"/>
  <c r="N491" i="202"/>
  <c r="A491" i="202"/>
  <c r="N490" i="202"/>
  <c r="A490" i="202"/>
  <c r="A489" i="202"/>
  <c r="A488" i="202"/>
  <c r="A487" i="202"/>
  <c r="A486" i="202"/>
  <c r="A485" i="202"/>
  <c r="A484" i="202"/>
  <c r="A483" i="202"/>
  <c r="N480" i="202"/>
  <c r="A480" i="202"/>
  <c r="P479" i="202"/>
  <c r="P474" i="202" s="1"/>
  <c r="O479" i="202"/>
  <c r="A479" i="202"/>
  <c r="N478" i="202"/>
  <c r="A478" i="202"/>
  <c r="N477" i="202"/>
  <c r="A477" i="202"/>
  <c r="A476" i="202"/>
  <c r="A475" i="202"/>
  <c r="A474" i="202"/>
  <c r="A473" i="202"/>
  <c r="A472" i="202"/>
  <c r="A471" i="202"/>
  <c r="A470" i="202"/>
  <c r="N469" i="202"/>
  <c r="A469" i="202"/>
  <c r="N468" i="202"/>
  <c r="A468" i="202"/>
  <c r="P467" i="202"/>
  <c r="O467" i="202"/>
  <c r="A467" i="202"/>
  <c r="N466" i="202"/>
  <c r="N465" i="202"/>
  <c r="N463" i="202"/>
  <c r="A463" i="202"/>
  <c r="N462" i="202"/>
  <c r="A462" i="202"/>
  <c r="N461" i="202"/>
  <c r="A461" i="202"/>
  <c r="N460" i="202"/>
  <c r="A460" i="202"/>
  <c r="N459" i="202"/>
  <c r="A459" i="202"/>
  <c r="P458" i="202"/>
  <c r="A458" i="202"/>
  <c r="N457" i="202"/>
  <c r="A457" i="202"/>
  <c r="N456" i="202"/>
  <c r="A456" i="202"/>
  <c r="N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N445" i="202"/>
  <c r="A445" i="202"/>
  <c r="N444" i="202"/>
  <c r="A444" i="202"/>
  <c r="P443" i="202"/>
  <c r="O443" i="202"/>
  <c r="A443" i="202"/>
  <c r="N442" i="202"/>
  <c r="A442" i="202"/>
  <c r="N441" i="202"/>
  <c r="A441" i="202"/>
  <c r="N440" i="202"/>
  <c r="A440" i="202"/>
  <c r="P439" i="202"/>
  <c r="O439" i="202"/>
  <c r="A439" i="202"/>
  <c r="A438" i="202"/>
  <c r="A437" i="202"/>
  <c r="A436" i="202"/>
  <c r="A435" i="202"/>
  <c r="N94" i="202"/>
  <c r="A94" i="202"/>
  <c r="P93" i="202"/>
  <c r="O93" i="202"/>
  <c r="A93" i="202"/>
  <c r="N423" i="202"/>
  <c r="A423" i="202"/>
  <c r="P422" i="202"/>
  <c r="O422" i="202"/>
  <c r="A422" i="202"/>
  <c r="N434" i="202"/>
  <c r="A434" i="202"/>
  <c r="P433" i="202"/>
  <c r="O433" i="202"/>
  <c r="A433" i="202"/>
  <c r="N432" i="202"/>
  <c r="A432" i="202"/>
  <c r="P431" i="202"/>
  <c r="O431" i="202"/>
  <c r="A431" i="202"/>
  <c r="N430" i="202"/>
  <c r="A430" i="202"/>
  <c r="N429" i="202"/>
  <c r="A429" i="202"/>
  <c r="N428" i="202"/>
  <c r="A428" i="202"/>
  <c r="P427" i="202"/>
  <c r="O427" i="202"/>
  <c r="A427" i="202"/>
  <c r="N426" i="202"/>
  <c r="A426" i="202"/>
  <c r="N425" i="202"/>
  <c r="A425" i="202"/>
  <c r="P424" i="202"/>
  <c r="O424" i="202"/>
  <c r="A424" i="202"/>
  <c r="A421" i="202"/>
  <c r="A420" i="202"/>
  <c r="A419" i="202"/>
  <c r="A418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56" i="203"/>
  <c r="P751" i="203"/>
  <c r="P749" i="203" s="1"/>
  <c r="N748" i="203"/>
  <c r="P747" i="203"/>
  <c r="O747" i="203"/>
  <c r="N746" i="203"/>
  <c r="P745" i="203"/>
  <c r="O745" i="203"/>
  <c r="N740" i="203"/>
  <c r="N739" i="203" s="1"/>
  <c r="P739" i="203"/>
  <c r="O739" i="203"/>
  <c r="N734" i="203"/>
  <c r="N733" i="203" s="1"/>
  <c r="N732" i="203"/>
  <c r="N731" i="203"/>
  <c r="N730" i="203"/>
  <c r="N728" i="203"/>
  <c r="N727" i="203"/>
  <c r="N726" i="203"/>
  <c r="P725" i="203"/>
  <c r="O725" i="203"/>
  <c r="N724" i="203"/>
  <c r="N723" i="203"/>
  <c r="N722" i="203"/>
  <c r="P721" i="203"/>
  <c r="O721" i="203"/>
  <c r="N719" i="203"/>
  <c r="N716" i="203"/>
  <c r="N715" i="203"/>
  <c r="P714" i="203"/>
  <c r="O714" i="203"/>
  <c r="N713" i="203"/>
  <c r="N711" i="203"/>
  <c r="N710" i="203"/>
  <c r="N709" i="203"/>
  <c r="P708" i="203"/>
  <c r="N707" i="203"/>
  <c r="P706" i="203"/>
  <c r="O706" i="203"/>
  <c r="N705" i="203"/>
  <c r="N703" i="203"/>
  <c r="N702" i="203"/>
  <c r="N701" i="203"/>
  <c r="P700" i="203"/>
  <c r="N699" i="203"/>
  <c r="N698" i="203"/>
  <c r="N697" i="203"/>
  <c r="N696" i="203"/>
  <c r="N695" i="203"/>
  <c r="N694" i="203"/>
  <c r="N693" i="203"/>
  <c r="P692" i="203"/>
  <c r="O692" i="203"/>
  <c r="N687" i="203"/>
  <c r="N686" i="203"/>
  <c r="P685" i="203"/>
  <c r="O685" i="203"/>
  <c r="N684" i="203"/>
  <c r="N683" i="203"/>
  <c r="P682" i="203"/>
  <c r="O682" i="203"/>
  <c r="N681" i="203"/>
  <c r="N680" i="203"/>
  <c r="P679" i="203"/>
  <c r="O679" i="203"/>
  <c r="N678" i="203"/>
  <c r="N673" i="203"/>
  <c r="N672" i="203"/>
  <c r="P671" i="203"/>
  <c r="O671" i="203"/>
  <c r="N666" i="203"/>
  <c r="P665" i="203"/>
  <c r="P663" i="203" s="1"/>
  <c r="P661" i="203" s="1"/>
  <c r="O665" i="203"/>
  <c r="O663" i="203" s="1"/>
  <c r="O661" i="203" s="1"/>
  <c r="N658" i="203"/>
  <c r="P657" i="203"/>
  <c r="O657" i="203"/>
  <c r="N656" i="203"/>
  <c r="N655" i="203"/>
  <c r="P654" i="203"/>
  <c r="O654" i="203"/>
  <c r="N653" i="203"/>
  <c r="P652" i="203"/>
  <c r="O652" i="203"/>
  <c r="N651" i="203"/>
  <c r="P650" i="203"/>
  <c r="O650" i="203"/>
  <c r="N649" i="203"/>
  <c r="P648" i="203"/>
  <c r="O648" i="203"/>
  <c r="N647" i="203"/>
  <c r="N646" i="203"/>
  <c r="N645" i="203"/>
  <c r="N644" i="203"/>
  <c r="P643" i="203"/>
  <c r="O643" i="203"/>
  <c r="N637" i="203"/>
  <c r="N636" i="203" s="1"/>
  <c r="N635" i="203"/>
  <c r="N634" i="203"/>
  <c r="N633" i="203"/>
  <c r="N632" i="203"/>
  <c r="P631" i="203"/>
  <c r="O631" i="203"/>
  <c r="N630" i="203"/>
  <c r="P629" i="203"/>
  <c r="O629" i="203"/>
  <c r="N628" i="203"/>
  <c r="N627" i="203"/>
  <c r="P626" i="203"/>
  <c r="O626" i="203"/>
  <c r="N625" i="203"/>
  <c r="N624" i="203"/>
  <c r="P623" i="203"/>
  <c r="O623" i="203"/>
  <c r="N622" i="203"/>
  <c r="N621" i="203"/>
  <c r="N620" i="203"/>
  <c r="N619" i="203"/>
  <c r="P618" i="203"/>
  <c r="O618" i="203"/>
  <c r="N613" i="203"/>
  <c r="N612" i="203"/>
  <c r="P611" i="203"/>
  <c r="O611" i="203"/>
  <c r="O609" i="203" s="1"/>
  <c r="N608" i="203"/>
  <c r="P607" i="203"/>
  <c r="O607" i="203"/>
  <c r="A607" i="203"/>
  <c r="N606" i="203"/>
  <c r="N605" i="203"/>
  <c r="P604" i="203"/>
  <c r="P602" i="203" s="1"/>
  <c r="O604" i="203"/>
  <c r="A604" i="203"/>
  <c r="A603" i="203"/>
  <c r="A602" i="203"/>
  <c r="A601" i="203"/>
  <c r="A600" i="203"/>
  <c r="N599" i="203"/>
  <c r="A599" i="203"/>
  <c r="N598" i="203"/>
  <c r="A598" i="203"/>
  <c r="P597" i="203"/>
  <c r="P595" i="203" s="1"/>
  <c r="O597" i="203"/>
  <c r="O595" i="203" s="1"/>
  <c r="A597" i="203"/>
  <c r="A596" i="203"/>
  <c r="A595" i="203"/>
  <c r="N594" i="203"/>
  <c r="N593" i="203" s="1"/>
  <c r="P593" i="203"/>
  <c r="O593" i="203"/>
  <c r="N592" i="203"/>
  <c r="P591" i="203"/>
  <c r="O591" i="203"/>
  <c r="N590" i="203"/>
  <c r="P589" i="203"/>
  <c r="O589" i="203"/>
  <c r="N588" i="203"/>
  <c r="P587" i="203"/>
  <c r="O587" i="203"/>
  <c r="N586" i="203"/>
  <c r="A586" i="203"/>
  <c r="N584" i="203"/>
  <c r="A584" i="203"/>
  <c r="P583" i="203"/>
  <c r="O583" i="203"/>
  <c r="A583" i="203"/>
  <c r="N582" i="203"/>
  <c r="A582" i="203"/>
  <c r="N580" i="203"/>
  <c r="A580" i="203"/>
  <c r="P579" i="203"/>
  <c r="O579" i="203"/>
  <c r="A579" i="203"/>
  <c r="N578" i="203"/>
  <c r="A578" i="203"/>
  <c r="N577" i="203"/>
  <c r="A577" i="203"/>
  <c r="N576" i="203"/>
  <c r="A576" i="203"/>
  <c r="N575" i="203"/>
  <c r="A575" i="203"/>
  <c r="P574" i="203"/>
  <c r="O574" i="203"/>
  <c r="A574" i="203"/>
  <c r="A573" i="203"/>
  <c r="A572" i="203"/>
  <c r="A571" i="203"/>
  <c r="A570" i="203"/>
  <c r="A569" i="203"/>
  <c r="A568" i="203"/>
  <c r="N65" i="203"/>
  <c r="N64" i="203" s="1"/>
  <c r="A65" i="203"/>
  <c r="P64" i="203"/>
  <c r="P566" i="203" s="1"/>
  <c r="O566" i="203"/>
  <c r="A64" i="203"/>
  <c r="A567" i="203"/>
  <c r="A566" i="203"/>
  <c r="N564" i="203"/>
  <c r="N563" i="203" s="1"/>
  <c r="A564" i="203"/>
  <c r="P561" i="203"/>
  <c r="A563" i="203"/>
  <c r="A562" i="203"/>
  <c r="A561" i="203"/>
  <c r="A560" i="203"/>
  <c r="A559" i="203"/>
  <c r="N557" i="203"/>
  <c r="A557" i="203"/>
  <c r="N556" i="203"/>
  <c r="A556" i="203"/>
  <c r="N555" i="203"/>
  <c r="A555" i="203"/>
  <c r="P552" i="203"/>
  <c r="O552" i="203"/>
  <c r="A554" i="203"/>
  <c r="A553" i="203"/>
  <c r="A552" i="203"/>
  <c r="N551" i="203"/>
  <c r="A551" i="203"/>
  <c r="N550" i="203"/>
  <c r="A550" i="203"/>
  <c r="P549" i="203"/>
  <c r="O549" i="203"/>
  <c r="A549" i="203"/>
  <c r="N548" i="203"/>
  <c r="A548" i="203"/>
  <c r="P547" i="203"/>
  <c r="O547" i="203"/>
  <c r="A547" i="203"/>
  <c r="N546" i="203"/>
  <c r="A546" i="203"/>
  <c r="P545" i="203"/>
  <c r="O545" i="203"/>
  <c r="A545" i="203"/>
  <c r="A544" i="203"/>
  <c r="A543" i="203"/>
  <c r="A540" i="203"/>
  <c r="N539" i="203"/>
  <c r="A539" i="203"/>
  <c r="P538" i="203"/>
  <c r="O538" i="203"/>
  <c r="A538" i="203"/>
  <c r="N537" i="203"/>
  <c r="A537" i="203"/>
  <c r="N535" i="203"/>
  <c r="A535" i="203"/>
  <c r="N534" i="203"/>
  <c r="A534" i="203"/>
  <c r="A533" i="203"/>
  <c r="A532" i="203"/>
  <c r="A531" i="203"/>
  <c r="A529" i="203"/>
  <c r="A528" i="203"/>
  <c r="A527" i="203"/>
  <c r="N526" i="203"/>
  <c r="A526" i="203"/>
  <c r="P525" i="203"/>
  <c r="P523" i="203" s="1"/>
  <c r="O525" i="203"/>
  <c r="N522" i="203"/>
  <c r="A522" i="203"/>
  <c r="N521" i="203"/>
  <c r="A521" i="203"/>
  <c r="P520" i="203"/>
  <c r="P518" i="203" s="1"/>
  <c r="O520" i="203"/>
  <c r="O518" i="203" s="1"/>
  <c r="A520" i="203"/>
  <c r="A519" i="203"/>
  <c r="A518" i="203"/>
  <c r="N517" i="203"/>
  <c r="A517" i="203"/>
  <c r="P516" i="203"/>
  <c r="O516" i="203"/>
  <c r="A516" i="203"/>
  <c r="N515" i="203"/>
  <c r="A515" i="203"/>
  <c r="P514" i="203"/>
  <c r="O514" i="203"/>
  <c r="A514" i="203"/>
  <c r="A513" i="203"/>
  <c r="A512" i="203"/>
  <c r="A511" i="203"/>
  <c r="A510" i="203"/>
  <c r="P508" i="203"/>
  <c r="O508" i="203"/>
  <c r="A508" i="203"/>
  <c r="N507" i="203"/>
  <c r="A507" i="203"/>
  <c r="N506" i="203"/>
  <c r="A506" i="203"/>
  <c r="N505" i="203"/>
  <c r="A505" i="203"/>
  <c r="P504" i="203"/>
  <c r="O504" i="203"/>
  <c r="A504" i="203"/>
  <c r="N503" i="203"/>
  <c r="A503" i="203"/>
  <c r="N502" i="203"/>
  <c r="A502" i="203"/>
  <c r="N501" i="203"/>
  <c r="A501" i="203"/>
  <c r="N500" i="203"/>
  <c r="A500" i="203"/>
  <c r="N499" i="203"/>
  <c r="A499" i="203"/>
  <c r="N498" i="203"/>
  <c r="A498" i="203"/>
  <c r="N497" i="203"/>
  <c r="A497" i="203"/>
  <c r="N496" i="203"/>
  <c r="A496" i="203"/>
  <c r="N495" i="203"/>
  <c r="A495" i="203"/>
  <c r="P494" i="203"/>
  <c r="O494" i="203"/>
  <c r="A494" i="203"/>
  <c r="N491" i="203"/>
  <c r="A491" i="203"/>
  <c r="N490" i="203"/>
  <c r="A490" i="203"/>
  <c r="A489" i="203"/>
  <c r="A488" i="203"/>
  <c r="A487" i="203"/>
  <c r="A486" i="203"/>
  <c r="A485" i="203"/>
  <c r="A484" i="203"/>
  <c r="A483" i="203"/>
  <c r="N480" i="203"/>
  <c r="A480" i="203"/>
  <c r="P479" i="203"/>
  <c r="O479" i="203"/>
  <c r="O474" i="203" s="1"/>
  <c r="A479" i="203"/>
  <c r="N478" i="203"/>
  <c r="A478" i="203"/>
  <c r="N477" i="203"/>
  <c r="A477" i="203"/>
  <c r="A476" i="203"/>
  <c r="A475" i="203"/>
  <c r="A474" i="203"/>
  <c r="A473" i="203"/>
  <c r="A472" i="203"/>
  <c r="A471" i="203"/>
  <c r="A470" i="203"/>
  <c r="N469" i="203"/>
  <c r="A469" i="203"/>
  <c r="N468" i="203"/>
  <c r="A468" i="203"/>
  <c r="P467" i="203"/>
  <c r="O467" i="203"/>
  <c r="A467" i="203"/>
  <c r="N466" i="203"/>
  <c r="N465" i="203"/>
  <c r="N463" i="203"/>
  <c r="A463" i="203"/>
  <c r="N462" i="203"/>
  <c r="A462" i="203"/>
  <c r="N461" i="203"/>
  <c r="A461" i="203"/>
  <c r="N460" i="203"/>
  <c r="A460" i="203"/>
  <c r="N459" i="203"/>
  <c r="A459" i="203"/>
  <c r="P458" i="203"/>
  <c r="A458" i="203"/>
  <c r="N457" i="203"/>
  <c r="A457" i="203"/>
  <c r="N456" i="203"/>
  <c r="A456" i="203"/>
  <c r="N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N445" i="203"/>
  <c r="A445" i="203"/>
  <c r="N444" i="203"/>
  <c r="A444" i="203"/>
  <c r="P443" i="203"/>
  <c r="O443" i="203"/>
  <c r="A443" i="203"/>
  <c r="N442" i="203"/>
  <c r="A442" i="203"/>
  <c r="N441" i="203"/>
  <c r="A441" i="203"/>
  <c r="N440" i="203"/>
  <c r="A440" i="203"/>
  <c r="P439" i="203"/>
  <c r="O439" i="203"/>
  <c r="A439" i="203"/>
  <c r="A438" i="203"/>
  <c r="A437" i="203"/>
  <c r="A436" i="203"/>
  <c r="A435" i="203"/>
  <c r="N94" i="203"/>
  <c r="A94" i="203"/>
  <c r="P93" i="203"/>
  <c r="O93" i="203"/>
  <c r="A93" i="203"/>
  <c r="N423" i="203"/>
  <c r="A423" i="203"/>
  <c r="P422" i="203"/>
  <c r="O422" i="203"/>
  <c r="A422" i="203"/>
  <c r="N434" i="203"/>
  <c r="A434" i="203"/>
  <c r="P433" i="203"/>
  <c r="O433" i="203"/>
  <c r="A433" i="203"/>
  <c r="N432" i="203"/>
  <c r="A432" i="203"/>
  <c r="P431" i="203"/>
  <c r="O431" i="203"/>
  <c r="A431" i="203"/>
  <c r="N430" i="203"/>
  <c r="A430" i="203"/>
  <c r="N429" i="203"/>
  <c r="A429" i="203"/>
  <c r="N428" i="203"/>
  <c r="A428" i="203"/>
  <c r="P427" i="203"/>
  <c r="O427" i="203"/>
  <c r="A427" i="203"/>
  <c r="N426" i="203"/>
  <c r="A426" i="203"/>
  <c r="N425" i="203"/>
  <c r="A425" i="203"/>
  <c r="P424" i="203"/>
  <c r="O424" i="203"/>
  <c r="A424" i="203"/>
  <c r="A421" i="203"/>
  <c r="A420" i="203"/>
  <c r="A419" i="203"/>
  <c r="A418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56" i="204"/>
  <c r="P751" i="204"/>
  <c r="P749" i="204" s="1"/>
  <c r="O751" i="204"/>
  <c r="O749" i="204" s="1"/>
  <c r="N748" i="204"/>
  <c r="P747" i="204"/>
  <c r="O747" i="204"/>
  <c r="N746" i="204"/>
  <c r="P745" i="204"/>
  <c r="O745" i="204"/>
  <c r="N740" i="204"/>
  <c r="N739" i="204" s="1"/>
  <c r="P739" i="204"/>
  <c r="O739" i="204"/>
  <c r="N734" i="204"/>
  <c r="N733" i="204" s="1"/>
  <c r="N732" i="204"/>
  <c r="N731" i="204"/>
  <c r="N730" i="204"/>
  <c r="N728" i="204"/>
  <c r="N727" i="204"/>
  <c r="N726" i="204"/>
  <c r="P725" i="204"/>
  <c r="O725" i="204"/>
  <c r="N724" i="204"/>
  <c r="N723" i="204"/>
  <c r="N722" i="204"/>
  <c r="P721" i="204"/>
  <c r="O721" i="204"/>
  <c r="N719" i="204"/>
  <c r="N716" i="204"/>
  <c r="N715" i="204"/>
  <c r="P714" i="204"/>
  <c r="O714" i="204"/>
  <c r="N713" i="204"/>
  <c r="N711" i="204"/>
  <c r="N710" i="204"/>
  <c r="N709" i="204"/>
  <c r="P708" i="204"/>
  <c r="N707" i="204"/>
  <c r="P706" i="204"/>
  <c r="O706" i="204"/>
  <c r="N705" i="204"/>
  <c r="N703" i="204"/>
  <c r="N702" i="204"/>
  <c r="N701" i="204"/>
  <c r="P700" i="204"/>
  <c r="N699" i="204"/>
  <c r="N698" i="204"/>
  <c r="N697" i="204"/>
  <c r="N696" i="204"/>
  <c r="N695" i="204"/>
  <c r="N694" i="204"/>
  <c r="N693" i="204"/>
  <c r="P692" i="204"/>
  <c r="O692" i="204"/>
  <c r="N687" i="204"/>
  <c r="N686" i="204"/>
  <c r="P685" i="204"/>
  <c r="O685" i="204"/>
  <c r="N684" i="204"/>
  <c r="N683" i="204"/>
  <c r="P682" i="204"/>
  <c r="O682" i="204"/>
  <c r="N681" i="204"/>
  <c r="N680" i="204"/>
  <c r="P679" i="204"/>
  <c r="O679" i="204"/>
  <c r="N678" i="204"/>
  <c r="N673" i="204"/>
  <c r="N672" i="204"/>
  <c r="P671" i="204"/>
  <c r="O671" i="204"/>
  <c r="N666" i="204"/>
  <c r="P665" i="204"/>
  <c r="P663" i="204" s="1"/>
  <c r="P661" i="204" s="1"/>
  <c r="O665" i="204"/>
  <c r="O663" i="204" s="1"/>
  <c r="O661" i="204" s="1"/>
  <c r="N658" i="204"/>
  <c r="P657" i="204"/>
  <c r="O657" i="204"/>
  <c r="N656" i="204"/>
  <c r="N655" i="204"/>
  <c r="P654" i="204"/>
  <c r="O654" i="204"/>
  <c r="N653" i="204"/>
  <c r="P652" i="204"/>
  <c r="O652" i="204"/>
  <c r="N651" i="204"/>
  <c r="P650" i="204"/>
  <c r="O650" i="204"/>
  <c r="N649" i="204"/>
  <c r="P648" i="204"/>
  <c r="O648" i="204"/>
  <c r="N647" i="204"/>
  <c r="N646" i="204"/>
  <c r="N645" i="204"/>
  <c r="N644" i="204"/>
  <c r="P643" i="204"/>
  <c r="O643" i="204"/>
  <c r="N637" i="204"/>
  <c r="N636" i="204" s="1"/>
  <c r="N635" i="204"/>
  <c r="N634" i="204"/>
  <c r="N633" i="204"/>
  <c r="N632" i="204"/>
  <c r="P631" i="204"/>
  <c r="O631" i="204"/>
  <c r="N630" i="204"/>
  <c r="P629" i="204"/>
  <c r="O629" i="204"/>
  <c r="N628" i="204"/>
  <c r="N627" i="204"/>
  <c r="P626" i="204"/>
  <c r="O626" i="204"/>
  <c r="N625" i="204"/>
  <c r="N624" i="204"/>
  <c r="P623" i="204"/>
  <c r="O623" i="204"/>
  <c r="N622" i="204"/>
  <c r="N621" i="204"/>
  <c r="N620" i="204"/>
  <c r="N619" i="204"/>
  <c r="P618" i="204"/>
  <c r="O618" i="204"/>
  <c r="N613" i="204"/>
  <c r="N612" i="204"/>
  <c r="P611" i="204"/>
  <c r="P609" i="204" s="1"/>
  <c r="O611" i="204"/>
  <c r="O609" i="204" s="1"/>
  <c r="N608" i="204"/>
  <c r="P607" i="204"/>
  <c r="O607" i="204"/>
  <c r="A607" i="204"/>
  <c r="N606" i="204"/>
  <c r="N605" i="204"/>
  <c r="P604" i="204"/>
  <c r="P602" i="204" s="1"/>
  <c r="O604" i="204"/>
  <c r="A604" i="204"/>
  <c r="A603" i="204"/>
  <c r="A602" i="204"/>
  <c r="A601" i="204"/>
  <c r="A600" i="204"/>
  <c r="N599" i="204"/>
  <c r="A599" i="204"/>
  <c r="N598" i="204"/>
  <c r="A598" i="204"/>
  <c r="P597" i="204"/>
  <c r="P595" i="204" s="1"/>
  <c r="O597" i="204"/>
  <c r="O595" i="204" s="1"/>
  <c r="A597" i="204"/>
  <c r="A596" i="204"/>
  <c r="A595" i="204"/>
  <c r="N594" i="204"/>
  <c r="N593" i="204" s="1"/>
  <c r="P593" i="204"/>
  <c r="O593" i="204"/>
  <c r="N592" i="204"/>
  <c r="P591" i="204"/>
  <c r="O591" i="204"/>
  <c r="N590" i="204"/>
  <c r="P589" i="204"/>
  <c r="O589" i="204"/>
  <c r="N588" i="204"/>
  <c r="P587" i="204"/>
  <c r="O587" i="204"/>
  <c r="N586" i="204"/>
  <c r="A586" i="204"/>
  <c r="N584" i="204"/>
  <c r="A584" i="204"/>
  <c r="P583" i="204"/>
  <c r="O583" i="204"/>
  <c r="A583" i="204"/>
  <c r="N582" i="204"/>
  <c r="A582" i="204"/>
  <c r="N580" i="204"/>
  <c r="A580" i="204"/>
  <c r="P579" i="204"/>
  <c r="O579" i="204"/>
  <c r="A579" i="204"/>
  <c r="N578" i="204"/>
  <c r="A578" i="204"/>
  <c r="N577" i="204"/>
  <c r="A577" i="204"/>
  <c r="N576" i="204"/>
  <c r="A576" i="204"/>
  <c r="N575" i="204"/>
  <c r="A575" i="204"/>
  <c r="P574" i="204"/>
  <c r="O574" i="204"/>
  <c r="A574" i="204"/>
  <c r="A573" i="204"/>
  <c r="A572" i="204"/>
  <c r="A571" i="204"/>
  <c r="A570" i="204"/>
  <c r="A569" i="204"/>
  <c r="A568" i="204"/>
  <c r="N65" i="204"/>
  <c r="N64" i="204" s="1"/>
  <c r="A65" i="204"/>
  <c r="P64" i="204"/>
  <c r="P566" i="204" s="1"/>
  <c r="O566" i="204"/>
  <c r="A64" i="204"/>
  <c r="A567" i="204"/>
  <c r="A566" i="204"/>
  <c r="N564" i="204"/>
  <c r="N563" i="204" s="1"/>
  <c r="A564" i="204"/>
  <c r="P561" i="204"/>
  <c r="A563" i="204"/>
  <c r="A562" i="204"/>
  <c r="A561" i="204"/>
  <c r="A560" i="204"/>
  <c r="A559" i="204"/>
  <c r="N557" i="204"/>
  <c r="A557" i="204"/>
  <c r="N556" i="204"/>
  <c r="A556" i="204"/>
  <c r="N555" i="204"/>
  <c r="A555" i="204"/>
  <c r="P552" i="204"/>
  <c r="O552" i="204"/>
  <c r="A554" i="204"/>
  <c r="A553" i="204"/>
  <c r="A552" i="204"/>
  <c r="N551" i="204"/>
  <c r="A551" i="204"/>
  <c r="N550" i="204"/>
  <c r="A550" i="204"/>
  <c r="P549" i="204"/>
  <c r="O549" i="204"/>
  <c r="A549" i="204"/>
  <c r="N548" i="204"/>
  <c r="A548" i="204"/>
  <c r="P547" i="204"/>
  <c r="O547" i="204"/>
  <c r="A547" i="204"/>
  <c r="N546" i="204"/>
  <c r="A546" i="204"/>
  <c r="P545" i="204"/>
  <c r="O545" i="204"/>
  <c r="A545" i="204"/>
  <c r="A544" i="204"/>
  <c r="A543" i="204"/>
  <c r="A540" i="204"/>
  <c r="N539" i="204"/>
  <c r="A539" i="204"/>
  <c r="P538" i="204"/>
  <c r="O538" i="204"/>
  <c r="A538" i="204"/>
  <c r="N537" i="204"/>
  <c r="A537" i="204"/>
  <c r="N535" i="204"/>
  <c r="A535" i="204"/>
  <c r="N534" i="204"/>
  <c r="A534" i="204"/>
  <c r="A533" i="204"/>
  <c r="A532" i="204"/>
  <c r="A531" i="204"/>
  <c r="A529" i="204"/>
  <c r="A528" i="204"/>
  <c r="A527" i="204"/>
  <c r="N526" i="204"/>
  <c r="A526" i="204"/>
  <c r="P525" i="204"/>
  <c r="P523" i="204" s="1"/>
  <c r="O525" i="204"/>
  <c r="O523" i="204" s="1"/>
  <c r="N522" i="204"/>
  <c r="A522" i="204"/>
  <c r="N521" i="204"/>
  <c r="A521" i="204"/>
  <c r="P520" i="204"/>
  <c r="P518" i="204" s="1"/>
  <c r="O520" i="204"/>
  <c r="O518" i="204" s="1"/>
  <c r="A520" i="204"/>
  <c r="A519" i="204"/>
  <c r="A518" i="204"/>
  <c r="N517" i="204"/>
  <c r="A517" i="204"/>
  <c r="P516" i="204"/>
  <c r="O516" i="204"/>
  <c r="A516" i="204"/>
  <c r="N515" i="204"/>
  <c r="A515" i="204"/>
  <c r="P514" i="204"/>
  <c r="O514" i="204"/>
  <c r="A514" i="204"/>
  <c r="A513" i="204"/>
  <c r="A512" i="204"/>
  <c r="A511" i="204"/>
  <c r="A510" i="204"/>
  <c r="P508" i="204"/>
  <c r="O508" i="204"/>
  <c r="A508" i="204"/>
  <c r="N507" i="204"/>
  <c r="A507" i="204"/>
  <c r="N506" i="204"/>
  <c r="A506" i="204"/>
  <c r="N505" i="204"/>
  <c r="A505" i="204"/>
  <c r="P504" i="204"/>
  <c r="O504" i="204"/>
  <c r="A504" i="204"/>
  <c r="N503" i="204"/>
  <c r="A503" i="204"/>
  <c r="N502" i="204"/>
  <c r="A502" i="204"/>
  <c r="N501" i="204"/>
  <c r="A501" i="204"/>
  <c r="N500" i="204"/>
  <c r="A500" i="204"/>
  <c r="N499" i="204"/>
  <c r="A499" i="204"/>
  <c r="N498" i="204"/>
  <c r="A498" i="204"/>
  <c r="N497" i="204"/>
  <c r="A497" i="204"/>
  <c r="N496" i="204"/>
  <c r="A496" i="204"/>
  <c r="N495" i="204"/>
  <c r="A495" i="204"/>
  <c r="P494" i="204"/>
  <c r="O494" i="204"/>
  <c r="A494" i="204"/>
  <c r="N491" i="204"/>
  <c r="A491" i="204"/>
  <c r="N490" i="204"/>
  <c r="A490" i="204"/>
  <c r="A489" i="204"/>
  <c r="A488" i="204"/>
  <c r="A487" i="204"/>
  <c r="A486" i="204"/>
  <c r="A485" i="204"/>
  <c r="A484" i="204"/>
  <c r="A483" i="204"/>
  <c r="N480" i="204"/>
  <c r="A480" i="204"/>
  <c r="P479" i="204"/>
  <c r="O479" i="204"/>
  <c r="O474" i="204" s="1"/>
  <c r="A479" i="204"/>
  <c r="N478" i="204"/>
  <c r="A478" i="204"/>
  <c r="N477" i="204"/>
  <c r="A477" i="204"/>
  <c r="A476" i="204"/>
  <c r="A475" i="204"/>
  <c r="A474" i="204"/>
  <c r="A473" i="204"/>
  <c r="A472" i="204"/>
  <c r="A471" i="204"/>
  <c r="A470" i="204"/>
  <c r="N469" i="204"/>
  <c r="A469" i="204"/>
  <c r="N468" i="204"/>
  <c r="A468" i="204"/>
  <c r="P467" i="204"/>
  <c r="O467" i="204"/>
  <c r="A467" i="204"/>
  <c r="N466" i="204"/>
  <c r="N465" i="204"/>
  <c r="N463" i="204"/>
  <c r="A463" i="204"/>
  <c r="N462" i="204"/>
  <c r="A462" i="204"/>
  <c r="N461" i="204"/>
  <c r="A461" i="204"/>
  <c r="N460" i="204"/>
  <c r="A460" i="204"/>
  <c r="N459" i="204"/>
  <c r="A459" i="204"/>
  <c r="P458" i="204"/>
  <c r="A458" i="204"/>
  <c r="N457" i="204"/>
  <c r="A457" i="204"/>
  <c r="N456" i="204"/>
  <c r="A456" i="204"/>
  <c r="N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N445" i="204"/>
  <c r="A445" i="204"/>
  <c r="N444" i="204"/>
  <c r="A444" i="204"/>
  <c r="P443" i="204"/>
  <c r="O443" i="204"/>
  <c r="A443" i="204"/>
  <c r="N442" i="204"/>
  <c r="A442" i="204"/>
  <c r="N441" i="204"/>
  <c r="A441" i="204"/>
  <c r="N440" i="204"/>
  <c r="A440" i="204"/>
  <c r="P439" i="204"/>
  <c r="O439" i="204"/>
  <c r="A439" i="204"/>
  <c r="A438" i="204"/>
  <c r="A437" i="204"/>
  <c r="A436" i="204"/>
  <c r="A435" i="204"/>
  <c r="N94" i="204"/>
  <c r="A94" i="204"/>
  <c r="P93" i="204"/>
  <c r="O93" i="204"/>
  <c r="A93" i="204"/>
  <c r="N423" i="204"/>
  <c r="A423" i="204"/>
  <c r="P422" i="204"/>
  <c r="O422" i="204"/>
  <c r="A422" i="204"/>
  <c r="N434" i="204"/>
  <c r="A434" i="204"/>
  <c r="P433" i="204"/>
  <c r="O433" i="204"/>
  <c r="A433" i="204"/>
  <c r="N432" i="204"/>
  <c r="A432" i="204"/>
  <c r="P431" i="204"/>
  <c r="O431" i="204"/>
  <c r="A431" i="204"/>
  <c r="N430" i="204"/>
  <c r="A430" i="204"/>
  <c r="N429" i="204"/>
  <c r="A429" i="204"/>
  <c r="N428" i="204"/>
  <c r="A428" i="204"/>
  <c r="P427" i="204"/>
  <c r="O427" i="204"/>
  <c r="A427" i="204"/>
  <c r="N426" i="204"/>
  <c r="A426" i="204"/>
  <c r="N425" i="204"/>
  <c r="A425" i="204"/>
  <c r="P424" i="204"/>
  <c r="O424" i="204"/>
  <c r="A424" i="204"/>
  <c r="A421" i="204"/>
  <c r="A420" i="204"/>
  <c r="A419" i="204"/>
  <c r="A418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56" i="205"/>
  <c r="P751" i="205"/>
  <c r="P749" i="205" s="1"/>
  <c r="N748" i="205"/>
  <c r="P747" i="205"/>
  <c r="O747" i="205"/>
  <c r="N746" i="205"/>
  <c r="P745" i="205"/>
  <c r="O745" i="205"/>
  <c r="N740" i="205"/>
  <c r="N739" i="205" s="1"/>
  <c r="P739" i="205"/>
  <c r="O739" i="205"/>
  <c r="N734" i="205"/>
  <c r="N733" i="205" s="1"/>
  <c r="N732" i="205"/>
  <c r="N731" i="205"/>
  <c r="N730" i="205"/>
  <c r="N728" i="205"/>
  <c r="N727" i="205"/>
  <c r="N726" i="205"/>
  <c r="P725" i="205"/>
  <c r="O725" i="205"/>
  <c r="N724" i="205"/>
  <c r="N723" i="205"/>
  <c r="N722" i="205"/>
  <c r="O721" i="205"/>
  <c r="N721" i="205" s="1"/>
  <c r="N719" i="205"/>
  <c r="N716" i="205"/>
  <c r="N715" i="205"/>
  <c r="P714" i="205"/>
  <c r="O714" i="205"/>
  <c r="N713" i="205"/>
  <c r="N711" i="205"/>
  <c r="N710" i="205"/>
  <c r="N709" i="205"/>
  <c r="P708" i="205"/>
  <c r="N707" i="205"/>
  <c r="P706" i="205"/>
  <c r="O706" i="205"/>
  <c r="N705" i="205"/>
  <c r="N703" i="205"/>
  <c r="N702" i="205"/>
  <c r="N701" i="205"/>
  <c r="P700" i="205"/>
  <c r="N699" i="205"/>
  <c r="N698" i="205"/>
  <c r="N697" i="205"/>
  <c r="N696" i="205"/>
  <c r="N695" i="205"/>
  <c r="N694" i="205"/>
  <c r="N693" i="205"/>
  <c r="P692" i="205"/>
  <c r="O692" i="205"/>
  <c r="N687" i="205"/>
  <c r="N686" i="205"/>
  <c r="P685" i="205"/>
  <c r="O685" i="205"/>
  <c r="N684" i="205"/>
  <c r="N683" i="205"/>
  <c r="P682" i="205"/>
  <c r="O682" i="205"/>
  <c r="N681" i="205"/>
  <c r="N680" i="205"/>
  <c r="P679" i="205"/>
  <c r="O679" i="205"/>
  <c r="N678" i="205"/>
  <c r="N673" i="205"/>
  <c r="N672" i="205"/>
  <c r="P671" i="205"/>
  <c r="O671" i="205"/>
  <c r="N666" i="205"/>
  <c r="P665" i="205"/>
  <c r="P663" i="205" s="1"/>
  <c r="P661" i="205" s="1"/>
  <c r="O665" i="205"/>
  <c r="N658" i="205"/>
  <c r="P657" i="205"/>
  <c r="O657" i="205"/>
  <c r="N656" i="205"/>
  <c r="N655" i="205"/>
  <c r="P654" i="205"/>
  <c r="O654" i="205"/>
  <c r="N653" i="205"/>
  <c r="P652" i="205"/>
  <c r="O652" i="205"/>
  <c r="N651" i="205"/>
  <c r="P650" i="205"/>
  <c r="O650" i="205"/>
  <c r="N649" i="205"/>
  <c r="P648" i="205"/>
  <c r="O648" i="205"/>
  <c r="N647" i="205"/>
  <c r="N646" i="205"/>
  <c r="N645" i="205"/>
  <c r="N644" i="205"/>
  <c r="P643" i="205"/>
  <c r="O643" i="205"/>
  <c r="N637" i="205"/>
  <c r="N636" i="205" s="1"/>
  <c r="N635" i="205"/>
  <c r="N634" i="205"/>
  <c r="N633" i="205"/>
  <c r="N632" i="205"/>
  <c r="P631" i="205"/>
  <c r="O631" i="205"/>
  <c r="N630" i="205"/>
  <c r="P629" i="205"/>
  <c r="O629" i="205"/>
  <c r="N628" i="205"/>
  <c r="N627" i="205"/>
  <c r="P626" i="205"/>
  <c r="O626" i="205"/>
  <c r="N625" i="205"/>
  <c r="N624" i="205"/>
  <c r="P623" i="205"/>
  <c r="O623" i="205"/>
  <c r="N622" i="205"/>
  <c r="N621" i="205"/>
  <c r="N620" i="205"/>
  <c r="N619" i="205"/>
  <c r="P618" i="205"/>
  <c r="O618" i="205"/>
  <c r="N613" i="205"/>
  <c r="N612" i="205"/>
  <c r="P611" i="205"/>
  <c r="P609" i="205" s="1"/>
  <c r="O611" i="205"/>
  <c r="N608" i="205"/>
  <c r="P607" i="205"/>
  <c r="O607" i="205"/>
  <c r="A607" i="205"/>
  <c r="N606" i="205"/>
  <c r="N605" i="205"/>
  <c r="P604" i="205"/>
  <c r="P602" i="205" s="1"/>
  <c r="O604" i="205"/>
  <c r="A604" i="205"/>
  <c r="A603" i="205"/>
  <c r="A602" i="205"/>
  <c r="A601" i="205"/>
  <c r="A600" i="205"/>
  <c r="N599" i="205"/>
  <c r="A599" i="205"/>
  <c r="N598" i="205"/>
  <c r="A598" i="205"/>
  <c r="P597" i="205"/>
  <c r="P595" i="205" s="1"/>
  <c r="O597" i="205"/>
  <c r="O595" i="205" s="1"/>
  <c r="A597" i="205"/>
  <c r="A596" i="205"/>
  <c r="A595" i="205"/>
  <c r="N594" i="205"/>
  <c r="N593" i="205" s="1"/>
  <c r="P593" i="205"/>
  <c r="O593" i="205"/>
  <c r="N592" i="205"/>
  <c r="P591" i="205"/>
  <c r="O591" i="205"/>
  <c r="N590" i="205"/>
  <c r="P589" i="205"/>
  <c r="O589" i="205"/>
  <c r="N588" i="205"/>
  <c r="P587" i="205"/>
  <c r="O587" i="205"/>
  <c r="N586" i="205"/>
  <c r="A586" i="205"/>
  <c r="N584" i="205"/>
  <c r="A584" i="205"/>
  <c r="P583" i="205"/>
  <c r="O583" i="205"/>
  <c r="A583" i="205"/>
  <c r="N582" i="205"/>
  <c r="A582" i="205"/>
  <c r="N580" i="205"/>
  <c r="A580" i="205"/>
  <c r="P579" i="205"/>
  <c r="O579" i="205"/>
  <c r="A579" i="205"/>
  <c r="N578" i="205"/>
  <c r="A578" i="205"/>
  <c r="N577" i="205"/>
  <c r="A577" i="205"/>
  <c r="N576" i="205"/>
  <c r="A576" i="205"/>
  <c r="N575" i="205"/>
  <c r="A575" i="205"/>
  <c r="P574" i="205"/>
  <c r="O574" i="205"/>
  <c r="A574" i="205"/>
  <c r="A573" i="205"/>
  <c r="A572" i="205"/>
  <c r="A571" i="205"/>
  <c r="A570" i="205"/>
  <c r="A569" i="205"/>
  <c r="A568" i="205"/>
  <c r="N65" i="205"/>
  <c r="N64" i="205" s="1"/>
  <c r="A65" i="205"/>
  <c r="P64" i="205"/>
  <c r="P566" i="205" s="1"/>
  <c r="A64" i="205"/>
  <c r="A567" i="205"/>
  <c r="A566" i="205"/>
  <c r="N564" i="205"/>
  <c r="N563" i="205" s="1"/>
  <c r="A564" i="205"/>
  <c r="A563" i="205"/>
  <c r="A562" i="205"/>
  <c r="P561" i="205"/>
  <c r="A561" i="205"/>
  <c r="A560" i="205"/>
  <c r="A559" i="205"/>
  <c r="N557" i="205"/>
  <c r="A557" i="205"/>
  <c r="N556" i="205"/>
  <c r="A556" i="205"/>
  <c r="N555" i="205"/>
  <c r="A555" i="205"/>
  <c r="P552" i="205"/>
  <c r="O552" i="205"/>
  <c r="A554" i="205"/>
  <c r="A553" i="205"/>
  <c r="A552" i="205"/>
  <c r="N551" i="205"/>
  <c r="A551" i="205"/>
  <c r="N550" i="205"/>
  <c r="A550" i="205"/>
  <c r="P549" i="205"/>
  <c r="O549" i="205"/>
  <c r="A549" i="205"/>
  <c r="N548" i="205"/>
  <c r="A548" i="205"/>
  <c r="P547" i="205"/>
  <c r="O547" i="205"/>
  <c r="A547" i="205"/>
  <c r="N546" i="205"/>
  <c r="A546" i="205"/>
  <c r="P545" i="205"/>
  <c r="O545" i="205"/>
  <c r="A545" i="205"/>
  <c r="A544" i="205"/>
  <c r="A543" i="205"/>
  <c r="A540" i="205"/>
  <c r="N539" i="205"/>
  <c r="A539" i="205"/>
  <c r="P538" i="205"/>
  <c r="O538" i="205"/>
  <c r="A538" i="205"/>
  <c r="N537" i="205"/>
  <c r="A537" i="205"/>
  <c r="N535" i="205"/>
  <c r="A535" i="205"/>
  <c r="N534" i="205"/>
  <c r="A534" i="205"/>
  <c r="A533" i="205"/>
  <c r="A532" i="205"/>
  <c r="A531" i="205"/>
  <c r="A529" i="205"/>
  <c r="A528" i="205"/>
  <c r="A527" i="205"/>
  <c r="N526" i="205"/>
  <c r="A526" i="205"/>
  <c r="P525" i="205"/>
  <c r="P523" i="205" s="1"/>
  <c r="O525" i="205"/>
  <c r="N522" i="205"/>
  <c r="A522" i="205"/>
  <c r="N521" i="205"/>
  <c r="A521" i="205"/>
  <c r="P520" i="205"/>
  <c r="P518" i="205" s="1"/>
  <c r="O520" i="205"/>
  <c r="O518" i="205" s="1"/>
  <c r="A520" i="205"/>
  <c r="A519" i="205"/>
  <c r="A518" i="205"/>
  <c r="N517" i="205"/>
  <c r="A517" i="205"/>
  <c r="P516" i="205"/>
  <c r="O516" i="205"/>
  <c r="A516" i="205"/>
  <c r="N515" i="205"/>
  <c r="A515" i="205"/>
  <c r="P514" i="205"/>
  <c r="O514" i="205"/>
  <c r="A514" i="205"/>
  <c r="A513" i="205"/>
  <c r="A512" i="205"/>
  <c r="A511" i="205"/>
  <c r="A510" i="205"/>
  <c r="P508" i="205"/>
  <c r="O508" i="205"/>
  <c r="A508" i="205"/>
  <c r="N507" i="205"/>
  <c r="A507" i="205"/>
  <c r="N506" i="205"/>
  <c r="A506" i="205"/>
  <c r="N505" i="205"/>
  <c r="A505" i="205"/>
  <c r="P504" i="205"/>
  <c r="O504" i="205"/>
  <c r="A504" i="205"/>
  <c r="N503" i="205"/>
  <c r="A503" i="205"/>
  <c r="N502" i="205"/>
  <c r="A502" i="205"/>
  <c r="N501" i="205"/>
  <c r="A501" i="205"/>
  <c r="N500" i="205"/>
  <c r="A500" i="205"/>
  <c r="N499" i="205"/>
  <c r="A499" i="205"/>
  <c r="N498" i="205"/>
  <c r="A498" i="205"/>
  <c r="N497" i="205"/>
  <c r="A497" i="205"/>
  <c r="N496" i="205"/>
  <c r="A496" i="205"/>
  <c r="N495" i="205"/>
  <c r="A495" i="205"/>
  <c r="P494" i="205"/>
  <c r="O494" i="205"/>
  <c r="A494" i="205"/>
  <c r="N491" i="205"/>
  <c r="A491" i="205"/>
  <c r="N490" i="205"/>
  <c r="A490" i="205"/>
  <c r="A489" i="205"/>
  <c r="A488" i="205"/>
  <c r="A487" i="205"/>
  <c r="A486" i="205"/>
  <c r="A485" i="205"/>
  <c r="A484" i="205"/>
  <c r="A483" i="205"/>
  <c r="N480" i="205"/>
  <c r="A480" i="205"/>
  <c r="P479" i="205"/>
  <c r="O479" i="205"/>
  <c r="O474" i="205" s="1"/>
  <c r="A479" i="205"/>
  <c r="N478" i="205"/>
  <c r="A478" i="205"/>
  <c r="N477" i="205"/>
  <c r="A477" i="205"/>
  <c r="A476" i="205"/>
  <c r="A475" i="205"/>
  <c r="A474" i="205"/>
  <c r="A473" i="205"/>
  <c r="A472" i="205"/>
  <c r="A471" i="205"/>
  <c r="A470" i="205"/>
  <c r="N469" i="205"/>
  <c r="A469" i="205"/>
  <c r="N468" i="205"/>
  <c r="A468" i="205"/>
  <c r="P467" i="205"/>
  <c r="O467" i="205"/>
  <c r="A467" i="205"/>
  <c r="N466" i="205"/>
  <c r="N465" i="205"/>
  <c r="N463" i="205"/>
  <c r="A463" i="205"/>
  <c r="N462" i="205"/>
  <c r="A462" i="205"/>
  <c r="N461" i="205"/>
  <c r="A461" i="205"/>
  <c r="N460" i="205"/>
  <c r="A460" i="205"/>
  <c r="N459" i="205"/>
  <c r="A459" i="205"/>
  <c r="P458" i="205"/>
  <c r="A458" i="205"/>
  <c r="N457" i="205"/>
  <c r="A457" i="205"/>
  <c r="N456" i="205"/>
  <c r="A456" i="205"/>
  <c r="N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N445" i="205"/>
  <c r="A445" i="205"/>
  <c r="N444" i="205"/>
  <c r="A444" i="205"/>
  <c r="P443" i="205"/>
  <c r="O443" i="205"/>
  <c r="A443" i="205"/>
  <c r="N442" i="205"/>
  <c r="A442" i="205"/>
  <c r="N441" i="205"/>
  <c r="A441" i="205"/>
  <c r="N440" i="205"/>
  <c r="A440" i="205"/>
  <c r="P439" i="205"/>
  <c r="O439" i="205"/>
  <c r="A439" i="205"/>
  <c r="A438" i="205"/>
  <c r="A437" i="205"/>
  <c r="A436" i="205"/>
  <c r="A435" i="205"/>
  <c r="N94" i="205"/>
  <c r="A94" i="205"/>
  <c r="P93" i="205"/>
  <c r="O93" i="205"/>
  <c r="A93" i="205"/>
  <c r="N423" i="205"/>
  <c r="A423" i="205"/>
  <c r="P422" i="205"/>
  <c r="O422" i="205"/>
  <c r="A422" i="205"/>
  <c r="N434" i="205"/>
  <c r="A434" i="205"/>
  <c r="P433" i="205"/>
  <c r="O433" i="205"/>
  <c r="A433" i="205"/>
  <c r="N432" i="205"/>
  <c r="A432" i="205"/>
  <c r="P431" i="205"/>
  <c r="O431" i="205"/>
  <c r="A431" i="205"/>
  <c r="N430" i="205"/>
  <c r="A430" i="205"/>
  <c r="N429" i="205"/>
  <c r="A429" i="205"/>
  <c r="N428" i="205"/>
  <c r="A428" i="205"/>
  <c r="P427" i="205"/>
  <c r="O427" i="205"/>
  <c r="A427" i="205"/>
  <c r="N426" i="205"/>
  <c r="A426" i="205"/>
  <c r="N425" i="205"/>
  <c r="A425" i="205"/>
  <c r="P424" i="205"/>
  <c r="O424" i="205"/>
  <c r="A424" i="205"/>
  <c r="A421" i="205"/>
  <c r="A420" i="205"/>
  <c r="A419" i="205"/>
  <c r="A418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56" i="206"/>
  <c r="P751" i="206"/>
  <c r="P749" i="206" s="1"/>
  <c r="N748" i="206"/>
  <c r="P747" i="206"/>
  <c r="O747" i="206"/>
  <c r="N746" i="206"/>
  <c r="P745" i="206"/>
  <c r="O745" i="206"/>
  <c r="N740" i="206"/>
  <c r="N739" i="206" s="1"/>
  <c r="P739" i="206"/>
  <c r="O739" i="206"/>
  <c r="N734" i="206"/>
  <c r="N733" i="206" s="1"/>
  <c r="N732" i="206"/>
  <c r="N731" i="206"/>
  <c r="N730" i="206"/>
  <c r="N728" i="206"/>
  <c r="N727" i="206"/>
  <c r="N726" i="206"/>
  <c r="P725" i="206"/>
  <c r="O725" i="206"/>
  <c r="N724" i="206"/>
  <c r="N723" i="206"/>
  <c r="N722" i="206"/>
  <c r="P721" i="206"/>
  <c r="O721" i="206"/>
  <c r="N719" i="206"/>
  <c r="N716" i="206"/>
  <c r="N715" i="206"/>
  <c r="P714" i="206"/>
  <c r="O714" i="206"/>
  <c r="N713" i="206"/>
  <c r="N711" i="206"/>
  <c r="N710" i="206"/>
  <c r="N709" i="206"/>
  <c r="P708" i="206"/>
  <c r="N707" i="206"/>
  <c r="P706" i="206"/>
  <c r="O706" i="206"/>
  <c r="N705" i="206"/>
  <c r="N703" i="206"/>
  <c r="N702" i="206"/>
  <c r="N701" i="206"/>
  <c r="P700" i="206"/>
  <c r="N699" i="206"/>
  <c r="N698" i="206"/>
  <c r="N697" i="206"/>
  <c r="N696" i="206"/>
  <c r="N695" i="206"/>
  <c r="N694" i="206"/>
  <c r="N693" i="206"/>
  <c r="P692" i="206"/>
  <c r="O692" i="206"/>
  <c r="N687" i="206"/>
  <c r="N686" i="206"/>
  <c r="P685" i="206"/>
  <c r="O685" i="206"/>
  <c r="N684" i="206"/>
  <c r="N683" i="206"/>
  <c r="P682" i="206"/>
  <c r="O682" i="206"/>
  <c r="N681" i="206"/>
  <c r="N680" i="206"/>
  <c r="P679" i="206"/>
  <c r="O679" i="206"/>
  <c r="N678" i="206"/>
  <c r="N673" i="206"/>
  <c r="N672" i="206"/>
  <c r="P671" i="206"/>
  <c r="O671" i="206"/>
  <c r="N666" i="206"/>
  <c r="P665" i="206"/>
  <c r="O665" i="206"/>
  <c r="O663" i="206" s="1"/>
  <c r="O661" i="206" s="1"/>
  <c r="N658" i="206"/>
  <c r="P657" i="206"/>
  <c r="O657" i="206"/>
  <c r="N656" i="206"/>
  <c r="N655" i="206"/>
  <c r="P654" i="206"/>
  <c r="O654" i="206"/>
  <c r="N653" i="206"/>
  <c r="P652" i="206"/>
  <c r="O652" i="206"/>
  <c r="N651" i="206"/>
  <c r="P650" i="206"/>
  <c r="O650" i="206"/>
  <c r="N649" i="206"/>
  <c r="P648" i="206"/>
  <c r="O648" i="206"/>
  <c r="N647" i="206"/>
  <c r="N646" i="206"/>
  <c r="N645" i="206"/>
  <c r="N644" i="206"/>
  <c r="P643" i="206"/>
  <c r="O643" i="206"/>
  <c r="N637" i="206"/>
  <c r="N636" i="206" s="1"/>
  <c r="N635" i="206"/>
  <c r="N634" i="206"/>
  <c r="N633" i="206"/>
  <c r="N632" i="206"/>
  <c r="P631" i="206"/>
  <c r="O631" i="206"/>
  <c r="N630" i="206"/>
  <c r="P629" i="206"/>
  <c r="O629" i="206"/>
  <c r="N628" i="206"/>
  <c r="N627" i="206"/>
  <c r="P626" i="206"/>
  <c r="O626" i="206"/>
  <c r="N625" i="206"/>
  <c r="N624" i="206"/>
  <c r="P623" i="206"/>
  <c r="O623" i="206"/>
  <c r="N622" i="206"/>
  <c r="N621" i="206"/>
  <c r="N620" i="206"/>
  <c r="N619" i="206"/>
  <c r="P618" i="206"/>
  <c r="O618" i="206"/>
  <c r="N613" i="206"/>
  <c r="N612" i="206"/>
  <c r="P611" i="206"/>
  <c r="P609" i="206" s="1"/>
  <c r="O611" i="206"/>
  <c r="N608" i="206"/>
  <c r="P607" i="206"/>
  <c r="O607" i="206"/>
  <c r="A607" i="206"/>
  <c r="N606" i="206"/>
  <c r="N605" i="206"/>
  <c r="P604" i="206"/>
  <c r="P602" i="206" s="1"/>
  <c r="O604" i="206"/>
  <c r="A604" i="206"/>
  <c r="A603" i="206"/>
  <c r="A602" i="206"/>
  <c r="A601" i="206"/>
  <c r="A600" i="206"/>
  <c r="N599" i="206"/>
  <c r="A599" i="206"/>
  <c r="N598" i="206"/>
  <c r="A598" i="206"/>
  <c r="P597" i="206"/>
  <c r="P595" i="206" s="1"/>
  <c r="O597" i="206"/>
  <c r="O595" i="206" s="1"/>
  <c r="A597" i="206"/>
  <c r="A596" i="206"/>
  <c r="A595" i="206"/>
  <c r="N594" i="206"/>
  <c r="N593" i="206" s="1"/>
  <c r="P593" i="206"/>
  <c r="O593" i="206"/>
  <c r="N592" i="206"/>
  <c r="P591" i="206"/>
  <c r="O591" i="206"/>
  <c r="N590" i="206"/>
  <c r="P589" i="206"/>
  <c r="O589" i="206"/>
  <c r="N588" i="206"/>
  <c r="P587" i="206"/>
  <c r="O587" i="206"/>
  <c r="N586" i="206"/>
  <c r="A586" i="206"/>
  <c r="N584" i="206"/>
  <c r="A584" i="206"/>
  <c r="P583" i="206"/>
  <c r="O583" i="206"/>
  <c r="A583" i="206"/>
  <c r="N582" i="206"/>
  <c r="A582" i="206"/>
  <c r="N580" i="206"/>
  <c r="A580" i="206"/>
  <c r="P579" i="206"/>
  <c r="O579" i="206"/>
  <c r="A579" i="206"/>
  <c r="N578" i="206"/>
  <c r="A578" i="206"/>
  <c r="N577" i="206"/>
  <c r="A577" i="206"/>
  <c r="N576" i="206"/>
  <c r="A576" i="206"/>
  <c r="N575" i="206"/>
  <c r="A575" i="206"/>
  <c r="P574" i="206"/>
  <c r="O574" i="206"/>
  <c r="A574" i="206"/>
  <c r="A573" i="206"/>
  <c r="A572" i="206"/>
  <c r="A571" i="206"/>
  <c r="A570" i="206"/>
  <c r="A569" i="206"/>
  <c r="A568" i="206"/>
  <c r="N65" i="206"/>
  <c r="N64" i="206" s="1"/>
  <c r="A65" i="206"/>
  <c r="P64" i="206"/>
  <c r="P566" i="206" s="1"/>
  <c r="A64" i="206"/>
  <c r="A567" i="206"/>
  <c r="A566" i="206"/>
  <c r="N564" i="206"/>
  <c r="N563" i="206" s="1"/>
  <c r="A564" i="206"/>
  <c r="A563" i="206"/>
  <c r="A562" i="206"/>
  <c r="P561" i="206"/>
  <c r="A561" i="206"/>
  <c r="A560" i="206"/>
  <c r="A559" i="206"/>
  <c r="N557" i="206"/>
  <c r="A557" i="206"/>
  <c r="N556" i="206"/>
  <c r="A556" i="206"/>
  <c r="N555" i="206"/>
  <c r="A555" i="206"/>
  <c r="P552" i="206"/>
  <c r="O552" i="206"/>
  <c r="A554" i="206"/>
  <c r="A553" i="206"/>
  <c r="A552" i="206"/>
  <c r="N551" i="206"/>
  <c r="A551" i="206"/>
  <c r="N550" i="206"/>
  <c r="A550" i="206"/>
  <c r="P549" i="206"/>
  <c r="O549" i="206"/>
  <c r="A549" i="206"/>
  <c r="N548" i="206"/>
  <c r="A548" i="206"/>
  <c r="P547" i="206"/>
  <c r="O547" i="206"/>
  <c r="A547" i="206"/>
  <c r="N546" i="206"/>
  <c r="A546" i="206"/>
  <c r="P545" i="206"/>
  <c r="O545" i="206"/>
  <c r="A545" i="206"/>
  <c r="A544" i="206"/>
  <c r="A543" i="206"/>
  <c r="A540" i="206"/>
  <c r="N539" i="206"/>
  <c r="A539" i="206"/>
  <c r="P538" i="206"/>
  <c r="O538" i="206"/>
  <c r="A538" i="206"/>
  <c r="N537" i="206"/>
  <c r="A537" i="206"/>
  <c r="N535" i="206"/>
  <c r="A535" i="206"/>
  <c r="N534" i="206"/>
  <c r="A534" i="206"/>
  <c r="A533" i="206"/>
  <c r="A532" i="206"/>
  <c r="A531" i="206"/>
  <c r="A529" i="206"/>
  <c r="A528" i="206"/>
  <c r="A527" i="206"/>
  <c r="N526" i="206"/>
  <c r="A526" i="206"/>
  <c r="P525" i="206"/>
  <c r="P523" i="206" s="1"/>
  <c r="O525" i="206"/>
  <c r="O523" i="206" s="1"/>
  <c r="N522" i="206"/>
  <c r="A522" i="206"/>
  <c r="N521" i="206"/>
  <c r="A521" i="206"/>
  <c r="P520" i="206"/>
  <c r="P518" i="206" s="1"/>
  <c r="O520" i="206"/>
  <c r="O518" i="206" s="1"/>
  <c r="A520" i="206"/>
  <c r="A519" i="206"/>
  <c r="A518" i="206"/>
  <c r="N517" i="206"/>
  <c r="A517" i="206"/>
  <c r="P516" i="206"/>
  <c r="O516" i="206"/>
  <c r="A516" i="206"/>
  <c r="N515" i="206"/>
  <c r="A515" i="206"/>
  <c r="P514" i="206"/>
  <c r="O514" i="206"/>
  <c r="A514" i="206"/>
  <c r="A513" i="206"/>
  <c r="A512" i="206"/>
  <c r="A511" i="206"/>
  <c r="A510" i="206"/>
  <c r="P508" i="206"/>
  <c r="O508" i="206"/>
  <c r="A508" i="206"/>
  <c r="N507" i="206"/>
  <c r="A507" i="206"/>
  <c r="N506" i="206"/>
  <c r="A506" i="206"/>
  <c r="N505" i="206"/>
  <c r="A505" i="206"/>
  <c r="P504" i="206"/>
  <c r="O504" i="206"/>
  <c r="A504" i="206"/>
  <c r="N503" i="206"/>
  <c r="A503" i="206"/>
  <c r="N502" i="206"/>
  <c r="A502" i="206"/>
  <c r="N501" i="206"/>
  <c r="A501" i="206"/>
  <c r="N500" i="206"/>
  <c r="A500" i="206"/>
  <c r="N499" i="206"/>
  <c r="A499" i="206"/>
  <c r="N498" i="206"/>
  <c r="A498" i="206"/>
  <c r="N497" i="206"/>
  <c r="A497" i="206"/>
  <c r="N496" i="206"/>
  <c r="A496" i="206"/>
  <c r="N495" i="206"/>
  <c r="A495" i="206"/>
  <c r="P494" i="206"/>
  <c r="O494" i="206"/>
  <c r="A494" i="206"/>
  <c r="N491" i="206"/>
  <c r="A491" i="206"/>
  <c r="N490" i="206"/>
  <c r="A490" i="206"/>
  <c r="A489" i="206"/>
  <c r="A488" i="206"/>
  <c r="A487" i="206"/>
  <c r="A486" i="206"/>
  <c r="A485" i="206"/>
  <c r="A484" i="206"/>
  <c r="A483" i="206"/>
  <c r="N480" i="206"/>
  <c r="A480" i="206"/>
  <c r="P479" i="206"/>
  <c r="O479" i="206"/>
  <c r="O474" i="206" s="1"/>
  <c r="A479" i="206"/>
  <c r="N478" i="206"/>
  <c r="A478" i="206"/>
  <c r="N477" i="206"/>
  <c r="A477" i="206"/>
  <c r="A476" i="206"/>
  <c r="A475" i="206"/>
  <c r="A474" i="206"/>
  <c r="A473" i="206"/>
  <c r="A472" i="206"/>
  <c r="A471" i="206"/>
  <c r="A470" i="206"/>
  <c r="N469" i="206"/>
  <c r="A469" i="206"/>
  <c r="N468" i="206"/>
  <c r="A468" i="206"/>
  <c r="P467" i="206"/>
  <c r="O467" i="206"/>
  <c r="A467" i="206"/>
  <c r="N466" i="206"/>
  <c r="N465" i="206"/>
  <c r="N463" i="206"/>
  <c r="A463" i="206"/>
  <c r="N462" i="206"/>
  <c r="A462" i="206"/>
  <c r="N461" i="206"/>
  <c r="A461" i="206"/>
  <c r="N460" i="206"/>
  <c r="A460" i="206"/>
  <c r="N459" i="206"/>
  <c r="A459" i="206"/>
  <c r="P458" i="206"/>
  <c r="A458" i="206"/>
  <c r="N457" i="206"/>
  <c r="A457" i="206"/>
  <c r="N456" i="206"/>
  <c r="A456" i="206"/>
  <c r="N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N445" i="206"/>
  <c r="A445" i="206"/>
  <c r="N444" i="206"/>
  <c r="A444" i="206"/>
  <c r="P443" i="206"/>
  <c r="O443" i="206"/>
  <c r="A443" i="206"/>
  <c r="N442" i="206"/>
  <c r="A442" i="206"/>
  <c r="N441" i="206"/>
  <c r="A441" i="206"/>
  <c r="N440" i="206"/>
  <c r="A440" i="206"/>
  <c r="P439" i="206"/>
  <c r="O439" i="206"/>
  <c r="A439" i="206"/>
  <c r="A438" i="206"/>
  <c r="A437" i="206"/>
  <c r="A436" i="206"/>
  <c r="A435" i="206"/>
  <c r="N94" i="206"/>
  <c r="A94" i="206"/>
  <c r="P93" i="206"/>
  <c r="O93" i="206"/>
  <c r="A93" i="206"/>
  <c r="N423" i="206"/>
  <c r="A423" i="206"/>
  <c r="P422" i="206"/>
  <c r="O422" i="206"/>
  <c r="A422" i="206"/>
  <c r="N434" i="206"/>
  <c r="A434" i="206"/>
  <c r="P433" i="206"/>
  <c r="O433" i="206"/>
  <c r="A433" i="206"/>
  <c r="N432" i="206"/>
  <c r="A432" i="206"/>
  <c r="P431" i="206"/>
  <c r="O431" i="206"/>
  <c r="A431" i="206"/>
  <c r="N430" i="206"/>
  <c r="A430" i="206"/>
  <c r="N429" i="206"/>
  <c r="A429" i="206"/>
  <c r="N428" i="206"/>
  <c r="A428" i="206"/>
  <c r="P427" i="206"/>
  <c r="O427" i="206"/>
  <c r="A427" i="206"/>
  <c r="N426" i="206"/>
  <c r="A426" i="206"/>
  <c r="N425" i="206"/>
  <c r="A425" i="206"/>
  <c r="P424" i="206"/>
  <c r="O424" i="206"/>
  <c r="A424" i="206"/>
  <c r="A421" i="206"/>
  <c r="A420" i="206"/>
  <c r="A419" i="206"/>
  <c r="A418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56" i="207"/>
  <c r="P751" i="207"/>
  <c r="P749" i="207" s="1"/>
  <c r="N748" i="207"/>
  <c r="P747" i="207"/>
  <c r="O747" i="207"/>
  <c r="N746" i="207"/>
  <c r="P745" i="207"/>
  <c r="O745" i="207"/>
  <c r="N740" i="207"/>
  <c r="N739" i="207" s="1"/>
  <c r="P739" i="207"/>
  <c r="O739" i="207"/>
  <c r="N734" i="207"/>
  <c r="N733" i="207" s="1"/>
  <c r="N732" i="207"/>
  <c r="N731" i="207"/>
  <c r="N730" i="207"/>
  <c r="N728" i="207"/>
  <c r="N727" i="207"/>
  <c r="N726" i="207"/>
  <c r="P725" i="207"/>
  <c r="O725" i="207"/>
  <c r="N724" i="207"/>
  <c r="N723" i="207"/>
  <c r="N722" i="207"/>
  <c r="P721" i="207"/>
  <c r="O721" i="207"/>
  <c r="N719" i="207"/>
  <c r="N716" i="207"/>
  <c r="N715" i="207"/>
  <c r="P714" i="207"/>
  <c r="O714" i="207"/>
  <c r="N713" i="207"/>
  <c r="N711" i="207"/>
  <c r="N710" i="207"/>
  <c r="N709" i="207"/>
  <c r="P708" i="207"/>
  <c r="N707" i="207"/>
  <c r="P706" i="207"/>
  <c r="O706" i="207"/>
  <c r="N705" i="207"/>
  <c r="N703" i="207"/>
  <c r="N702" i="207"/>
  <c r="N701" i="207"/>
  <c r="P700" i="207"/>
  <c r="N699" i="207"/>
  <c r="N698" i="207"/>
  <c r="N697" i="207"/>
  <c r="N696" i="207"/>
  <c r="N695" i="207"/>
  <c r="N694" i="207"/>
  <c r="N693" i="207"/>
  <c r="P692" i="207"/>
  <c r="O692" i="207"/>
  <c r="N687" i="207"/>
  <c r="N686" i="207"/>
  <c r="P685" i="207"/>
  <c r="O685" i="207"/>
  <c r="N684" i="207"/>
  <c r="N683" i="207"/>
  <c r="P682" i="207"/>
  <c r="O682" i="207"/>
  <c r="N681" i="207"/>
  <c r="N680" i="207"/>
  <c r="P679" i="207"/>
  <c r="O679" i="207"/>
  <c r="N678" i="207"/>
  <c r="N673" i="207"/>
  <c r="N672" i="207"/>
  <c r="P671" i="207"/>
  <c r="O671" i="207"/>
  <c r="N666" i="207"/>
  <c r="P665" i="207"/>
  <c r="P663" i="207" s="1"/>
  <c r="P661" i="207" s="1"/>
  <c r="O665" i="207"/>
  <c r="N658" i="207"/>
  <c r="P657" i="207"/>
  <c r="O657" i="207"/>
  <c r="N656" i="207"/>
  <c r="N655" i="207"/>
  <c r="P654" i="207"/>
  <c r="O654" i="207"/>
  <c r="N653" i="207"/>
  <c r="P652" i="207"/>
  <c r="O652" i="207"/>
  <c r="N651" i="207"/>
  <c r="P650" i="207"/>
  <c r="O650" i="207"/>
  <c r="N649" i="207"/>
  <c r="P648" i="207"/>
  <c r="O648" i="207"/>
  <c r="N647" i="207"/>
  <c r="N646" i="207"/>
  <c r="N645" i="207"/>
  <c r="N644" i="207"/>
  <c r="P643" i="207"/>
  <c r="O643" i="207"/>
  <c r="N637" i="207"/>
  <c r="N636" i="207" s="1"/>
  <c r="N635" i="207"/>
  <c r="N634" i="207"/>
  <c r="N633" i="207"/>
  <c r="N632" i="207"/>
  <c r="P631" i="207"/>
  <c r="O631" i="207"/>
  <c r="N630" i="207"/>
  <c r="P629" i="207"/>
  <c r="O629" i="207"/>
  <c r="N628" i="207"/>
  <c r="N627" i="207"/>
  <c r="P626" i="207"/>
  <c r="O626" i="207"/>
  <c r="N625" i="207"/>
  <c r="N624" i="207"/>
  <c r="P623" i="207"/>
  <c r="O623" i="207"/>
  <c r="N622" i="207"/>
  <c r="N621" i="207"/>
  <c r="N620" i="207"/>
  <c r="N619" i="207"/>
  <c r="P618" i="207"/>
  <c r="O618" i="207"/>
  <c r="N613" i="207"/>
  <c r="N612" i="207"/>
  <c r="P611" i="207"/>
  <c r="P609" i="207" s="1"/>
  <c r="O611" i="207"/>
  <c r="O609" i="207" s="1"/>
  <c r="N608" i="207"/>
  <c r="P607" i="207"/>
  <c r="O607" i="207"/>
  <c r="A607" i="207"/>
  <c r="N606" i="207"/>
  <c r="N605" i="207"/>
  <c r="P604" i="207"/>
  <c r="P602" i="207" s="1"/>
  <c r="O604" i="207"/>
  <c r="A604" i="207"/>
  <c r="A603" i="207"/>
  <c r="A602" i="207"/>
  <c r="A601" i="207"/>
  <c r="A600" i="207"/>
  <c r="N599" i="207"/>
  <c r="A599" i="207"/>
  <c r="N598" i="207"/>
  <c r="A598" i="207"/>
  <c r="P597" i="207"/>
  <c r="P595" i="207" s="1"/>
  <c r="O597" i="207"/>
  <c r="O595" i="207" s="1"/>
  <c r="A597" i="207"/>
  <c r="A596" i="207"/>
  <c r="A595" i="207"/>
  <c r="N594" i="207"/>
  <c r="N593" i="207" s="1"/>
  <c r="P593" i="207"/>
  <c r="O593" i="207"/>
  <c r="N592" i="207"/>
  <c r="P591" i="207"/>
  <c r="O591" i="207"/>
  <c r="N590" i="207"/>
  <c r="P589" i="207"/>
  <c r="O589" i="207"/>
  <c r="N588" i="207"/>
  <c r="P587" i="207"/>
  <c r="O587" i="207"/>
  <c r="N586" i="207"/>
  <c r="A586" i="207"/>
  <c r="N584" i="207"/>
  <c r="A584" i="207"/>
  <c r="P583" i="207"/>
  <c r="O583" i="207"/>
  <c r="A583" i="207"/>
  <c r="N582" i="207"/>
  <c r="A582" i="207"/>
  <c r="N580" i="207"/>
  <c r="A580" i="207"/>
  <c r="P579" i="207"/>
  <c r="O579" i="207"/>
  <c r="A579" i="207"/>
  <c r="N578" i="207"/>
  <c r="A578" i="207"/>
  <c r="N577" i="207"/>
  <c r="A577" i="207"/>
  <c r="N576" i="207"/>
  <c r="A576" i="207"/>
  <c r="N575" i="207"/>
  <c r="A575" i="207"/>
  <c r="P574" i="207"/>
  <c r="O574" i="207"/>
  <c r="A574" i="207"/>
  <c r="A573" i="207"/>
  <c r="A572" i="207"/>
  <c r="A571" i="207"/>
  <c r="A570" i="207"/>
  <c r="A569" i="207"/>
  <c r="A568" i="207"/>
  <c r="N65" i="207"/>
  <c r="N64" i="207" s="1"/>
  <c r="A65" i="207"/>
  <c r="P64" i="207"/>
  <c r="P566" i="207" s="1"/>
  <c r="O566" i="207"/>
  <c r="A64" i="207"/>
  <c r="A567" i="207"/>
  <c r="A566" i="207"/>
  <c r="N564" i="207"/>
  <c r="N563" i="207" s="1"/>
  <c r="A564" i="207"/>
  <c r="P561" i="207"/>
  <c r="A563" i="207"/>
  <c r="A562" i="207"/>
  <c r="A561" i="207"/>
  <c r="A560" i="207"/>
  <c r="A559" i="207"/>
  <c r="N557" i="207"/>
  <c r="A557" i="207"/>
  <c r="N556" i="207"/>
  <c r="A556" i="207"/>
  <c r="N555" i="207"/>
  <c r="A555" i="207"/>
  <c r="P552" i="207"/>
  <c r="O552" i="207"/>
  <c r="A554" i="207"/>
  <c r="A553" i="207"/>
  <c r="A552" i="207"/>
  <c r="N551" i="207"/>
  <c r="A551" i="207"/>
  <c r="N550" i="207"/>
  <c r="A550" i="207"/>
  <c r="P549" i="207"/>
  <c r="O549" i="207"/>
  <c r="A549" i="207"/>
  <c r="N548" i="207"/>
  <c r="A548" i="207"/>
  <c r="P547" i="207"/>
  <c r="O547" i="207"/>
  <c r="A547" i="207"/>
  <c r="N546" i="207"/>
  <c r="A546" i="207"/>
  <c r="P545" i="207"/>
  <c r="O545" i="207"/>
  <c r="A545" i="207"/>
  <c r="A544" i="207"/>
  <c r="A543" i="207"/>
  <c r="A540" i="207"/>
  <c r="N539" i="207"/>
  <c r="A539" i="207"/>
  <c r="P538" i="207"/>
  <c r="O538" i="207"/>
  <c r="A538" i="207"/>
  <c r="N537" i="207"/>
  <c r="A537" i="207"/>
  <c r="N535" i="207"/>
  <c r="A535" i="207"/>
  <c r="N534" i="207"/>
  <c r="A534" i="207"/>
  <c r="A533" i="207"/>
  <c r="A532" i="207"/>
  <c r="A531" i="207"/>
  <c r="A529" i="207"/>
  <c r="A528" i="207"/>
  <c r="A527" i="207"/>
  <c r="N526" i="207"/>
  <c r="A526" i="207"/>
  <c r="P525" i="207"/>
  <c r="P523" i="207" s="1"/>
  <c r="O525" i="207"/>
  <c r="O523" i="207" s="1"/>
  <c r="N522" i="207"/>
  <c r="A522" i="207"/>
  <c r="N521" i="207"/>
  <c r="A521" i="207"/>
  <c r="P520" i="207"/>
  <c r="P518" i="207" s="1"/>
  <c r="O520" i="207"/>
  <c r="O518" i="207" s="1"/>
  <c r="A520" i="207"/>
  <c r="A519" i="207"/>
  <c r="A518" i="207"/>
  <c r="N517" i="207"/>
  <c r="A517" i="207"/>
  <c r="P516" i="207"/>
  <c r="O516" i="207"/>
  <c r="A516" i="207"/>
  <c r="N515" i="207"/>
  <c r="A515" i="207"/>
  <c r="P514" i="207"/>
  <c r="O514" i="207"/>
  <c r="A514" i="207"/>
  <c r="A513" i="207"/>
  <c r="A512" i="207"/>
  <c r="A511" i="207"/>
  <c r="A510" i="207"/>
  <c r="P508" i="207"/>
  <c r="O508" i="207"/>
  <c r="A508" i="207"/>
  <c r="N507" i="207"/>
  <c r="A507" i="207"/>
  <c r="N506" i="207"/>
  <c r="A506" i="207"/>
  <c r="N505" i="207"/>
  <c r="A505" i="207"/>
  <c r="P504" i="207"/>
  <c r="O504" i="207"/>
  <c r="A504" i="207"/>
  <c r="N503" i="207"/>
  <c r="A503" i="207"/>
  <c r="N502" i="207"/>
  <c r="A502" i="207"/>
  <c r="N501" i="207"/>
  <c r="A501" i="207"/>
  <c r="N500" i="207"/>
  <c r="A500" i="207"/>
  <c r="N499" i="207"/>
  <c r="A499" i="207"/>
  <c r="N498" i="207"/>
  <c r="A498" i="207"/>
  <c r="N497" i="207"/>
  <c r="A497" i="207"/>
  <c r="N496" i="207"/>
  <c r="A496" i="207"/>
  <c r="N495" i="207"/>
  <c r="A495" i="207"/>
  <c r="P494" i="207"/>
  <c r="O494" i="207"/>
  <c r="A494" i="207"/>
  <c r="N491" i="207"/>
  <c r="A491" i="207"/>
  <c r="N490" i="207"/>
  <c r="A490" i="207"/>
  <c r="A489" i="207"/>
  <c r="A488" i="207"/>
  <c r="A487" i="207"/>
  <c r="A486" i="207"/>
  <c r="A485" i="207"/>
  <c r="A484" i="207"/>
  <c r="A483" i="207"/>
  <c r="N480" i="207"/>
  <c r="A480" i="207"/>
  <c r="P479" i="207"/>
  <c r="O479" i="207"/>
  <c r="O474" i="207" s="1"/>
  <c r="A479" i="207"/>
  <c r="N478" i="207"/>
  <c r="A478" i="207"/>
  <c r="N477" i="207"/>
  <c r="A477" i="207"/>
  <c r="A476" i="207"/>
  <c r="A475" i="207"/>
  <c r="A474" i="207"/>
  <c r="A473" i="207"/>
  <c r="A472" i="207"/>
  <c r="A471" i="207"/>
  <c r="A470" i="207"/>
  <c r="N469" i="207"/>
  <c r="A469" i="207"/>
  <c r="N468" i="207"/>
  <c r="A468" i="207"/>
  <c r="P467" i="207"/>
  <c r="O467" i="207"/>
  <c r="A467" i="207"/>
  <c r="N466" i="207"/>
  <c r="N465" i="207"/>
  <c r="N463" i="207"/>
  <c r="A463" i="207"/>
  <c r="N462" i="207"/>
  <c r="A462" i="207"/>
  <c r="N461" i="207"/>
  <c r="A461" i="207"/>
  <c r="N460" i="207"/>
  <c r="A460" i="207"/>
  <c r="N459" i="207"/>
  <c r="A459" i="207"/>
  <c r="P458" i="207"/>
  <c r="A458" i="207"/>
  <c r="N457" i="207"/>
  <c r="A457" i="207"/>
  <c r="N456" i="207"/>
  <c r="A456" i="207"/>
  <c r="N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N445" i="207"/>
  <c r="A445" i="207"/>
  <c r="N444" i="207"/>
  <c r="A444" i="207"/>
  <c r="P443" i="207"/>
  <c r="O443" i="207"/>
  <c r="A443" i="207"/>
  <c r="N442" i="207"/>
  <c r="A442" i="207"/>
  <c r="N441" i="207"/>
  <c r="A441" i="207"/>
  <c r="N440" i="207"/>
  <c r="A440" i="207"/>
  <c r="P439" i="207"/>
  <c r="O439" i="207"/>
  <c r="A439" i="207"/>
  <c r="A438" i="207"/>
  <c r="A437" i="207"/>
  <c r="A436" i="207"/>
  <c r="A435" i="207"/>
  <c r="N94" i="207"/>
  <c r="A94" i="207"/>
  <c r="P93" i="207"/>
  <c r="O93" i="207"/>
  <c r="A93" i="207"/>
  <c r="N423" i="207"/>
  <c r="A423" i="207"/>
  <c r="P422" i="207"/>
  <c r="O422" i="207"/>
  <c r="A422" i="207"/>
  <c r="N434" i="207"/>
  <c r="A434" i="207"/>
  <c r="P433" i="207"/>
  <c r="O433" i="207"/>
  <c r="A433" i="207"/>
  <c r="N432" i="207"/>
  <c r="A432" i="207"/>
  <c r="P431" i="207"/>
  <c r="O431" i="207"/>
  <c r="A431" i="207"/>
  <c r="N430" i="207"/>
  <c r="A430" i="207"/>
  <c r="N429" i="207"/>
  <c r="A429" i="207"/>
  <c r="N428" i="207"/>
  <c r="A428" i="207"/>
  <c r="P427" i="207"/>
  <c r="O427" i="207"/>
  <c r="A427" i="207"/>
  <c r="N426" i="207"/>
  <c r="A426" i="207"/>
  <c r="N425" i="207"/>
  <c r="A425" i="207"/>
  <c r="P424" i="207"/>
  <c r="O424" i="207"/>
  <c r="A424" i="207"/>
  <c r="A421" i="207"/>
  <c r="A420" i="207"/>
  <c r="A419" i="207"/>
  <c r="A418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56" i="208"/>
  <c r="P751" i="208"/>
  <c r="P749" i="208" s="1"/>
  <c r="O751" i="208"/>
  <c r="O749" i="208" s="1"/>
  <c r="N748" i="208"/>
  <c r="P747" i="208"/>
  <c r="O747" i="208"/>
  <c r="N746" i="208"/>
  <c r="P745" i="208"/>
  <c r="O745" i="208"/>
  <c r="N740" i="208"/>
  <c r="N739" i="208" s="1"/>
  <c r="P739" i="208"/>
  <c r="O739" i="208"/>
  <c r="N734" i="208"/>
  <c r="N733" i="208" s="1"/>
  <c r="N732" i="208"/>
  <c r="N731" i="208"/>
  <c r="N730" i="208"/>
  <c r="N728" i="208"/>
  <c r="N727" i="208"/>
  <c r="N726" i="208"/>
  <c r="P725" i="208"/>
  <c r="O725" i="208"/>
  <c r="N724" i="208"/>
  <c r="N723" i="208"/>
  <c r="N722" i="208"/>
  <c r="P721" i="208"/>
  <c r="O721" i="208"/>
  <c r="N719" i="208"/>
  <c r="N716" i="208"/>
  <c r="N715" i="208"/>
  <c r="P714" i="208"/>
  <c r="O714" i="208"/>
  <c r="N713" i="208"/>
  <c r="N711" i="208"/>
  <c r="N710" i="208"/>
  <c r="N709" i="208"/>
  <c r="P708" i="208"/>
  <c r="N707" i="208"/>
  <c r="P706" i="208"/>
  <c r="O706" i="208"/>
  <c r="N705" i="208"/>
  <c r="N703" i="208"/>
  <c r="N702" i="208"/>
  <c r="N701" i="208"/>
  <c r="P700" i="208"/>
  <c r="N699" i="208"/>
  <c r="N698" i="208"/>
  <c r="N697" i="208"/>
  <c r="N696" i="208"/>
  <c r="N695" i="208"/>
  <c r="N694" i="208"/>
  <c r="N693" i="208"/>
  <c r="P692" i="208"/>
  <c r="O692" i="208"/>
  <c r="N687" i="208"/>
  <c r="N686" i="208"/>
  <c r="P685" i="208"/>
  <c r="O685" i="208"/>
  <c r="N684" i="208"/>
  <c r="N683" i="208"/>
  <c r="P682" i="208"/>
  <c r="O682" i="208"/>
  <c r="N681" i="208"/>
  <c r="N680" i="208"/>
  <c r="P679" i="208"/>
  <c r="O679" i="208"/>
  <c r="N678" i="208"/>
  <c r="N673" i="208"/>
  <c r="N672" i="208"/>
  <c r="P671" i="208"/>
  <c r="O671" i="208"/>
  <c r="N666" i="208"/>
  <c r="P665" i="208"/>
  <c r="O665" i="208"/>
  <c r="O663" i="208" s="1"/>
  <c r="O661" i="208" s="1"/>
  <c r="N658" i="208"/>
  <c r="P657" i="208"/>
  <c r="O657" i="208"/>
  <c r="N656" i="208"/>
  <c r="N655" i="208"/>
  <c r="P654" i="208"/>
  <c r="O654" i="208"/>
  <c r="N653" i="208"/>
  <c r="P652" i="208"/>
  <c r="O652" i="208"/>
  <c r="N651" i="208"/>
  <c r="P650" i="208"/>
  <c r="O650" i="208"/>
  <c r="N649" i="208"/>
  <c r="P648" i="208"/>
  <c r="O648" i="208"/>
  <c r="N647" i="208"/>
  <c r="N646" i="208"/>
  <c r="N645" i="208"/>
  <c r="N644" i="208"/>
  <c r="P643" i="208"/>
  <c r="O643" i="208"/>
  <c r="N637" i="208"/>
  <c r="N636" i="208" s="1"/>
  <c r="N635" i="208"/>
  <c r="N634" i="208"/>
  <c r="N633" i="208"/>
  <c r="N632" i="208"/>
  <c r="P631" i="208"/>
  <c r="O631" i="208"/>
  <c r="N630" i="208"/>
  <c r="P629" i="208"/>
  <c r="O629" i="208"/>
  <c r="N628" i="208"/>
  <c r="N627" i="208"/>
  <c r="P626" i="208"/>
  <c r="O626" i="208"/>
  <c r="N625" i="208"/>
  <c r="N624" i="208"/>
  <c r="P623" i="208"/>
  <c r="O623" i="208"/>
  <c r="N622" i="208"/>
  <c r="N621" i="208"/>
  <c r="N620" i="208"/>
  <c r="N619" i="208"/>
  <c r="P618" i="208"/>
  <c r="O618" i="208"/>
  <c r="N613" i="208"/>
  <c r="N612" i="208"/>
  <c r="P611" i="208"/>
  <c r="P609" i="208" s="1"/>
  <c r="O611" i="208"/>
  <c r="N608" i="208"/>
  <c r="P607" i="208"/>
  <c r="O607" i="208"/>
  <c r="A607" i="208"/>
  <c r="N606" i="208"/>
  <c r="N605" i="208"/>
  <c r="P604" i="208"/>
  <c r="P602" i="208" s="1"/>
  <c r="O604" i="208"/>
  <c r="A604" i="208"/>
  <c r="A603" i="208"/>
  <c r="A602" i="208"/>
  <c r="A601" i="208"/>
  <c r="A600" i="208"/>
  <c r="N599" i="208"/>
  <c r="A599" i="208"/>
  <c r="N598" i="208"/>
  <c r="A598" i="208"/>
  <c r="P597" i="208"/>
  <c r="P595" i="208" s="1"/>
  <c r="O597" i="208"/>
  <c r="O595" i="208" s="1"/>
  <c r="A597" i="208"/>
  <c r="A596" i="208"/>
  <c r="A595" i="208"/>
  <c r="N594" i="208"/>
  <c r="N593" i="208" s="1"/>
  <c r="P593" i="208"/>
  <c r="O593" i="208"/>
  <c r="N592" i="208"/>
  <c r="P591" i="208"/>
  <c r="O591" i="208"/>
  <c r="N590" i="208"/>
  <c r="P589" i="208"/>
  <c r="O589" i="208"/>
  <c r="N588" i="208"/>
  <c r="P587" i="208"/>
  <c r="O587" i="208"/>
  <c r="N586" i="208"/>
  <c r="A586" i="208"/>
  <c r="N584" i="208"/>
  <c r="A584" i="208"/>
  <c r="P583" i="208"/>
  <c r="O583" i="208"/>
  <c r="A583" i="208"/>
  <c r="N582" i="208"/>
  <c r="A582" i="208"/>
  <c r="N580" i="208"/>
  <c r="A580" i="208"/>
  <c r="P579" i="208"/>
  <c r="O579" i="208"/>
  <c r="A579" i="208"/>
  <c r="N578" i="208"/>
  <c r="A578" i="208"/>
  <c r="N577" i="208"/>
  <c r="A577" i="208"/>
  <c r="N576" i="208"/>
  <c r="A576" i="208"/>
  <c r="N575" i="208"/>
  <c r="A575" i="208"/>
  <c r="P574" i="208"/>
  <c r="O574" i="208"/>
  <c r="A574" i="208"/>
  <c r="A573" i="208"/>
  <c r="A572" i="208"/>
  <c r="A571" i="208"/>
  <c r="A570" i="208"/>
  <c r="A569" i="208"/>
  <c r="A568" i="208"/>
  <c r="N65" i="208"/>
  <c r="N64" i="208" s="1"/>
  <c r="A65" i="208"/>
  <c r="P64" i="208"/>
  <c r="P566" i="208" s="1"/>
  <c r="A64" i="208"/>
  <c r="A567" i="208"/>
  <c r="A566" i="208"/>
  <c r="N564" i="208"/>
  <c r="N563" i="208" s="1"/>
  <c r="A564" i="208"/>
  <c r="O561" i="208"/>
  <c r="A563" i="208"/>
  <c r="A562" i="208"/>
  <c r="A561" i="208"/>
  <c r="A560" i="208"/>
  <c r="A559" i="208"/>
  <c r="N557" i="208"/>
  <c r="A557" i="208"/>
  <c r="N556" i="208"/>
  <c r="A556" i="208"/>
  <c r="N555" i="208"/>
  <c r="A555" i="208"/>
  <c r="P552" i="208"/>
  <c r="O552" i="208"/>
  <c r="A554" i="208"/>
  <c r="A553" i="208"/>
  <c r="A552" i="208"/>
  <c r="N551" i="208"/>
  <c r="A551" i="208"/>
  <c r="N550" i="208"/>
  <c r="A550" i="208"/>
  <c r="P549" i="208"/>
  <c r="O549" i="208"/>
  <c r="A549" i="208"/>
  <c r="N548" i="208"/>
  <c r="A548" i="208"/>
  <c r="P547" i="208"/>
  <c r="O547" i="208"/>
  <c r="A547" i="208"/>
  <c r="N546" i="208"/>
  <c r="A546" i="208"/>
  <c r="P545" i="208"/>
  <c r="O545" i="208"/>
  <c r="A545" i="208"/>
  <c r="A544" i="208"/>
  <c r="A543" i="208"/>
  <c r="A540" i="208"/>
  <c r="N539" i="208"/>
  <c r="A539" i="208"/>
  <c r="P538" i="208"/>
  <c r="O538" i="208"/>
  <c r="A538" i="208"/>
  <c r="N537" i="208"/>
  <c r="A537" i="208"/>
  <c r="N535" i="208"/>
  <c r="A535" i="208"/>
  <c r="N534" i="208"/>
  <c r="A534" i="208"/>
  <c r="A533" i="208"/>
  <c r="A532" i="208"/>
  <c r="A531" i="208"/>
  <c r="A529" i="208"/>
  <c r="A528" i="208"/>
  <c r="A527" i="208"/>
  <c r="N526" i="208"/>
  <c r="A526" i="208"/>
  <c r="P525" i="208"/>
  <c r="O525" i="208"/>
  <c r="O523" i="208" s="1"/>
  <c r="N522" i="208"/>
  <c r="A522" i="208"/>
  <c r="N521" i="208"/>
  <c r="A521" i="208"/>
  <c r="P520" i="208"/>
  <c r="P518" i="208" s="1"/>
  <c r="O520" i="208"/>
  <c r="O518" i="208" s="1"/>
  <c r="A520" i="208"/>
  <c r="A519" i="208"/>
  <c r="A518" i="208"/>
  <c r="N517" i="208"/>
  <c r="A517" i="208"/>
  <c r="P516" i="208"/>
  <c r="O516" i="208"/>
  <c r="A516" i="208"/>
  <c r="N515" i="208"/>
  <c r="A515" i="208"/>
  <c r="P514" i="208"/>
  <c r="O514" i="208"/>
  <c r="A514" i="208"/>
  <c r="A513" i="208"/>
  <c r="A512" i="208"/>
  <c r="A511" i="208"/>
  <c r="A510" i="208"/>
  <c r="P508" i="208"/>
  <c r="O508" i="208"/>
  <c r="A508" i="208"/>
  <c r="N507" i="208"/>
  <c r="A507" i="208"/>
  <c r="N506" i="208"/>
  <c r="A506" i="208"/>
  <c r="N505" i="208"/>
  <c r="A505" i="208"/>
  <c r="P504" i="208"/>
  <c r="O504" i="208"/>
  <c r="A504" i="208"/>
  <c r="N503" i="208"/>
  <c r="A503" i="208"/>
  <c r="N502" i="208"/>
  <c r="A502" i="208"/>
  <c r="N501" i="208"/>
  <c r="A501" i="208"/>
  <c r="N500" i="208"/>
  <c r="A500" i="208"/>
  <c r="N499" i="208"/>
  <c r="A499" i="208"/>
  <c r="N498" i="208"/>
  <c r="A498" i="208"/>
  <c r="N497" i="208"/>
  <c r="A497" i="208"/>
  <c r="N496" i="208"/>
  <c r="A496" i="208"/>
  <c r="N495" i="208"/>
  <c r="A495" i="208"/>
  <c r="P494" i="208"/>
  <c r="O494" i="208"/>
  <c r="A494" i="208"/>
  <c r="N491" i="208"/>
  <c r="A491" i="208"/>
  <c r="N490" i="208"/>
  <c r="A490" i="208"/>
  <c r="A489" i="208"/>
  <c r="A488" i="208"/>
  <c r="A487" i="208"/>
  <c r="A486" i="208"/>
  <c r="A485" i="208"/>
  <c r="A484" i="208"/>
  <c r="A483" i="208"/>
  <c r="N480" i="208"/>
  <c r="A480" i="208"/>
  <c r="P479" i="208"/>
  <c r="O479" i="208"/>
  <c r="O474" i="208" s="1"/>
  <c r="A479" i="208"/>
  <c r="N478" i="208"/>
  <c r="A478" i="208"/>
  <c r="N477" i="208"/>
  <c r="A477" i="208"/>
  <c r="A476" i="208"/>
  <c r="A475" i="208"/>
  <c r="A474" i="208"/>
  <c r="A473" i="208"/>
  <c r="A472" i="208"/>
  <c r="A471" i="208"/>
  <c r="A470" i="208"/>
  <c r="N469" i="208"/>
  <c r="A469" i="208"/>
  <c r="N468" i="208"/>
  <c r="A468" i="208"/>
  <c r="P467" i="208"/>
  <c r="O467" i="208"/>
  <c r="A467" i="208"/>
  <c r="N466" i="208"/>
  <c r="N465" i="208"/>
  <c r="N463" i="208"/>
  <c r="A463" i="208"/>
  <c r="N462" i="208"/>
  <c r="A462" i="208"/>
  <c r="N461" i="208"/>
  <c r="A461" i="208"/>
  <c r="N460" i="208"/>
  <c r="A460" i="208"/>
  <c r="N459" i="208"/>
  <c r="A459" i="208"/>
  <c r="P458" i="208"/>
  <c r="A458" i="208"/>
  <c r="N457" i="208"/>
  <c r="A457" i="208"/>
  <c r="N456" i="208"/>
  <c r="A456" i="208"/>
  <c r="N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N445" i="208"/>
  <c r="A445" i="208"/>
  <c r="N444" i="208"/>
  <c r="A444" i="208"/>
  <c r="P443" i="208"/>
  <c r="O443" i="208"/>
  <c r="A443" i="208"/>
  <c r="N442" i="208"/>
  <c r="A442" i="208"/>
  <c r="N441" i="208"/>
  <c r="A441" i="208"/>
  <c r="N440" i="208"/>
  <c r="A440" i="208"/>
  <c r="P439" i="208"/>
  <c r="O439" i="208"/>
  <c r="A439" i="208"/>
  <c r="A438" i="208"/>
  <c r="A437" i="208"/>
  <c r="A436" i="208"/>
  <c r="A435" i="208"/>
  <c r="N94" i="208"/>
  <c r="A94" i="208"/>
  <c r="P93" i="208"/>
  <c r="O93" i="208"/>
  <c r="A93" i="208"/>
  <c r="N423" i="208"/>
  <c r="A423" i="208"/>
  <c r="P422" i="208"/>
  <c r="O422" i="208"/>
  <c r="A422" i="208"/>
  <c r="N434" i="208"/>
  <c r="A434" i="208"/>
  <c r="P433" i="208"/>
  <c r="O433" i="208"/>
  <c r="A433" i="208"/>
  <c r="N432" i="208"/>
  <c r="A432" i="208"/>
  <c r="P431" i="208"/>
  <c r="O431" i="208"/>
  <c r="A431" i="208"/>
  <c r="N430" i="208"/>
  <c r="A430" i="208"/>
  <c r="N429" i="208"/>
  <c r="A429" i="208"/>
  <c r="N428" i="208"/>
  <c r="A428" i="208"/>
  <c r="P427" i="208"/>
  <c r="O427" i="208"/>
  <c r="A427" i="208"/>
  <c r="N426" i="208"/>
  <c r="A426" i="208"/>
  <c r="N425" i="208"/>
  <c r="A425" i="208"/>
  <c r="P424" i="208"/>
  <c r="O424" i="208"/>
  <c r="A424" i="208"/>
  <c r="A421" i="208"/>
  <c r="A420" i="208"/>
  <c r="A419" i="208"/>
  <c r="A418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56" i="210"/>
  <c r="P751" i="210"/>
  <c r="P749" i="210" s="1"/>
  <c r="N748" i="210"/>
  <c r="P747" i="210"/>
  <c r="O747" i="210"/>
  <c r="N746" i="210"/>
  <c r="P745" i="210"/>
  <c r="O745" i="210"/>
  <c r="N740" i="210"/>
  <c r="N739" i="210" s="1"/>
  <c r="P739" i="210"/>
  <c r="O739" i="210"/>
  <c r="N734" i="210"/>
  <c r="N733" i="210" s="1"/>
  <c r="N732" i="210"/>
  <c r="N731" i="210"/>
  <c r="N730" i="210"/>
  <c r="N728" i="210"/>
  <c r="N727" i="210"/>
  <c r="N726" i="210"/>
  <c r="P725" i="210"/>
  <c r="O725" i="210"/>
  <c r="N724" i="210"/>
  <c r="N723" i="210"/>
  <c r="N722" i="210"/>
  <c r="P721" i="210"/>
  <c r="O721" i="210"/>
  <c r="N719" i="210"/>
  <c r="N716" i="210"/>
  <c r="N715" i="210"/>
  <c r="P714" i="210"/>
  <c r="O714" i="210"/>
  <c r="N713" i="210"/>
  <c r="N711" i="210"/>
  <c r="N710" i="210"/>
  <c r="N709" i="210"/>
  <c r="P708" i="210"/>
  <c r="N707" i="210"/>
  <c r="P706" i="210"/>
  <c r="O706" i="210"/>
  <c r="N705" i="210"/>
  <c r="N703" i="210"/>
  <c r="N702" i="210"/>
  <c r="N701" i="210"/>
  <c r="P700" i="210"/>
  <c r="N699" i="210"/>
  <c r="N698" i="210"/>
  <c r="N697" i="210"/>
  <c r="N696" i="210"/>
  <c r="N695" i="210"/>
  <c r="N694" i="210"/>
  <c r="N693" i="210"/>
  <c r="P692" i="210"/>
  <c r="O692" i="210"/>
  <c r="N687" i="210"/>
  <c r="N686" i="210"/>
  <c r="P685" i="210"/>
  <c r="O685" i="210"/>
  <c r="N684" i="210"/>
  <c r="N683" i="210"/>
  <c r="P682" i="210"/>
  <c r="O682" i="210"/>
  <c r="N681" i="210"/>
  <c r="N680" i="210"/>
  <c r="P679" i="210"/>
  <c r="O679" i="210"/>
  <c r="N678" i="210"/>
  <c r="N673" i="210"/>
  <c r="N672" i="210"/>
  <c r="P671" i="210"/>
  <c r="O671" i="210"/>
  <c r="N666" i="210"/>
  <c r="P665" i="210"/>
  <c r="P663" i="210" s="1"/>
  <c r="P661" i="210" s="1"/>
  <c r="O665" i="210"/>
  <c r="O663" i="210" s="1"/>
  <c r="O661" i="210" s="1"/>
  <c r="N658" i="210"/>
  <c r="P657" i="210"/>
  <c r="O657" i="210"/>
  <c r="N656" i="210"/>
  <c r="N655" i="210"/>
  <c r="P654" i="210"/>
  <c r="O654" i="210"/>
  <c r="N653" i="210"/>
  <c r="P652" i="210"/>
  <c r="O652" i="210"/>
  <c r="N651" i="210"/>
  <c r="P650" i="210"/>
  <c r="O650" i="210"/>
  <c r="N649" i="210"/>
  <c r="P648" i="210"/>
  <c r="O648" i="210"/>
  <c r="N647" i="210"/>
  <c r="N646" i="210"/>
  <c r="N645" i="210"/>
  <c r="N644" i="210"/>
  <c r="P643" i="210"/>
  <c r="O643" i="210"/>
  <c r="N637" i="210"/>
  <c r="N636" i="210" s="1"/>
  <c r="N635" i="210"/>
  <c r="N634" i="210"/>
  <c r="N633" i="210"/>
  <c r="N632" i="210"/>
  <c r="P631" i="210"/>
  <c r="O631" i="210"/>
  <c r="N630" i="210"/>
  <c r="P629" i="210"/>
  <c r="O629" i="210"/>
  <c r="N628" i="210"/>
  <c r="N627" i="210"/>
  <c r="P626" i="210"/>
  <c r="O626" i="210"/>
  <c r="N625" i="210"/>
  <c r="N624" i="210"/>
  <c r="P623" i="210"/>
  <c r="O623" i="210"/>
  <c r="N622" i="210"/>
  <c r="N621" i="210"/>
  <c r="N620" i="210"/>
  <c r="N619" i="210"/>
  <c r="P618" i="210"/>
  <c r="O618" i="210"/>
  <c r="N613" i="210"/>
  <c r="N612" i="210"/>
  <c r="P611" i="210"/>
  <c r="P609" i="210" s="1"/>
  <c r="O611" i="210"/>
  <c r="N608" i="210"/>
  <c r="P607" i="210"/>
  <c r="O607" i="210"/>
  <c r="A607" i="210"/>
  <c r="N606" i="210"/>
  <c r="N605" i="210"/>
  <c r="P604" i="210"/>
  <c r="P602" i="210" s="1"/>
  <c r="O604" i="210"/>
  <c r="A604" i="210"/>
  <c r="A603" i="210"/>
  <c r="A602" i="210"/>
  <c r="A601" i="210"/>
  <c r="A600" i="210"/>
  <c r="N599" i="210"/>
  <c r="A599" i="210"/>
  <c r="N598" i="210"/>
  <c r="A598" i="210"/>
  <c r="P597" i="210"/>
  <c r="P595" i="210" s="1"/>
  <c r="O597" i="210"/>
  <c r="O595" i="210" s="1"/>
  <c r="A597" i="210"/>
  <c r="A596" i="210"/>
  <c r="A595" i="210"/>
  <c r="N594" i="210"/>
  <c r="N593" i="210" s="1"/>
  <c r="P593" i="210"/>
  <c r="O593" i="210"/>
  <c r="N592" i="210"/>
  <c r="P591" i="210"/>
  <c r="O591" i="210"/>
  <c r="N590" i="210"/>
  <c r="P589" i="210"/>
  <c r="O589" i="210"/>
  <c r="N588" i="210"/>
  <c r="P587" i="210"/>
  <c r="O587" i="210"/>
  <c r="N586" i="210"/>
  <c r="A586" i="210"/>
  <c r="N584" i="210"/>
  <c r="A584" i="210"/>
  <c r="P583" i="210"/>
  <c r="O583" i="210"/>
  <c r="A583" i="210"/>
  <c r="N582" i="210"/>
  <c r="A582" i="210"/>
  <c r="N580" i="210"/>
  <c r="A580" i="210"/>
  <c r="P579" i="210"/>
  <c r="O579" i="210"/>
  <c r="A579" i="210"/>
  <c r="N578" i="210"/>
  <c r="A578" i="210"/>
  <c r="N577" i="210"/>
  <c r="A577" i="210"/>
  <c r="N576" i="210"/>
  <c r="A576" i="210"/>
  <c r="N575" i="210"/>
  <c r="A575" i="210"/>
  <c r="P574" i="210"/>
  <c r="O574" i="210"/>
  <c r="A574" i="210"/>
  <c r="A573" i="210"/>
  <c r="A572" i="210"/>
  <c r="A571" i="210"/>
  <c r="A570" i="210"/>
  <c r="A569" i="210"/>
  <c r="A568" i="210"/>
  <c r="N65" i="210"/>
  <c r="N64" i="210" s="1"/>
  <c r="A65" i="210"/>
  <c r="P64" i="210"/>
  <c r="P566" i="210" s="1"/>
  <c r="A64" i="210"/>
  <c r="A567" i="210"/>
  <c r="A566" i="210"/>
  <c r="N564" i="210"/>
  <c r="N563" i="210" s="1"/>
  <c r="A564" i="210"/>
  <c r="A563" i="210"/>
  <c r="A562" i="210"/>
  <c r="P561" i="210"/>
  <c r="A561" i="210"/>
  <c r="A560" i="210"/>
  <c r="A559" i="210"/>
  <c r="N557" i="210"/>
  <c r="A557" i="210"/>
  <c r="N556" i="210"/>
  <c r="A556" i="210"/>
  <c r="N555" i="210"/>
  <c r="A555" i="210"/>
  <c r="P552" i="210"/>
  <c r="O552" i="210"/>
  <c r="A554" i="210"/>
  <c r="A553" i="210"/>
  <c r="A552" i="210"/>
  <c r="N551" i="210"/>
  <c r="A551" i="210"/>
  <c r="N550" i="210"/>
  <c r="A550" i="210"/>
  <c r="P549" i="210"/>
  <c r="O549" i="210"/>
  <c r="A549" i="210"/>
  <c r="N548" i="210"/>
  <c r="A548" i="210"/>
  <c r="P547" i="210"/>
  <c r="O547" i="210"/>
  <c r="A547" i="210"/>
  <c r="N546" i="210"/>
  <c r="A546" i="210"/>
  <c r="P545" i="210"/>
  <c r="O545" i="210"/>
  <c r="A545" i="210"/>
  <c r="A544" i="210"/>
  <c r="A543" i="210"/>
  <c r="A540" i="210"/>
  <c r="N539" i="210"/>
  <c r="A539" i="210"/>
  <c r="P538" i="210"/>
  <c r="O538" i="210"/>
  <c r="A538" i="210"/>
  <c r="N537" i="210"/>
  <c r="A537" i="210"/>
  <c r="N535" i="210"/>
  <c r="A535" i="210"/>
  <c r="N534" i="210"/>
  <c r="A534" i="210"/>
  <c r="A533" i="210"/>
  <c r="A532" i="210"/>
  <c r="A531" i="210"/>
  <c r="A529" i="210"/>
  <c r="A528" i="210"/>
  <c r="A527" i="210"/>
  <c r="N526" i="210"/>
  <c r="A526" i="210"/>
  <c r="P525" i="210"/>
  <c r="P523" i="210" s="1"/>
  <c r="O525" i="210"/>
  <c r="O523" i="210" s="1"/>
  <c r="N522" i="210"/>
  <c r="A522" i="210"/>
  <c r="N521" i="210"/>
  <c r="A521" i="210"/>
  <c r="P520" i="210"/>
  <c r="P518" i="210" s="1"/>
  <c r="O520" i="210"/>
  <c r="O518" i="210" s="1"/>
  <c r="A520" i="210"/>
  <c r="A519" i="210"/>
  <c r="A518" i="210"/>
  <c r="N517" i="210"/>
  <c r="A517" i="210"/>
  <c r="P516" i="210"/>
  <c r="O516" i="210"/>
  <c r="A516" i="210"/>
  <c r="N515" i="210"/>
  <c r="A515" i="210"/>
  <c r="P514" i="210"/>
  <c r="O514" i="210"/>
  <c r="A514" i="210"/>
  <c r="A513" i="210"/>
  <c r="A512" i="210"/>
  <c r="A511" i="210"/>
  <c r="A510" i="210"/>
  <c r="P508" i="210"/>
  <c r="O508" i="210"/>
  <c r="A508" i="210"/>
  <c r="N507" i="210"/>
  <c r="A507" i="210"/>
  <c r="N506" i="210"/>
  <c r="A506" i="210"/>
  <c r="N505" i="210"/>
  <c r="A505" i="210"/>
  <c r="P504" i="210"/>
  <c r="O504" i="210"/>
  <c r="A504" i="210"/>
  <c r="N503" i="210"/>
  <c r="A503" i="210"/>
  <c r="N502" i="210"/>
  <c r="A502" i="210"/>
  <c r="N501" i="210"/>
  <c r="A501" i="210"/>
  <c r="N500" i="210"/>
  <c r="A500" i="210"/>
  <c r="N499" i="210"/>
  <c r="A499" i="210"/>
  <c r="N498" i="210"/>
  <c r="A498" i="210"/>
  <c r="N497" i="210"/>
  <c r="A497" i="210"/>
  <c r="N496" i="210"/>
  <c r="A496" i="210"/>
  <c r="N495" i="210"/>
  <c r="A495" i="210"/>
  <c r="P494" i="210"/>
  <c r="O494" i="210"/>
  <c r="A494" i="210"/>
  <c r="N491" i="210"/>
  <c r="A491" i="210"/>
  <c r="N490" i="210"/>
  <c r="A490" i="210"/>
  <c r="A489" i="210"/>
  <c r="A488" i="210"/>
  <c r="A487" i="210"/>
  <c r="A486" i="210"/>
  <c r="A485" i="210"/>
  <c r="A484" i="210"/>
  <c r="A483" i="210"/>
  <c r="N480" i="210"/>
  <c r="A480" i="210"/>
  <c r="P479" i="210"/>
  <c r="O479" i="210"/>
  <c r="O474" i="210" s="1"/>
  <c r="A479" i="210"/>
  <c r="N478" i="210"/>
  <c r="A478" i="210"/>
  <c r="N477" i="210"/>
  <c r="A477" i="210"/>
  <c r="A476" i="210"/>
  <c r="A475" i="210"/>
  <c r="A474" i="210"/>
  <c r="A473" i="210"/>
  <c r="A472" i="210"/>
  <c r="A471" i="210"/>
  <c r="A470" i="210"/>
  <c r="N469" i="210"/>
  <c r="A469" i="210"/>
  <c r="N468" i="210"/>
  <c r="A468" i="210"/>
  <c r="P467" i="210"/>
  <c r="O467" i="210"/>
  <c r="A467" i="210"/>
  <c r="N466" i="210"/>
  <c r="N465" i="210"/>
  <c r="N463" i="210"/>
  <c r="A463" i="210"/>
  <c r="N462" i="210"/>
  <c r="A462" i="210"/>
  <c r="N461" i="210"/>
  <c r="A461" i="210"/>
  <c r="N460" i="210"/>
  <c r="A460" i="210"/>
  <c r="N459" i="210"/>
  <c r="A459" i="210"/>
  <c r="P458" i="210"/>
  <c r="A458" i="210"/>
  <c r="N457" i="210"/>
  <c r="A457" i="210"/>
  <c r="N456" i="210"/>
  <c r="A456" i="210"/>
  <c r="N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N445" i="210"/>
  <c r="A445" i="210"/>
  <c r="N444" i="210"/>
  <c r="A444" i="210"/>
  <c r="P443" i="210"/>
  <c r="O443" i="210"/>
  <c r="A443" i="210"/>
  <c r="N442" i="210"/>
  <c r="A442" i="210"/>
  <c r="N441" i="210"/>
  <c r="A441" i="210"/>
  <c r="N440" i="210"/>
  <c r="A440" i="210"/>
  <c r="P439" i="210"/>
  <c r="O439" i="210"/>
  <c r="A439" i="210"/>
  <c r="A438" i="210"/>
  <c r="A437" i="210"/>
  <c r="A436" i="210"/>
  <c r="A435" i="210"/>
  <c r="N94" i="210"/>
  <c r="A94" i="210"/>
  <c r="P93" i="210"/>
  <c r="O93" i="210"/>
  <c r="A93" i="210"/>
  <c r="N423" i="210"/>
  <c r="A423" i="210"/>
  <c r="P422" i="210"/>
  <c r="O422" i="210"/>
  <c r="A422" i="210"/>
  <c r="N434" i="210"/>
  <c r="A434" i="210"/>
  <c r="P433" i="210"/>
  <c r="O433" i="210"/>
  <c r="A433" i="210"/>
  <c r="N432" i="210"/>
  <c r="A432" i="210"/>
  <c r="P431" i="210"/>
  <c r="O431" i="210"/>
  <c r="A431" i="210"/>
  <c r="N430" i="210"/>
  <c r="A430" i="210"/>
  <c r="N429" i="210"/>
  <c r="A429" i="210"/>
  <c r="N428" i="210"/>
  <c r="A428" i="210"/>
  <c r="P427" i="210"/>
  <c r="O427" i="210"/>
  <c r="A427" i="210"/>
  <c r="N426" i="210"/>
  <c r="A426" i="210"/>
  <c r="N425" i="210"/>
  <c r="A425" i="210"/>
  <c r="P424" i="210"/>
  <c r="O424" i="210"/>
  <c r="A424" i="210"/>
  <c r="A421" i="210"/>
  <c r="A420" i="210"/>
  <c r="A419" i="210"/>
  <c r="A418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56" i="211"/>
  <c r="P751" i="211"/>
  <c r="P749" i="211" s="1"/>
  <c r="O751" i="211"/>
  <c r="O749" i="211" s="1"/>
  <c r="N748" i="211"/>
  <c r="P747" i="211"/>
  <c r="O747" i="211"/>
  <c r="N746" i="211"/>
  <c r="P745" i="211"/>
  <c r="O745" i="211"/>
  <c r="N740" i="211"/>
  <c r="N739" i="211" s="1"/>
  <c r="P739" i="211"/>
  <c r="O739" i="211"/>
  <c r="N734" i="211"/>
  <c r="N733" i="211" s="1"/>
  <c r="N732" i="211"/>
  <c r="N731" i="211"/>
  <c r="N730" i="211"/>
  <c r="N728" i="211"/>
  <c r="N727" i="211"/>
  <c r="N726" i="211"/>
  <c r="P725" i="211"/>
  <c r="O725" i="211"/>
  <c r="N724" i="211"/>
  <c r="N723" i="211"/>
  <c r="N722" i="211"/>
  <c r="P721" i="211"/>
  <c r="O721" i="211"/>
  <c r="N719" i="211"/>
  <c r="N716" i="211"/>
  <c r="N715" i="211"/>
  <c r="P714" i="211"/>
  <c r="O714" i="211"/>
  <c r="N713" i="211"/>
  <c r="N711" i="211"/>
  <c r="N710" i="211"/>
  <c r="N709" i="211"/>
  <c r="P708" i="211"/>
  <c r="N707" i="211"/>
  <c r="P706" i="211"/>
  <c r="O706" i="211"/>
  <c r="N705" i="211"/>
  <c r="N703" i="211"/>
  <c r="N702" i="211"/>
  <c r="N701" i="211"/>
  <c r="P700" i="211"/>
  <c r="N699" i="211"/>
  <c r="N698" i="211"/>
  <c r="N697" i="211"/>
  <c r="N696" i="211"/>
  <c r="N695" i="211"/>
  <c r="N694" i="211"/>
  <c r="N693" i="211"/>
  <c r="P692" i="211"/>
  <c r="O692" i="211"/>
  <c r="N687" i="211"/>
  <c r="N686" i="211"/>
  <c r="P685" i="211"/>
  <c r="O685" i="211"/>
  <c r="N684" i="211"/>
  <c r="N683" i="211"/>
  <c r="P682" i="211"/>
  <c r="O682" i="211"/>
  <c r="N681" i="211"/>
  <c r="N680" i="211"/>
  <c r="P679" i="211"/>
  <c r="O679" i="211"/>
  <c r="N678" i="211"/>
  <c r="N673" i="211"/>
  <c r="N672" i="211"/>
  <c r="P671" i="211"/>
  <c r="O671" i="211"/>
  <c r="N666" i="211"/>
  <c r="P665" i="211"/>
  <c r="P663" i="211" s="1"/>
  <c r="P661" i="211" s="1"/>
  <c r="O665" i="211"/>
  <c r="N658" i="211"/>
  <c r="P657" i="211"/>
  <c r="O657" i="211"/>
  <c r="N656" i="211"/>
  <c r="N655" i="211"/>
  <c r="P654" i="211"/>
  <c r="O654" i="211"/>
  <c r="N653" i="211"/>
  <c r="P652" i="211"/>
  <c r="O652" i="211"/>
  <c r="N651" i="211"/>
  <c r="P650" i="211"/>
  <c r="O650" i="211"/>
  <c r="N649" i="211"/>
  <c r="P648" i="211"/>
  <c r="O648" i="211"/>
  <c r="N647" i="211"/>
  <c r="N646" i="211"/>
  <c r="N645" i="211"/>
  <c r="N644" i="211"/>
  <c r="P643" i="211"/>
  <c r="O643" i="211"/>
  <c r="N637" i="211"/>
  <c r="N636" i="211" s="1"/>
  <c r="N635" i="211"/>
  <c r="N634" i="211"/>
  <c r="N633" i="211"/>
  <c r="N632" i="211"/>
  <c r="P631" i="211"/>
  <c r="O631" i="211"/>
  <c r="N630" i="211"/>
  <c r="P629" i="211"/>
  <c r="O629" i="211"/>
  <c r="N628" i="211"/>
  <c r="N627" i="211"/>
  <c r="P626" i="211"/>
  <c r="O626" i="211"/>
  <c r="N625" i="211"/>
  <c r="N624" i="211"/>
  <c r="P623" i="211"/>
  <c r="O623" i="211"/>
  <c r="N622" i="211"/>
  <c r="N621" i="211"/>
  <c r="N620" i="211"/>
  <c r="N619" i="211"/>
  <c r="P618" i="211"/>
  <c r="O618" i="211"/>
  <c r="N613" i="211"/>
  <c r="N612" i="211"/>
  <c r="P611" i="211"/>
  <c r="O611" i="211"/>
  <c r="O609" i="211" s="1"/>
  <c r="N608" i="211"/>
  <c r="P607" i="211"/>
  <c r="O607" i="211"/>
  <c r="A607" i="211"/>
  <c r="N606" i="211"/>
  <c r="N605" i="211"/>
  <c r="P604" i="211"/>
  <c r="P602" i="211" s="1"/>
  <c r="O604" i="211"/>
  <c r="A604" i="211"/>
  <c r="A603" i="211"/>
  <c r="A602" i="211"/>
  <c r="A601" i="211"/>
  <c r="A600" i="211"/>
  <c r="N599" i="211"/>
  <c r="A599" i="211"/>
  <c r="N598" i="211"/>
  <c r="A598" i="211"/>
  <c r="P597" i="211"/>
  <c r="P595" i="211" s="1"/>
  <c r="O597" i="211"/>
  <c r="O595" i="211" s="1"/>
  <c r="A597" i="211"/>
  <c r="A596" i="211"/>
  <c r="A595" i="211"/>
  <c r="N594" i="211"/>
  <c r="N593" i="211" s="1"/>
  <c r="P593" i="211"/>
  <c r="O593" i="211"/>
  <c r="N592" i="211"/>
  <c r="P591" i="211"/>
  <c r="O591" i="211"/>
  <c r="N590" i="211"/>
  <c r="P589" i="211"/>
  <c r="O589" i="211"/>
  <c r="N588" i="211"/>
  <c r="P587" i="211"/>
  <c r="O587" i="211"/>
  <c r="N586" i="211"/>
  <c r="A586" i="211"/>
  <c r="N584" i="211"/>
  <c r="A584" i="211"/>
  <c r="P583" i="211"/>
  <c r="O583" i="211"/>
  <c r="A583" i="211"/>
  <c r="N582" i="211"/>
  <c r="A582" i="211"/>
  <c r="N580" i="211"/>
  <c r="A580" i="211"/>
  <c r="P579" i="211"/>
  <c r="O579" i="211"/>
  <c r="A579" i="211"/>
  <c r="N578" i="211"/>
  <c r="A578" i="211"/>
  <c r="N577" i="211"/>
  <c r="A577" i="211"/>
  <c r="N576" i="211"/>
  <c r="A576" i="211"/>
  <c r="N575" i="211"/>
  <c r="A575" i="211"/>
  <c r="P574" i="211"/>
  <c r="O574" i="211"/>
  <c r="A574" i="211"/>
  <c r="A573" i="211"/>
  <c r="A572" i="211"/>
  <c r="A571" i="211"/>
  <c r="A570" i="211"/>
  <c r="A569" i="211"/>
  <c r="A568" i="211"/>
  <c r="N65" i="211"/>
  <c r="N64" i="211" s="1"/>
  <c r="A65" i="211"/>
  <c r="P64" i="211"/>
  <c r="P566" i="211" s="1"/>
  <c r="A64" i="211"/>
  <c r="A567" i="211"/>
  <c r="A566" i="211"/>
  <c r="N564" i="211"/>
  <c r="N563" i="211" s="1"/>
  <c r="A564" i="211"/>
  <c r="P561" i="211"/>
  <c r="O561" i="211"/>
  <c r="A563" i="211"/>
  <c r="A562" i="211"/>
  <c r="A561" i="211"/>
  <c r="A560" i="211"/>
  <c r="A559" i="211"/>
  <c r="N557" i="211"/>
  <c r="A557" i="211"/>
  <c r="N556" i="211"/>
  <c r="A556" i="211"/>
  <c r="N555" i="211"/>
  <c r="A555" i="211"/>
  <c r="P552" i="211"/>
  <c r="O552" i="211"/>
  <c r="A554" i="211"/>
  <c r="A553" i="211"/>
  <c r="A552" i="211"/>
  <c r="N551" i="211"/>
  <c r="A551" i="211"/>
  <c r="N550" i="211"/>
  <c r="A550" i="211"/>
  <c r="P549" i="211"/>
  <c r="O549" i="211"/>
  <c r="A549" i="211"/>
  <c r="N548" i="211"/>
  <c r="A548" i="211"/>
  <c r="P547" i="211"/>
  <c r="O547" i="211"/>
  <c r="A547" i="211"/>
  <c r="N546" i="211"/>
  <c r="A546" i="211"/>
  <c r="P545" i="211"/>
  <c r="O545" i="211"/>
  <c r="A545" i="211"/>
  <c r="A544" i="211"/>
  <c r="A543" i="211"/>
  <c r="A540" i="211"/>
  <c r="N539" i="211"/>
  <c r="A539" i="211"/>
  <c r="P538" i="211"/>
  <c r="O538" i="211"/>
  <c r="A538" i="211"/>
  <c r="N537" i="211"/>
  <c r="A537" i="211"/>
  <c r="N535" i="211"/>
  <c r="A535" i="211"/>
  <c r="N534" i="211"/>
  <c r="A534" i="211"/>
  <c r="A533" i="211"/>
  <c r="A532" i="211"/>
  <c r="A531" i="211"/>
  <c r="A529" i="211"/>
  <c r="A528" i="211"/>
  <c r="A527" i="211"/>
  <c r="N526" i="211"/>
  <c r="A526" i="211"/>
  <c r="P525" i="211"/>
  <c r="P523" i="211" s="1"/>
  <c r="O525" i="211"/>
  <c r="N522" i="211"/>
  <c r="A522" i="211"/>
  <c r="N521" i="211"/>
  <c r="A521" i="211"/>
  <c r="P520" i="211"/>
  <c r="P518" i="211" s="1"/>
  <c r="O520" i="211"/>
  <c r="O518" i="211" s="1"/>
  <c r="A520" i="211"/>
  <c r="A519" i="211"/>
  <c r="A518" i="211"/>
  <c r="N517" i="211"/>
  <c r="A517" i="211"/>
  <c r="P516" i="211"/>
  <c r="O516" i="211"/>
  <c r="A516" i="211"/>
  <c r="N515" i="211"/>
  <c r="A515" i="211"/>
  <c r="P514" i="211"/>
  <c r="O514" i="211"/>
  <c r="A514" i="211"/>
  <c r="A513" i="211"/>
  <c r="A512" i="211"/>
  <c r="A511" i="211"/>
  <c r="A510" i="211"/>
  <c r="P508" i="211"/>
  <c r="O508" i="211"/>
  <c r="A508" i="211"/>
  <c r="N507" i="211"/>
  <c r="A507" i="211"/>
  <c r="N506" i="211"/>
  <c r="A506" i="211"/>
  <c r="N505" i="211"/>
  <c r="A505" i="211"/>
  <c r="P504" i="211"/>
  <c r="O504" i="211"/>
  <c r="A504" i="211"/>
  <c r="N503" i="211"/>
  <c r="A503" i="211"/>
  <c r="N502" i="211"/>
  <c r="A502" i="211"/>
  <c r="N501" i="211"/>
  <c r="A501" i="211"/>
  <c r="N500" i="211"/>
  <c r="A500" i="211"/>
  <c r="N499" i="211"/>
  <c r="A499" i="211"/>
  <c r="N498" i="211"/>
  <c r="A498" i="211"/>
  <c r="N497" i="211"/>
  <c r="A497" i="211"/>
  <c r="N496" i="211"/>
  <c r="A496" i="211"/>
  <c r="N495" i="211"/>
  <c r="A495" i="211"/>
  <c r="P494" i="211"/>
  <c r="O494" i="211"/>
  <c r="A494" i="211"/>
  <c r="N491" i="211"/>
  <c r="A491" i="211"/>
  <c r="N490" i="211"/>
  <c r="A490" i="211"/>
  <c r="A489" i="211"/>
  <c r="A488" i="211"/>
  <c r="A487" i="211"/>
  <c r="A486" i="211"/>
  <c r="A485" i="211"/>
  <c r="A484" i="211"/>
  <c r="A483" i="211"/>
  <c r="N480" i="211"/>
  <c r="A480" i="211"/>
  <c r="P479" i="211"/>
  <c r="O479" i="211"/>
  <c r="O474" i="211" s="1"/>
  <c r="A479" i="211"/>
  <c r="N478" i="211"/>
  <c r="A478" i="211"/>
  <c r="N477" i="211"/>
  <c r="A477" i="211"/>
  <c r="A476" i="211"/>
  <c r="A475" i="211"/>
  <c r="A474" i="211"/>
  <c r="A473" i="211"/>
  <c r="A472" i="211"/>
  <c r="A471" i="211"/>
  <c r="A470" i="211"/>
  <c r="N469" i="211"/>
  <c r="A469" i="211"/>
  <c r="N468" i="211"/>
  <c r="A468" i="211"/>
  <c r="P467" i="211"/>
  <c r="O467" i="211"/>
  <c r="A467" i="211"/>
  <c r="N466" i="211"/>
  <c r="N465" i="211"/>
  <c r="N463" i="211"/>
  <c r="A463" i="211"/>
  <c r="N462" i="211"/>
  <c r="A462" i="211"/>
  <c r="N461" i="211"/>
  <c r="A461" i="211"/>
  <c r="N460" i="211"/>
  <c r="A460" i="211"/>
  <c r="N459" i="211"/>
  <c r="A459" i="211"/>
  <c r="P458" i="211"/>
  <c r="A458" i="211"/>
  <c r="N457" i="211"/>
  <c r="A457" i="211"/>
  <c r="N456" i="211"/>
  <c r="A456" i="211"/>
  <c r="N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N445" i="211"/>
  <c r="A445" i="211"/>
  <c r="N444" i="211"/>
  <c r="A444" i="211"/>
  <c r="P443" i="211"/>
  <c r="O443" i="211"/>
  <c r="A443" i="211"/>
  <c r="N442" i="211"/>
  <c r="A442" i="211"/>
  <c r="N441" i="211"/>
  <c r="A441" i="211"/>
  <c r="N440" i="211"/>
  <c r="A440" i="211"/>
  <c r="P439" i="211"/>
  <c r="O439" i="211"/>
  <c r="A439" i="211"/>
  <c r="A438" i="211"/>
  <c r="A437" i="211"/>
  <c r="A436" i="211"/>
  <c r="A435" i="211"/>
  <c r="N94" i="211"/>
  <c r="A94" i="211"/>
  <c r="P93" i="211"/>
  <c r="O93" i="211"/>
  <c r="A93" i="211"/>
  <c r="N423" i="211"/>
  <c r="A423" i="211"/>
  <c r="P422" i="211"/>
  <c r="O422" i="211"/>
  <c r="A422" i="211"/>
  <c r="N434" i="211"/>
  <c r="A434" i="211"/>
  <c r="P433" i="211"/>
  <c r="O433" i="211"/>
  <c r="A433" i="211"/>
  <c r="N432" i="211"/>
  <c r="A432" i="211"/>
  <c r="P431" i="211"/>
  <c r="O431" i="211"/>
  <c r="A431" i="211"/>
  <c r="N430" i="211"/>
  <c r="A430" i="211"/>
  <c r="N429" i="211"/>
  <c r="A429" i="211"/>
  <c r="N428" i="211"/>
  <c r="A428" i="211"/>
  <c r="P427" i="211"/>
  <c r="O427" i="211"/>
  <c r="A427" i="211"/>
  <c r="N426" i="211"/>
  <c r="A426" i="211"/>
  <c r="N425" i="211"/>
  <c r="A425" i="211"/>
  <c r="P424" i="211"/>
  <c r="O424" i="211"/>
  <c r="A424" i="211"/>
  <c r="A421" i="211"/>
  <c r="A420" i="211"/>
  <c r="A419" i="211"/>
  <c r="A418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56" i="212"/>
  <c r="P751" i="212"/>
  <c r="P749" i="212" s="1"/>
  <c r="O751" i="212"/>
  <c r="O749" i="212" s="1"/>
  <c r="N748" i="212"/>
  <c r="P747" i="212"/>
  <c r="O747" i="212"/>
  <c r="N746" i="212"/>
  <c r="P745" i="212"/>
  <c r="O745" i="212"/>
  <c r="N740" i="212"/>
  <c r="N739" i="212" s="1"/>
  <c r="P739" i="212"/>
  <c r="O739" i="212"/>
  <c r="N734" i="212"/>
  <c r="N733" i="212" s="1"/>
  <c r="N732" i="212"/>
  <c r="N731" i="212"/>
  <c r="N730" i="212"/>
  <c r="N728" i="212"/>
  <c r="N727" i="212"/>
  <c r="N726" i="212"/>
  <c r="P725" i="212"/>
  <c r="O725" i="212"/>
  <c r="N724" i="212"/>
  <c r="N723" i="212"/>
  <c r="N722" i="212"/>
  <c r="P721" i="212"/>
  <c r="O721" i="212"/>
  <c r="N719" i="212"/>
  <c r="N716" i="212"/>
  <c r="N715" i="212"/>
  <c r="P714" i="212"/>
  <c r="O714" i="212"/>
  <c r="N713" i="212"/>
  <c r="N711" i="212"/>
  <c r="N710" i="212"/>
  <c r="N709" i="212"/>
  <c r="P708" i="212"/>
  <c r="N707" i="212"/>
  <c r="P706" i="212"/>
  <c r="O706" i="212"/>
  <c r="N705" i="212"/>
  <c r="N703" i="212"/>
  <c r="N702" i="212"/>
  <c r="N701" i="212"/>
  <c r="P700" i="212"/>
  <c r="N699" i="212"/>
  <c r="N698" i="212"/>
  <c r="N697" i="212"/>
  <c r="N696" i="212"/>
  <c r="N695" i="212"/>
  <c r="N694" i="212"/>
  <c r="N693" i="212"/>
  <c r="P692" i="212"/>
  <c r="O692" i="212"/>
  <c r="N687" i="212"/>
  <c r="N686" i="212"/>
  <c r="P685" i="212"/>
  <c r="O685" i="212"/>
  <c r="N684" i="212"/>
  <c r="N683" i="212"/>
  <c r="P682" i="212"/>
  <c r="O682" i="212"/>
  <c r="N681" i="212"/>
  <c r="N680" i="212"/>
  <c r="P679" i="212"/>
  <c r="O679" i="212"/>
  <c r="N678" i="212"/>
  <c r="N673" i="212"/>
  <c r="N672" i="212"/>
  <c r="P671" i="212"/>
  <c r="O671" i="212"/>
  <c r="N666" i="212"/>
  <c r="P665" i="212"/>
  <c r="O665" i="212"/>
  <c r="O663" i="212" s="1"/>
  <c r="O661" i="212" s="1"/>
  <c r="N658" i="212"/>
  <c r="P657" i="212"/>
  <c r="O657" i="212"/>
  <c r="N656" i="212"/>
  <c r="N655" i="212"/>
  <c r="P654" i="212"/>
  <c r="O654" i="212"/>
  <c r="N653" i="212"/>
  <c r="P652" i="212"/>
  <c r="O652" i="212"/>
  <c r="N651" i="212"/>
  <c r="P650" i="212"/>
  <c r="O650" i="212"/>
  <c r="N649" i="212"/>
  <c r="P648" i="212"/>
  <c r="O648" i="212"/>
  <c r="N647" i="212"/>
  <c r="N646" i="212"/>
  <c r="N645" i="212"/>
  <c r="N644" i="212"/>
  <c r="P643" i="212"/>
  <c r="O643" i="212"/>
  <c r="N637" i="212"/>
  <c r="N636" i="212" s="1"/>
  <c r="N635" i="212"/>
  <c r="N634" i="212"/>
  <c r="N633" i="212"/>
  <c r="N632" i="212"/>
  <c r="P631" i="212"/>
  <c r="O631" i="212"/>
  <c r="N630" i="212"/>
  <c r="P629" i="212"/>
  <c r="O629" i="212"/>
  <c r="N628" i="212"/>
  <c r="N627" i="212"/>
  <c r="P626" i="212"/>
  <c r="O626" i="212"/>
  <c r="N625" i="212"/>
  <c r="N624" i="212"/>
  <c r="P623" i="212"/>
  <c r="O623" i="212"/>
  <c r="N622" i="212"/>
  <c r="N621" i="212"/>
  <c r="N620" i="212"/>
  <c r="N619" i="212"/>
  <c r="P618" i="212"/>
  <c r="O618" i="212"/>
  <c r="N613" i="212"/>
  <c r="N612" i="212"/>
  <c r="P611" i="212"/>
  <c r="P609" i="212" s="1"/>
  <c r="O611" i="212"/>
  <c r="O609" i="212" s="1"/>
  <c r="N608" i="212"/>
  <c r="P607" i="212"/>
  <c r="O607" i="212"/>
  <c r="A607" i="212"/>
  <c r="N606" i="212"/>
  <c r="N605" i="212"/>
  <c r="P604" i="212"/>
  <c r="P602" i="212" s="1"/>
  <c r="O604" i="212"/>
  <c r="A604" i="212"/>
  <c r="A603" i="212"/>
  <c r="A602" i="212"/>
  <c r="A601" i="212"/>
  <c r="A600" i="212"/>
  <c r="N599" i="212"/>
  <c r="A599" i="212"/>
  <c r="N598" i="212"/>
  <c r="A598" i="212"/>
  <c r="P597" i="212"/>
  <c r="P595" i="212" s="1"/>
  <c r="O597" i="212"/>
  <c r="O595" i="212" s="1"/>
  <c r="A597" i="212"/>
  <c r="A596" i="212"/>
  <c r="A595" i="212"/>
  <c r="N594" i="212"/>
  <c r="N593" i="212" s="1"/>
  <c r="P593" i="212"/>
  <c r="O593" i="212"/>
  <c r="N592" i="212"/>
  <c r="P591" i="212"/>
  <c r="O591" i="212"/>
  <c r="N590" i="212"/>
  <c r="P589" i="212"/>
  <c r="O589" i="212"/>
  <c r="N588" i="212"/>
  <c r="P587" i="212"/>
  <c r="O587" i="212"/>
  <c r="N586" i="212"/>
  <c r="A586" i="212"/>
  <c r="N584" i="212"/>
  <c r="A584" i="212"/>
  <c r="P583" i="212"/>
  <c r="O583" i="212"/>
  <c r="A583" i="212"/>
  <c r="N582" i="212"/>
  <c r="A582" i="212"/>
  <c r="N580" i="212"/>
  <c r="A580" i="212"/>
  <c r="P579" i="212"/>
  <c r="O579" i="212"/>
  <c r="A579" i="212"/>
  <c r="N578" i="212"/>
  <c r="A578" i="212"/>
  <c r="N577" i="212"/>
  <c r="A577" i="212"/>
  <c r="N576" i="212"/>
  <c r="A576" i="212"/>
  <c r="N575" i="212"/>
  <c r="A575" i="212"/>
  <c r="P574" i="212"/>
  <c r="O574" i="212"/>
  <c r="A574" i="212"/>
  <c r="A573" i="212"/>
  <c r="A572" i="212"/>
  <c r="A571" i="212"/>
  <c r="A570" i="212"/>
  <c r="A569" i="212"/>
  <c r="A568" i="212"/>
  <c r="N65" i="212"/>
  <c r="N64" i="212" s="1"/>
  <c r="A65" i="212"/>
  <c r="P64" i="212"/>
  <c r="P566" i="212" s="1"/>
  <c r="A64" i="212"/>
  <c r="A567" i="212"/>
  <c r="A566" i="212"/>
  <c r="N564" i="212"/>
  <c r="N563" i="212" s="1"/>
  <c r="A564" i="212"/>
  <c r="P561" i="212"/>
  <c r="A563" i="212"/>
  <c r="A562" i="212"/>
  <c r="A561" i="212"/>
  <c r="A560" i="212"/>
  <c r="A559" i="212"/>
  <c r="N557" i="212"/>
  <c r="A557" i="212"/>
  <c r="N556" i="212"/>
  <c r="A556" i="212"/>
  <c r="N555" i="212"/>
  <c r="A555" i="212"/>
  <c r="P552" i="212"/>
  <c r="O552" i="212"/>
  <c r="A554" i="212"/>
  <c r="A553" i="212"/>
  <c r="A552" i="212"/>
  <c r="N551" i="212"/>
  <c r="A551" i="212"/>
  <c r="N550" i="212"/>
  <c r="A550" i="212"/>
  <c r="P549" i="212"/>
  <c r="O549" i="212"/>
  <c r="A549" i="212"/>
  <c r="N548" i="212"/>
  <c r="A548" i="212"/>
  <c r="P547" i="212"/>
  <c r="O547" i="212"/>
  <c r="A547" i="212"/>
  <c r="N546" i="212"/>
  <c r="A546" i="212"/>
  <c r="P545" i="212"/>
  <c r="O545" i="212"/>
  <c r="A545" i="212"/>
  <c r="A544" i="212"/>
  <c r="A543" i="212"/>
  <c r="A540" i="212"/>
  <c r="N539" i="212"/>
  <c r="A539" i="212"/>
  <c r="P538" i="212"/>
  <c r="O538" i="212"/>
  <c r="A538" i="212"/>
  <c r="N537" i="212"/>
  <c r="A537" i="212"/>
  <c r="N535" i="212"/>
  <c r="A535" i="212"/>
  <c r="N534" i="212"/>
  <c r="A534" i="212"/>
  <c r="A533" i="212"/>
  <c r="A532" i="212"/>
  <c r="A531" i="212"/>
  <c r="A529" i="212"/>
  <c r="A528" i="212"/>
  <c r="A527" i="212"/>
  <c r="N526" i="212"/>
  <c r="A526" i="212"/>
  <c r="P525" i="212"/>
  <c r="O525" i="212"/>
  <c r="O523" i="212" s="1"/>
  <c r="N522" i="212"/>
  <c r="A522" i="212"/>
  <c r="N521" i="212"/>
  <c r="A521" i="212"/>
  <c r="P520" i="212"/>
  <c r="P518" i="212" s="1"/>
  <c r="O520" i="212"/>
  <c r="O518" i="212" s="1"/>
  <c r="A520" i="212"/>
  <c r="A519" i="212"/>
  <c r="A518" i="212"/>
  <c r="N517" i="212"/>
  <c r="A517" i="212"/>
  <c r="P516" i="212"/>
  <c r="O516" i="212"/>
  <c r="A516" i="212"/>
  <c r="N515" i="212"/>
  <c r="A515" i="212"/>
  <c r="P514" i="212"/>
  <c r="O514" i="212"/>
  <c r="A514" i="212"/>
  <c r="A513" i="212"/>
  <c r="A512" i="212"/>
  <c r="A511" i="212"/>
  <c r="A510" i="212"/>
  <c r="P508" i="212"/>
  <c r="O508" i="212"/>
  <c r="A508" i="212"/>
  <c r="N507" i="212"/>
  <c r="A507" i="212"/>
  <c r="N506" i="212"/>
  <c r="A506" i="212"/>
  <c r="N505" i="212"/>
  <c r="A505" i="212"/>
  <c r="P504" i="212"/>
  <c r="O504" i="212"/>
  <c r="A504" i="212"/>
  <c r="N503" i="212"/>
  <c r="A503" i="212"/>
  <c r="N502" i="212"/>
  <c r="A502" i="212"/>
  <c r="N501" i="212"/>
  <c r="A501" i="212"/>
  <c r="N500" i="212"/>
  <c r="A500" i="212"/>
  <c r="N499" i="212"/>
  <c r="A499" i="212"/>
  <c r="N498" i="212"/>
  <c r="A498" i="212"/>
  <c r="N497" i="212"/>
  <c r="A497" i="212"/>
  <c r="N496" i="212"/>
  <c r="A496" i="212"/>
  <c r="N495" i="212"/>
  <c r="A495" i="212"/>
  <c r="P494" i="212"/>
  <c r="O494" i="212"/>
  <c r="A494" i="212"/>
  <c r="N491" i="212"/>
  <c r="A491" i="212"/>
  <c r="N490" i="212"/>
  <c r="A490" i="212"/>
  <c r="A489" i="212"/>
  <c r="A488" i="212"/>
  <c r="A487" i="212"/>
  <c r="A486" i="212"/>
  <c r="A485" i="212"/>
  <c r="A484" i="212"/>
  <c r="A483" i="212"/>
  <c r="N480" i="212"/>
  <c r="A480" i="212"/>
  <c r="P479" i="212"/>
  <c r="O479" i="212"/>
  <c r="O474" i="212" s="1"/>
  <c r="A479" i="212"/>
  <c r="N478" i="212"/>
  <c r="A478" i="212"/>
  <c r="N477" i="212"/>
  <c r="A477" i="212"/>
  <c r="A476" i="212"/>
  <c r="A475" i="212"/>
  <c r="A474" i="212"/>
  <c r="A473" i="212"/>
  <c r="A472" i="212"/>
  <c r="A471" i="212"/>
  <c r="A470" i="212"/>
  <c r="N469" i="212"/>
  <c r="A469" i="212"/>
  <c r="N468" i="212"/>
  <c r="A468" i="212"/>
  <c r="P467" i="212"/>
  <c r="O467" i="212"/>
  <c r="A467" i="212"/>
  <c r="N466" i="212"/>
  <c r="N465" i="212"/>
  <c r="N463" i="212"/>
  <c r="A463" i="212"/>
  <c r="N462" i="212"/>
  <c r="A462" i="212"/>
  <c r="N461" i="212"/>
  <c r="A461" i="212"/>
  <c r="N460" i="212"/>
  <c r="A460" i="212"/>
  <c r="N459" i="212"/>
  <c r="A459" i="212"/>
  <c r="P458" i="212"/>
  <c r="A458" i="212"/>
  <c r="N457" i="212"/>
  <c r="A457" i="212"/>
  <c r="N456" i="212"/>
  <c r="A456" i="212"/>
  <c r="N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N445" i="212"/>
  <c r="A445" i="212"/>
  <c r="N444" i="212"/>
  <c r="A444" i="212"/>
  <c r="P443" i="212"/>
  <c r="O443" i="212"/>
  <c r="A443" i="212"/>
  <c r="N442" i="212"/>
  <c r="A442" i="212"/>
  <c r="N441" i="212"/>
  <c r="A441" i="212"/>
  <c r="N440" i="212"/>
  <c r="A440" i="212"/>
  <c r="P439" i="212"/>
  <c r="O439" i="212"/>
  <c r="A439" i="212"/>
  <c r="A438" i="212"/>
  <c r="A437" i="212"/>
  <c r="A436" i="212"/>
  <c r="A435" i="212"/>
  <c r="N94" i="212"/>
  <c r="A94" i="212"/>
  <c r="P93" i="212"/>
  <c r="O93" i="212"/>
  <c r="A93" i="212"/>
  <c r="N423" i="212"/>
  <c r="A423" i="212"/>
  <c r="P422" i="212"/>
  <c r="O422" i="212"/>
  <c r="A422" i="212"/>
  <c r="N434" i="212"/>
  <c r="A434" i="212"/>
  <c r="P433" i="212"/>
  <c r="O433" i="212"/>
  <c r="A433" i="212"/>
  <c r="N432" i="212"/>
  <c r="A432" i="212"/>
  <c r="P431" i="212"/>
  <c r="O431" i="212"/>
  <c r="A431" i="212"/>
  <c r="N430" i="212"/>
  <c r="A430" i="212"/>
  <c r="N429" i="212"/>
  <c r="A429" i="212"/>
  <c r="N428" i="212"/>
  <c r="A428" i="212"/>
  <c r="P427" i="212"/>
  <c r="O427" i="212"/>
  <c r="A427" i="212"/>
  <c r="N426" i="212"/>
  <c r="A426" i="212"/>
  <c r="N425" i="212"/>
  <c r="A425" i="212"/>
  <c r="P424" i="212"/>
  <c r="O424" i="212"/>
  <c r="A424" i="212"/>
  <c r="A421" i="212"/>
  <c r="A420" i="212"/>
  <c r="A419" i="212"/>
  <c r="A418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56" i="201"/>
  <c r="O751" i="201"/>
  <c r="O749" i="201" s="1"/>
  <c r="N748" i="201"/>
  <c r="P747" i="201"/>
  <c r="O747" i="201"/>
  <c r="N746" i="201"/>
  <c r="P745" i="201"/>
  <c r="O745" i="201"/>
  <c r="N740" i="201"/>
  <c r="N739" i="201" s="1"/>
  <c r="P739" i="201"/>
  <c r="O739" i="201"/>
  <c r="N734" i="201"/>
  <c r="N733" i="201" s="1"/>
  <c r="N732" i="201"/>
  <c r="N731" i="201"/>
  <c r="N730" i="201"/>
  <c r="N728" i="201"/>
  <c r="N727" i="201"/>
  <c r="N726" i="201"/>
  <c r="P725" i="201"/>
  <c r="O725" i="201"/>
  <c r="N724" i="201"/>
  <c r="N723" i="201"/>
  <c r="N722" i="201"/>
  <c r="P721" i="201"/>
  <c r="O721" i="201"/>
  <c r="N719" i="201"/>
  <c r="N716" i="201"/>
  <c r="N715" i="201"/>
  <c r="P714" i="201"/>
  <c r="O714" i="201"/>
  <c r="N713" i="201"/>
  <c r="N711" i="201"/>
  <c r="N710" i="201"/>
  <c r="N709" i="201"/>
  <c r="P708" i="201"/>
  <c r="N707" i="201"/>
  <c r="P706" i="201"/>
  <c r="O706" i="201"/>
  <c r="N705" i="201"/>
  <c r="N703" i="201"/>
  <c r="N702" i="201"/>
  <c r="N701" i="201"/>
  <c r="P700" i="201"/>
  <c r="N699" i="201"/>
  <c r="N698" i="201"/>
  <c r="N697" i="201"/>
  <c r="N696" i="201"/>
  <c r="N695" i="201"/>
  <c r="N694" i="201"/>
  <c r="N693" i="201"/>
  <c r="P692" i="201"/>
  <c r="O692" i="201"/>
  <c r="N687" i="201"/>
  <c r="N686" i="201"/>
  <c r="P685" i="201"/>
  <c r="O685" i="201"/>
  <c r="N684" i="201"/>
  <c r="N683" i="201"/>
  <c r="P682" i="201"/>
  <c r="O682" i="201"/>
  <c r="N681" i="201"/>
  <c r="N680" i="201"/>
  <c r="P679" i="201"/>
  <c r="O679" i="201"/>
  <c r="N678" i="201"/>
  <c r="N673" i="201"/>
  <c r="N672" i="201"/>
  <c r="P671" i="201"/>
  <c r="O671" i="201"/>
  <c r="N666" i="201"/>
  <c r="P665" i="201"/>
  <c r="P663" i="201" s="1"/>
  <c r="P661" i="201" s="1"/>
  <c r="O665" i="201"/>
  <c r="O663" i="201" s="1"/>
  <c r="O661" i="201" s="1"/>
  <c r="N658" i="201"/>
  <c r="P657" i="201"/>
  <c r="O657" i="201"/>
  <c r="N656" i="201"/>
  <c r="N655" i="201"/>
  <c r="P654" i="201"/>
  <c r="O654" i="201"/>
  <c r="N653" i="201"/>
  <c r="P652" i="201"/>
  <c r="O652" i="201"/>
  <c r="N651" i="201"/>
  <c r="P650" i="201"/>
  <c r="O650" i="201"/>
  <c r="N649" i="201"/>
  <c r="P648" i="201"/>
  <c r="O648" i="201"/>
  <c r="N647" i="201"/>
  <c r="N646" i="201"/>
  <c r="N645" i="201"/>
  <c r="N644" i="201"/>
  <c r="P643" i="201"/>
  <c r="O643" i="201"/>
  <c r="N637" i="201"/>
  <c r="N636" i="201" s="1"/>
  <c r="N635" i="201"/>
  <c r="N634" i="201"/>
  <c r="N633" i="201"/>
  <c r="N632" i="201"/>
  <c r="P631" i="201"/>
  <c r="O631" i="201"/>
  <c r="N630" i="201"/>
  <c r="P629" i="201"/>
  <c r="O629" i="201"/>
  <c r="N628" i="201"/>
  <c r="N627" i="201"/>
  <c r="P626" i="201"/>
  <c r="O626" i="201"/>
  <c r="N625" i="201"/>
  <c r="N624" i="201"/>
  <c r="P623" i="201"/>
  <c r="O623" i="201"/>
  <c r="N622" i="201"/>
  <c r="N621" i="201"/>
  <c r="N620" i="201"/>
  <c r="N619" i="201"/>
  <c r="P618" i="201"/>
  <c r="O618" i="201"/>
  <c r="N613" i="201"/>
  <c r="N612" i="201"/>
  <c r="P611" i="201"/>
  <c r="O611" i="201"/>
  <c r="O609" i="201" s="1"/>
  <c r="N608" i="201"/>
  <c r="P607" i="201"/>
  <c r="O607" i="201"/>
  <c r="A607" i="201"/>
  <c r="N606" i="201"/>
  <c r="N605" i="201"/>
  <c r="P604" i="201"/>
  <c r="P602" i="201" s="1"/>
  <c r="O604" i="201"/>
  <c r="A604" i="201"/>
  <c r="A603" i="201"/>
  <c r="A602" i="201"/>
  <c r="A601" i="201"/>
  <c r="A600" i="201"/>
  <c r="N599" i="201"/>
  <c r="A599" i="201"/>
  <c r="N598" i="201"/>
  <c r="A598" i="201"/>
  <c r="P597" i="201"/>
  <c r="P595" i="201" s="1"/>
  <c r="O597" i="201"/>
  <c r="O595" i="201" s="1"/>
  <c r="A597" i="201"/>
  <c r="A596" i="201"/>
  <c r="A595" i="201"/>
  <c r="N594" i="201"/>
  <c r="N593" i="201" s="1"/>
  <c r="P593" i="201"/>
  <c r="O593" i="201"/>
  <c r="N592" i="201"/>
  <c r="P591" i="201"/>
  <c r="O591" i="201"/>
  <c r="N590" i="201"/>
  <c r="P589" i="201"/>
  <c r="O589" i="201"/>
  <c r="N588" i="201"/>
  <c r="P587" i="201"/>
  <c r="O587" i="201"/>
  <c r="N586" i="201"/>
  <c r="A586" i="201"/>
  <c r="N584" i="201"/>
  <c r="A584" i="201"/>
  <c r="P583" i="201"/>
  <c r="O583" i="201"/>
  <c r="A583" i="201"/>
  <c r="N582" i="201"/>
  <c r="A582" i="201"/>
  <c r="N580" i="201"/>
  <c r="A580" i="201"/>
  <c r="P579" i="201"/>
  <c r="O579" i="201"/>
  <c r="A579" i="201"/>
  <c r="N578" i="201"/>
  <c r="A578" i="201"/>
  <c r="N577" i="201"/>
  <c r="A577" i="201"/>
  <c r="N576" i="201"/>
  <c r="A576" i="201"/>
  <c r="N575" i="201"/>
  <c r="A575" i="201"/>
  <c r="P574" i="201"/>
  <c r="O574" i="201"/>
  <c r="A574" i="201"/>
  <c r="A573" i="201"/>
  <c r="A572" i="201"/>
  <c r="A571" i="201"/>
  <c r="A570" i="201"/>
  <c r="A569" i="201"/>
  <c r="A568" i="201"/>
  <c r="N65" i="201"/>
  <c r="N64" i="201" s="1"/>
  <c r="A65" i="201"/>
  <c r="P64" i="201"/>
  <c r="P566" i="201" s="1"/>
  <c r="A64" i="201"/>
  <c r="A567" i="201"/>
  <c r="A566" i="201"/>
  <c r="N564" i="201"/>
  <c r="N563" i="201" s="1"/>
  <c r="A564" i="201"/>
  <c r="P561" i="201"/>
  <c r="O561" i="201"/>
  <c r="A563" i="201"/>
  <c r="A562" i="201"/>
  <c r="A561" i="201"/>
  <c r="A560" i="201"/>
  <c r="A559" i="201"/>
  <c r="N557" i="201"/>
  <c r="A557" i="201"/>
  <c r="N556" i="201"/>
  <c r="A556" i="201"/>
  <c r="N555" i="201"/>
  <c r="A555" i="201"/>
  <c r="P552" i="201"/>
  <c r="O552" i="201"/>
  <c r="A554" i="201"/>
  <c r="A553" i="201"/>
  <c r="A552" i="201"/>
  <c r="N551" i="201"/>
  <c r="A551" i="201"/>
  <c r="N550" i="201"/>
  <c r="A550" i="201"/>
  <c r="P549" i="201"/>
  <c r="O549" i="201"/>
  <c r="A549" i="201"/>
  <c r="N548" i="201"/>
  <c r="A548" i="201"/>
  <c r="P547" i="201"/>
  <c r="O547" i="201"/>
  <c r="A547" i="201"/>
  <c r="N546" i="201"/>
  <c r="A546" i="201"/>
  <c r="P545" i="201"/>
  <c r="O545" i="201"/>
  <c r="A545" i="201"/>
  <c r="A544" i="201"/>
  <c r="A543" i="201"/>
  <c r="A540" i="201"/>
  <c r="N539" i="201"/>
  <c r="A539" i="201"/>
  <c r="P538" i="201"/>
  <c r="O538" i="201"/>
  <c r="A538" i="201"/>
  <c r="N537" i="201"/>
  <c r="A537" i="201"/>
  <c r="N535" i="201"/>
  <c r="A535" i="201"/>
  <c r="N534" i="201"/>
  <c r="A534" i="201"/>
  <c r="A533" i="201"/>
  <c r="A532" i="201"/>
  <c r="A531" i="201"/>
  <c r="A529" i="201"/>
  <c r="A528" i="201"/>
  <c r="A527" i="201"/>
  <c r="N526" i="201"/>
  <c r="A526" i="201"/>
  <c r="P525" i="201"/>
  <c r="P523" i="201" s="1"/>
  <c r="O525" i="201"/>
  <c r="O523" i="201" s="1"/>
  <c r="N522" i="201"/>
  <c r="A522" i="201"/>
  <c r="N521" i="201"/>
  <c r="A521" i="201"/>
  <c r="P520" i="201"/>
  <c r="P518" i="201" s="1"/>
  <c r="O520" i="201"/>
  <c r="O518" i="201" s="1"/>
  <c r="A520" i="201"/>
  <c r="A519" i="201"/>
  <c r="A518" i="201"/>
  <c r="N517" i="201"/>
  <c r="A517" i="201"/>
  <c r="P516" i="201"/>
  <c r="O516" i="201"/>
  <c r="A516" i="201"/>
  <c r="N515" i="201"/>
  <c r="A515" i="201"/>
  <c r="P514" i="201"/>
  <c r="O514" i="201"/>
  <c r="A514" i="201"/>
  <c r="A513" i="201"/>
  <c r="A512" i="201"/>
  <c r="A511" i="201"/>
  <c r="A510" i="201"/>
  <c r="P508" i="201"/>
  <c r="O508" i="201"/>
  <c r="A508" i="201"/>
  <c r="N507" i="201"/>
  <c r="A507" i="201"/>
  <c r="N506" i="201"/>
  <c r="A506" i="201"/>
  <c r="N505" i="201"/>
  <c r="A505" i="201"/>
  <c r="P504" i="201"/>
  <c r="O504" i="201"/>
  <c r="A504" i="201"/>
  <c r="N503" i="201"/>
  <c r="A503" i="201"/>
  <c r="N502" i="201"/>
  <c r="A502" i="201"/>
  <c r="N501" i="201"/>
  <c r="A501" i="201"/>
  <c r="N500" i="201"/>
  <c r="A500" i="201"/>
  <c r="N499" i="201"/>
  <c r="A499" i="201"/>
  <c r="N498" i="201"/>
  <c r="A498" i="201"/>
  <c r="N497" i="201"/>
  <c r="A497" i="201"/>
  <c r="N496" i="201"/>
  <c r="A496" i="201"/>
  <c r="N495" i="201"/>
  <c r="A495" i="201"/>
  <c r="P494" i="201"/>
  <c r="O494" i="201"/>
  <c r="A494" i="201"/>
  <c r="N491" i="201"/>
  <c r="A491" i="201"/>
  <c r="N490" i="201"/>
  <c r="A490" i="201"/>
  <c r="A489" i="201"/>
  <c r="A488" i="201"/>
  <c r="A487" i="201"/>
  <c r="A486" i="201"/>
  <c r="A485" i="201"/>
  <c r="A484" i="201"/>
  <c r="A483" i="201"/>
  <c r="N480" i="201"/>
  <c r="A480" i="201"/>
  <c r="P479" i="201"/>
  <c r="P474" i="201" s="1"/>
  <c r="O479" i="201"/>
  <c r="O474" i="201" s="1"/>
  <c r="A479" i="201"/>
  <c r="N478" i="201"/>
  <c r="A478" i="201"/>
  <c r="N477" i="201"/>
  <c r="A477" i="201"/>
  <c r="A476" i="201"/>
  <c r="A475" i="201"/>
  <c r="A474" i="201"/>
  <c r="A473" i="201"/>
  <c r="A472" i="201"/>
  <c r="A471" i="201"/>
  <c r="A470" i="201"/>
  <c r="N469" i="201"/>
  <c r="A469" i="201"/>
  <c r="N468" i="201"/>
  <c r="A468" i="201"/>
  <c r="P467" i="201"/>
  <c r="O467" i="201"/>
  <c r="A467" i="201"/>
  <c r="N466" i="201"/>
  <c r="N465" i="201"/>
  <c r="N463" i="201"/>
  <c r="A463" i="201"/>
  <c r="N462" i="201"/>
  <c r="A462" i="201"/>
  <c r="N461" i="201"/>
  <c r="A461" i="201"/>
  <c r="N460" i="201"/>
  <c r="A460" i="201"/>
  <c r="N459" i="201"/>
  <c r="A459" i="201"/>
  <c r="P458" i="201"/>
  <c r="A458" i="201"/>
  <c r="N457" i="201"/>
  <c r="A457" i="201"/>
  <c r="N456" i="201"/>
  <c r="A456" i="201"/>
  <c r="N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N445" i="201"/>
  <c r="A445" i="201"/>
  <c r="N444" i="201"/>
  <c r="A444" i="201"/>
  <c r="P443" i="201"/>
  <c r="O443" i="201"/>
  <c r="A443" i="201"/>
  <c r="N442" i="201"/>
  <c r="A442" i="201"/>
  <c r="N441" i="201"/>
  <c r="A441" i="201"/>
  <c r="N440" i="201"/>
  <c r="A440" i="201"/>
  <c r="P439" i="201"/>
  <c r="O439" i="201"/>
  <c r="A439" i="201"/>
  <c r="A438" i="201"/>
  <c r="A437" i="201"/>
  <c r="A436" i="201"/>
  <c r="A435" i="201"/>
  <c r="N94" i="201"/>
  <c r="A94" i="201"/>
  <c r="P93" i="201"/>
  <c r="O93" i="201"/>
  <c r="A93" i="201"/>
  <c r="N423" i="201"/>
  <c r="A423" i="201"/>
  <c r="P422" i="201"/>
  <c r="O422" i="201"/>
  <c r="A422" i="201"/>
  <c r="N434" i="201"/>
  <c r="A434" i="201"/>
  <c r="P433" i="201"/>
  <c r="O433" i="201"/>
  <c r="A433" i="201"/>
  <c r="N432" i="201"/>
  <c r="A432" i="201"/>
  <c r="P431" i="201"/>
  <c r="O431" i="201"/>
  <c r="A431" i="201"/>
  <c r="N430" i="201"/>
  <c r="A430" i="201"/>
  <c r="N429" i="201"/>
  <c r="A429" i="201"/>
  <c r="N428" i="201"/>
  <c r="A428" i="201"/>
  <c r="P427" i="201"/>
  <c r="O427" i="201"/>
  <c r="A427" i="201"/>
  <c r="N426" i="201"/>
  <c r="A426" i="201"/>
  <c r="N425" i="201"/>
  <c r="A425" i="201"/>
  <c r="P424" i="201"/>
  <c r="O424" i="201"/>
  <c r="A424" i="201"/>
  <c r="A421" i="201"/>
  <c r="A420" i="201"/>
  <c r="A419" i="201"/>
  <c r="A418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56" i="200"/>
  <c r="P751" i="200"/>
  <c r="P749" i="200" s="1"/>
  <c r="O751" i="200"/>
  <c r="O749" i="200" s="1"/>
  <c r="N748" i="200"/>
  <c r="P747" i="200"/>
  <c r="O747" i="200"/>
  <c r="N746" i="200"/>
  <c r="P745" i="200"/>
  <c r="O745" i="200"/>
  <c r="N740" i="200"/>
  <c r="N739" i="200" s="1"/>
  <c r="P739" i="200"/>
  <c r="O739" i="200"/>
  <c r="N734" i="200"/>
  <c r="N733" i="200" s="1"/>
  <c r="N732" i="200"/>
  <c r="N731" i="200"/>
  <c r="N730" i="200"/>
  <c r="N728" i="200"/>
  <c r="N727" i="200"/>
  <c r="N726" i="200"/>
  <c r="P725" i="200"/>
  <c r="O725" i="200"/>
  <c r="N724" i="200"/>
  <c r="N723" i="200"/>
  <c r="N722" i="200"/>
  <c r="P721" i="200"/>
  <c r="O721" i="200"/>
  <c r="N719" i="200"/>
  <c r="N716" i="200"/>
  <c r="N715" i="200"/>
  <c r="P714" i="200"/>
  <c r="O714" i="200"/>
  <c r="N713" i="200"/>
  <c r="N711" i="200"/>
  <c r="N710" i="200"/>
  <c r="N709" i="200"/>
  <c r="P708" i="200"/>
  <c r="N707" i="200"/>
  <c r="P706" i="200"/>
  <c r="O706" i="200"/>
  <c r="N705" i="200"/>
  <c r="N703" i="200"/>
  <c r="N702" i="200"/>
  <c r="N701" i="200"/>
  <c r="P700" i="200"/>
  <c r="N699" i="200"/>
  <c r="N698" i="200"/>
  <c r="N697" i="200"/>
  <c r="N696" i="200"/>
  <c r="N695" i="200"/>
  <c r="N694" i="200"/>
  <c r="N693" i="200"/>
  <c r="P692" i="200"/>
  <c r="O692" i="200"/>
  <c r="N687" i="200"/>
  <c r="N686" i="200"/>
  <c r="P685" i="200"/>
  <c r="O685" i="200"/>
  <c r="N684" i="200"/>
  <c r="N683" i="200"/>
  <c r="P682" i="200"/>
  <c r="O682" i="200"/>
  <c r="N681" i="200"/>
  <c r="N680" i="200"/>
  <c r="P679" i="200"/>
  <c r="O679" i="200"/>
  <c r="N678" i="200"/>
  <c r="N673" i="200"/>
  <c r="N672" i="200"/>
  <c r="P671" i="200"/>
  <c r="O671" i="200"/>
  <c r="N666" i="200"/>
  <c r="P665" i="200"/>
  <c r="O665" i="200"/>
  <c r="O663" i="200" s="1"/>
  <c r="O661" i="200" s="1"/>
  <c r="N658" i="200"/>
  <c r="P657" i="200"/>
  <c r="O657" i="200"/>
  <c r="N656" i="200"/>
  <c r="N655" i="200"/>
  <c r="P654" i="200"/>
  <c r="O654" i="200"/>
  <c r="N653" i="200"/>
  <c r="P652" i="200"/>
  <c r="O652" i="200"/>
  <c r="N651" i="200"/>
  <c r="P650" i="200"/>
  <c r="O650" i="200"/>
  <c r="N649" i="200"/>
  <c r="P648" i="200"/>
  <c r="O648" i="200"/>
  <c r="N647" i="200"/>
  <c r="N646" i="200"/>
  <c r="N645" i="200"/>
  <c r="N644" i="200"/>
  <c r="P643" i="200"/>
  <c r="O643" i="200"/>
  <c r="N637" i="200"/>
  <c r="N636" i="200" s="1"/>
  <c r="N635" i="200"/>
  <c r="N634" i="200"/>
  <c r="N633" i="200"/>
  <c r="N632" i="200"/>
  <c r="P631" i="200"/>
  <c r="O631" i="200"/>
  <c r="N630" i="200"/>
  <c r="P629" i="200"/>
  <c r="O629" i="200"/>
  <c r="N628" i="200"/>
  <c r="N627" i="200"/>
  <c r="P626" i="200"/>
  <c r="O626" i="200"/>
  <c r="N625" i="200"/>
  <c r="N624" i="200"/>
  <c r="P623" i="200"/>
  <c r="O623" i="200"/>
  <c r="N622" i="200"/>
  <c r="N621" i="200"/>
  <c r="N620" i="200"/>
  <c r="N619" i="200"/>
  <c r="P618" i="200"/>
  <c r="O618" i="200"/>
  <c r="N613" i="200"/>
  <c r="N612" i="200"/>
  <c r="P611" i="200"/>
  <c r="P609" i="200" s="1"/>
  <c r="O611" i="200"/>
  <c r="O609" i="200" s="1"/>
  <c r="N608" i="200"/>
  <c r="P607" i="200"/>
  <c r="O607" i="200"/>
  <c r="A607" i="200"/>
  <c r="N606" i="200"/>
  <c r="N605" i="200"/>
  <c r="P604" i="200"/>
  <c r="P602" i="200" s="1"/>
  <c r="O604" i="200"/>
  <c r="A604" i="200"/>
  <c r="A603" i="200"/>
  <c r="A602" i="200"/>
  <c r="A601" i="200"/>
  <c r="A600" i="200"/>
  <c r="N599" i="200"/>
  <c r="A599" i="200"/>
  <c r="N598" i="200"/>
  <c r="A598" i="200"/>
  <c r="P597" i="200"/>
  <c r="P595" i="200" s="1"/>
  <c r="O597" i="200"/>
  <c r="O595" i="200" s="1"/>
  <c r="A597" i="200"/>
  <c r="A596" i="200"/>
  <c r="A595" i="200"/>
  <c r="N594" i="200"/>
  <c r="N593" i="200" s="1"/>
  <c r="P593" i="200"/>
  <c r="O593" i="200"/>
  <c r="N592" i="200"/>
  <c r="P591" i="200"/>
  <c r="O591" i="200"/>
  <c r="N590" i="200"/>
  <c r="P589" i="200"/>
  <c r="O589" i="200"/>
  <c r="N588" i="200"/>
  <c r="P587" i="200"/>
  <c r="O587" i="200"/>
  <c r="N586" i="200"/>
  <c r="A586" i="200"/>
  <c r="N584" i="200"/>
  <c r="A584" i="200"/>
  <c r="P583" i="200"/>
  <c r="O583" i="200"/>
  <c r="A583" i="200"/>
  <c r="N582" i="200"/>
  <c r="A582" i="200"/>
  <c r="N580" i="200"/>
  <c r="A580" i="200"/>
  <c r="P579" i="200"/>
  <c r="O579" i="200"/>
  <c r="A579" i="200"/>
  <c r="N578" i="200"/>
  <c r="A578" i="200"/>
  <c r="N577" i="200"/>
  <c r="A577" i="200"/>
  <c r="N576" i="200"/>
  <c r="A576" i="200"/>
  <c r="N575" i="200"/>
  <c r="A575" i="200"/>
  <c r="P574" i="200"/>
  <c r="O574" i="200"/>
  <c r="A574" i="200"/>
  <c r="A573" i="200"/>
  <c r="A572" i="200"/>
  <c r="A571" i="200"/>
  <c r="A570" i="200"/>
  <c r="A569" i="200"/>
  <c r="A568" i="200"/>
  <c r="N65" i="200"/>
  <c r="N64" i="200" s="1"/>
  <c r="A65" i="200"/>
  <c r="P64" i="200"/>
  <c r="P566" i="200" s="1"/>
  <c r="A64" i="200"/>
  <c r="A567" i="200"/>
  <c r="A566" i="200"/>
  <c r="N564" i="200"/>
  <c r="N563" i="200" s="1"/>
  <c r="A564" i="200"/>
  <c r="P561" i="200"/>
  <c r="O561" i="200"/>
  <c r="A563" i="200"/>
  <c r="A562" i="200"/>
  <c r="A561" i="200"/>
  <c r="A560" i="200"/>
  <c r="A559" i="200"/>
  <c r="N557" i="200"/>
  <c r="A557" i="200"/>
  <c r="N556" i="200"/>
  <c r="A556" i="200"/>
  <c r="N555" i="200"/>
  <c r="A555" i="200"/>
  <c r="P552" i="200"/>
  <c r="O552" i="200"/>
  <c r="A554" i="200"/>
  <c r="A553" i="200"/>
  <c r="A552" i="200"/>
  <c r="N551" i="200"/>
  <c r="A551" i="200"/>
  <c r="N550" i="200"/>
  <c r="A550" i="200"/>
  <c r="P549" i="200"/>
  <c r="O549" i="200"/>
  <c r="A549" i="200"/>
  <c r="N548" i="200"/>
  <c r="A548" i="200"/>
  <c r="P547" i="200"/>
  <c r="O547" i="200"/>
  <c r="A547" i="200"/>
  <c r="N546" i="200"/>
  <c r="A546" i="200"/>
  <c r="P545" i="200"/>
  <c r="O545" i="200"/>
  <c r="A545" i="200"/>
  <c r="A544" i="200"/>
  <c r="A543" i="200"/>
  <c r="A540" i="200"/>
  <c r="N539" i="200"/>
  <c r="A539" i="200"/>
  <c r="P538" i="200"/>
  <c r="O538" i="200"/>
  <c r="A538" i="200"/>
  <c r="N537" i="200"/>
  <c r="A537" i="200"/>
  <c r="N535" i="200"/>
  <c r="A535" i="200"/>
  <c r="N534" i="200"/>
  <c r="A534" i="200"/>
  <c r="A533" i="200"/>
  <c r="A532" i="200"/>
  <c r="A531" i="200"/>
  <c r="A529" i="200"/>
  <c r="A528" i="200"/>
  <c r="A527" i="200"/>
  <c r="N526" i="200"/>
  <c r="A526" i="200"/>
  <c r="P525" i="200"/>
  <c r="P523" i="200" s="1"/>
  <c r="O525" i="200"/>
  <c r="N522" i="200"/>
  <c r="A522" i="200"/>
  <c r="N521" i="200"/>
  <c r="A521" i="200"/>
  <c r="P520" i="200"/>
  <c r="P518" i="200" s="1"/>
  <c r="O520" i="200"/>
  <c r="O518" i="200" s="1"/>
  <c r="A520" i="200"/>
  <c r="A519" i="200"/>
  <c r="A518" i="200"/>
  <c r="N517" i="200"/>
  <c r="A517" i="200"/>
  <c r="P516" i="200"/>
  <c r="O516" i="200"/>
  <c r="A516" i="200"/>
  <c r="N515" i="200"/>
  <c r="A515" i="200"/>
  <c r="P514" i="200"/>
  <c r="O514" i="200"/>
  <c r="A514" i="200"/>
  <c r="A513" i="200"/>
  <c r="A512" i="200"/>
  <c r="A511" i="200"/>
  <c r="A510" i="200"/>
  <c r="P508" i="200"/>
  <c r="O508" i="200"/>
  <c r="A508" i="200"/>
  <c r="N507" i="200"/>
  <c r="A507" i="200"/>
  <c r="N506" i="200"/>
  <c r="A506" i="200"/>
  <c r="N505" i="200"/>
  <c r="A505" i="200"/>
  <c r="P504" i="200"/>
  <c r="O504" i="200"/>
  <c r="A504" i="200"/>
  <c r="N402" i="207" l="1"/>
  <c r="N402" i="212"/>
  <c r="N402" i="211"/>
  <c r="P379" i="210"/>
  <c r="E28" i="219"/>
  <c r="O512" i="206"/>
  <c r="O379" i="203"/>
  <c r="O512" i="211"/>
  <c r="P379" i="207"/>
  <c r="P379" i="212"/>
  <c r="N402" i="210"/>
  <c r="P174" i="208"/>
  <c r="N402" i="203"/>
  <c r="P274" i="203"/>
  <c r="E44" i="219"/>
  <c r="E100" i="219"/>
  <c r="E88" i="219"/>
  <c r="E47" i="219"/>
  <c r="E62" i="219"/>
  <c r="E57" i="219"/>
  <c r="E66" i="219"/>
  <c r="E76" i="219"/>
  <c r="F112" i="219"/>
  <c r="F118" i="219"/>
  <c r="F121" i="219"/>
  <c r="E26" i="219"/>
  <c r="E96" i="219"/>
  <c r="E40" i="219"/>
  <c r="E74" i="219"/>
  <c r="E75" i="219"/>
  <c r="E41" i="219"/>
  <c r="E29" i="219"/>
  <c r="E50" i="219"/>
  <c r="E97" i="219"/>
  <c r="E30" i="219"/>
  <c r="F113" i="219"/>
  <c r="E56" i="219"/>
  <c r="F117" i="219"/>
  <c r="E87" i="219"/>
  <c r="D87" i="219" s="1"/>
  <c r="F123" i="219"/>
  <c r="E55" i="219"/>
  <c r="E63" i="219"/>
  <c r="F116" i="219"/>
  <c r="F126" i="219"/>
  <c r="E27" i="219"/>
  <c r="E93" i="219"/>
  <c r="D93" i="219" s="1"/>
  <c r="E103" i="219"/>
  <c r="O115" i="217"/>
  <c r="O364" i="201"/>
  <c r="O224" i="217"/>
  <c r="O231" i="217"/>
  <c r="O176" i="217"/>
  <c r="O220" i="217"/>
  <c r="O458" i="217"/>
  <c r="O700" i="217"/>
  <c r="O733" i="217"/>
  <c r="P174" i="211"/>
  <c r="O274" i="206"/>
  <c r="P379" i="208"/>
  <c r="P174" i="206"/>
  <c r="P274" i="206"/>
  <c r="P474" i="206"/>
  <c r="P472" i="206" s="1"/>
  <c r="P470" i="206" s="1"/>
  <c r="P474" i="205"/>
  <c r="P472" i="205" s="1"/>
  <c r="P470" i="205" s="1"/>
  <c r="P379" i="202"/>
  <c r="O422" i="217"/>
  <c r="O424" i="217"/>
  <c r="O379" i="208"/>
  <c r="O379" i="202"/>
  <c r="O377" i="202" s="1"/>
  <c r="O106" i="217"/>
  <c r="O379" i="201"/>
  <c r="P379" i="201"/>
  <c r="O274" i="210"/>
  <c r="P174" i="204"/>
  <c r="P274" i="204"/>
  <c r="P272" i="204" s="1"/>
  <c r="P474" i="204"/>
  <c r="P472" i="204" s="1"/>
  <c r="P470" i="204" s="1"/>
  <c r="O745" i="217"/>
  <c r="P274" i="211"/>
  <c r="P272" i="211" s="1"/>
  <c r="O690" i="208"/>
  <c r="O688" i="208" s="1"/>
  <c r="P690" i="201"/>
  <c r="P174" i="210"/>
  <c r="P274" i="210"/>
  <c r="P474" i="210"/>
  <c r="P472" i="210" s="1"/>
  <c r="P470" i="210" s="1"/>
  <c r="O437" i="208"/>
  <c r="N402" i="206"/>
  <c r="O274" i="205"/>
  <c r="P174" i="202"/>
  <c r="O274" i="202"/>
  <c r="O690" i="202"/>
  <c r="O688" i="202" s="1"/>
  <c r="P474" i="211"/>
  <c r="P472" i="211" s="1"/>
  <c r="P470" i="211" s="1"/>
  <c r="O379" i="212"/>
  <c r="O274" i="208"/>
  <c r="O379" i="207"/>
  <c r="P174" i="205"/>
  <c r="P274" i="205"/>
  <c r="P272" i="205" s="1"/>
  <c r="N402" i="205"/>
  <c r="N402" i="204"/>
  <c r="P274" i="202"/>
  <c r="O474" i="202"/>
  <c r="O472" i="202" s="1"/>
  <c r="O470" i="202" s="1"/>
  <c r="O264" i="217"/>
  <c r="O285" i="217"/>
  <c r="O714" i="217"/>
  <c r="O274" i="201"/>
  <c r="O272" i="201" s="1"/>
  <c r="P474" i="208"/>
  <c r="P472" i="208" s="1"/>
  <c r="P470" i="208" s="1"/>
  <c r="O379" i="211"/>
  <c r="P379" i="203"/>
  <c r="P377" i="203" s="1"/>
  <c r="O234" i="217"/>
  <c r="O251" i="217"/>
  <c r="O706" i="217"/>
  <c r="P379" i="211"/>
  <c r="N402" i="208"/>
  <c r="P600" i="208"/>
  <c r="P690" i="207"/>
  <c r="P688" i="207" s="1"/>
  <c r="P174" i="203"/>
  <c r="N402" i="202"/>
  <c r="O62" i="217"/>
  <c r="P274" i="208"/>
  <c r="N402" i="201"/>
  <c r="O274" i="212"/>
  <c r="O272" i="212" s="1"/>
  <c r="P174" i="207"/>
  <c r="O274" i="207"/>
  <c r="O272" i="207" s="1"/>
  <c r="O379" i="206"/>
  <c r="O690" i="205"/>
  <c r="O437" i="203"/>
  <c r="P690" i="203"/>
  <c r="O103" i="217"/>
  <c r="O238" i="217"/>
  <c r="O253" i="217"/>
  <c r="P274" i="201"/>
  <c r="P174" i="212"/>
  <c r="P274" i="212"/>
  <c r="P272" i="212" s="1"/>
  <c r="P474" i="212"/>
  <c r="P472" i="212" s="1"/>
  <c r="P470" i="212" s="1"/>
  <c r="P274" i="207"/>
  <c r="P474" i="207"/>
  <c r="P472" i="207" s="1"/>
  <c r="P470" i="207" s="1"/>
  <c r="P379" i="206"/>
  <c r="O379" i="205"/>
  <c r="P690" i="205"/>
  <c r="O379" i="204"/>
  <c r="O145" i="202"/>
  <c r="O143" i="202" s="1"/>
  <c r="P238" i="217"/>
  <c r="O449" i="217"/>
  <c r="P174" i="201"/>
  <c r="O379" i="210"/>
  <c r="P379" i="205"/>
  <c r="P379" i="204"/>
  <c r="P474" i="203"/>
  <c r="P472" i="203" s="1"/>
  <c r="P470" i="203" s="1"/>
  <c r="O200" i="217"/>
  <c r="P213" i="217"/>
  <c r="O213" i="217"/>
  <c r="O476" i="217"/>
  <c r="P476" i="217"/>
  <c r="O393" i="217"/>
  <c r="P393" i="217"/>
  <c r="O554" i="217"/>
  <c r="P554" i="217"/>
  <c r="P437" i="205"/>
  <c r="O437" i="211"/>
  <c r="O435" i="211" s="1"/>
  <c r="O437" i="202"/>
  <c r="P472" i="201"/>
  <c r="O690" i="200"/>
  <c r="O688" i="200" s="1"/>
  <c r="O437" i="201"/>
  <c r="O437" i="212"/>
  <c r="O690" i="212"/>
  <c r="P437" i="211"/>
  <c r="P435" i="211" s="1"/>
  <c r="O690" i="211"/>
  <c r="O688" i="211" s="1"/>
  <c r="O437" i="210"/>
  <c r="O435" i="210" s="1"/>
  <c r="O690" i="210"/>
  <c r="P437" i="208"/>
  <c r="P690" i="208"/>
  <c r="O437" i="207"/>
  <c r="O435" i="207" s="1"/>
  <c r="O437" i="204"/>
  <c r="P437" i="203"/>
  <c r="P437" i="202"/>
  <c r="P690" i="200"/>
  <c r="P688" i="200" s="1"/>
  <c r="P437" i="201"/>
  <c r="P435" i="201" s="1"/>
  <c r="O690" i="201"/>
  <c r="P437" i="212"/>
  <c r="P690" i="212"/>
  <c r="P688" i="212" s="1"/>
  <c r="P690" i="211"/>
  <c r="P688" i="211" s="1"/>
  <c r="P437" i="210"/>
  <c r="P690" i="210"/>
  <c r="P688" i="210" s="1"/>
  <c r="P437" i="207"/>
  <c r="P435" i="207" s="1"/>
  <c r="O437" i="206"/>
  <c r="O435" i="206" s="1"/>
  <c r="O690" i="206"/>
  <c r="P437" i="204"/>
  <c r="O690" i="204"/>
  <c r="O690" i="203"/>
  <c r="O688" i="203" s="1"/>
  <c r="O690" i="207"/>
  <c r="P437" i="206"/>
  <c r="P435" i="206" s="1"/>
  <c r="P690" i="206"/>
  <c r="P688" i="206" s="1"/>
  <c r="O437" i="205"/>
  <c r="O435" i="205" s="1"/>
  <c r="P690" i="204"/>
  <c r="P690" i="202"/>
  <c r="P688" i="202" s="1"/>
  <c r="O512" i="200"/>
  <c r="O512" i="203"/>
  <c r="O512" i="212"/>
  <c r="O512" i="210"/>
  <c r="P512" i="205"/>
  <c r="P733" i="217"/>
  <c r="O708" i="217"/>
  <c r="N529" i="207"/>
  <c r="N529" i="204"/>
  <c r="N529" i="205"/>
  <c r="O563" i="217"/>
  <c r="P563" i="217"/>
  <c r="N529" i="201"/>
  <c r="P512" i="207"/>
  <c r="O529" i="217"/>
  <c r="N529" i="211"/>
  <c r="N529" i="206"/>
  <c r="N529" i="200"/>
  <c r="P487" i="201"/>
  <c r="O512" i="201"/>
  <c r="N529" i="212"/>
  <c r="N529" i="210"/>
  <c r="P512" i="208"/>
  <c r="N529" i="208"/>
  <c r="O512" i="204"/>
  <c r="N529" i="203"/>
  <c r="P512" i="202"/>
  <c r="N529" i="202"/>
  <c r="P529" i="217"/>
  <c r="P512" i="200"/>
  <c r="O487" i="211"/>
  <c r="P512" i="210"/>
  <c r="O512" i="208"/>
  <c r="O487" i="206"/>
  <c r="O485" i="206" s="1"/>
  <c r="O512" i="205"/>
  <c r="P512" i="201"/>
  <c r="P512" i="212"/>
  <c r="P512" i="211"/>
  <c r="P487" i="207"/>
  <c r="O512" i="207"/>
  <c r="P512" i="206"/>
  <c r="P512" i="204"/>
  <c r="P512" i="203"/>
  <c r="O512" i="202"/>
  <c r="N489" i="201"/>
  <c r="O487" i="201"/>
  <c r="P487" i="212"/>
  <c r="P487" i="210"/>
  <c r="P485" i="210" s="1"/>
  <c r="P487" i="208"/>
  <c r="P485" i="208" s="1"/>
  <c r="O487" i="207"/>
  <c r="O487" i="205"/>
  <c r="N489" i="204"/>
  <c r="O487" i="204"/>
  <c r="P487" i="203"/>
  <c r="P487" i="202"/>
  <c r="P487" i="205"/>
  <c r="P485" i="205" s="1"/>
  <c r="P487" i="204"/>
  <c r="O487" i="212"/>
  <c r="P487" i="211"/>
  <c r="O487" i="210"/>
  <c r="O487" i="208"/>
  <c r="O485" i="208" s="1"/>
  <c r="P487" i="206"/>
  <c r="O487" i="203"/>
  <c r="O487" i="202"/>
  <c r="O485" i="202" s="1"/>
  <c r="N489" i="212"/>
  <c r="N489" i="210"/>
  <c r="N489" i="203"/>
  <c r="O489" i="217"/>
  <c r="N489" i="207"/>
  <c r="N489" i="206"/>
  <c r="N489" i="205"/>
  <c r="P489" i="217"/>
  <c r="N489" i="211"/>
  <c r="N489" i="208"/>
  <c r="N489" i="202"/>
  <c r="P420" i="212"/>
  <c r="O420" i="208"/>
  <c r="P420" i="207"/>
  <c r="O420" i="206"/>
  <c r="O420" i="204"/>
  <c r="O420" i="210"/>
  <c r="O418" i="210" s="1"/>
  <c r="O420" i="212"/>
  <c r="P420" i="205"/>
  <c r="P418" i="205" s="1"/>
  <c r="O420" i="203"/>
  <c r="P420" i="202"/>
  <c r="P418" i="202" s="1"/>
  <c r="O420" i="207"/>
  <c r="O418" i="207" s="1"/>
  <c r="P420" i="203"/>
  <c r="P418" i="203" s="1"/>
  <c r="O420" i="211"/>
  <c r="P420" i="208"/>
  <c r="P418" i="208" s="1"/>
  <c r="O420" i="201"/>
  <c r="O418" i="201" s="1"/>
  <c r="P420" i="201"/>
  <c r="P420" i="211"/>
  <c r="P420" i="210"/>
  <c r="P418" i="210" s="1"/>
  <c r="P420" i="206"/>
  <c r="O420" i="205"/>
  <c r="O418" i="205" s="1"/>
  <c r="P420" i="204"/>
  <c r="O420" i="202"/>
  <c r="O418" i="202" s="1"/>
  <c r="P377" i="201"/>
  <c r="P377" i="207"/>
  <c r="P377" i="211"/>
  <c r="O323" i="203"/>
  <c r="P323" i="212"/>
  <c r="P321" i="212" s="1"/>
  <c r="O323" i="208"/>
  <c r="O321" i="208" s="1"/>
  <c r="P323" i="201"/>
  <c r="P323" i="210"/>
  <c r="O323" i="207"/>
  <c r="O321" i="207" s="1"/>
  <c r="O323" i="211"/>
  <c r="O321" i="211" s="1"/>
  <c r="O323" i="204"/>
  <c r="P323" i="202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P323" i="206"/>
  <c r="P321" i="206" s="1"/>
  <c r="P323" i="205"/>
  <c r="P321" i="205" s="1"/>
  <c r="O323" i="201"/>
  <c r="O323" i="212"/>
  <c r="P323" i="211"/>
  <c r="P321" i="211" s="1"/>
  <c r="P323" i="207"/>
  <c r="O323" i="206"/>
  <c r="O323" i="205"/>
  <c r="P323" i="204"/>
  <c r="P321" i="204" s="1"/>
  <c r="P323" i="203"/>
  <c r="P246" i="212"/>
  <c r="P272" i="210"/>
  <c r="O246" i="207"/>
  <c r="P246" i="205"/>
  <c r="O272" i="205"/>
  <c r="O325" i="217"/>
  <c r="P272" i="208"/>
  <c r="O272" i="206"/>
  <c r="P246" i="201"/>
  <c r="O311" i="217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224" i="217"/>
  <c r="P231" i="217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59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59" i="202"/>
  <c r="P60" i="207"/>
  <c r="N396" i="207"/>
  <c r="P60" i="212"/>
  <c r="O64" i="217"/>
  <c r="N682" i="202"/>
  <c r="P743" i="206"/>
  <c r="P741" i="206" s="1"/>
  <c r="P753" i="217"/>
  <c r="N671" i="202"/>
  <c r="N650" i="202"/>
  <c r="N652" i="202"/>
  <c r="P559" i="201"/>
  <c r="P559" i="212"/>
  <c r="P559" i="207"/>
  <c r="N708" i="202"/>
  <c r="P743" i="202"/>
  <c r="P741" i="202" s="1"/>
  <c r="O279" i="217"/>
  <c r="N276" i="212"/>
  <c r="N389" i="212"/>
  <c r="P18" i="208"/>
  <c r="O18" i="206"/>
  <c r="O16" i="206" s="1"/>
  <c r="P559" i="205"/>
  <c r="P279" i="217"/>
  <c r="O130" i="210"/>
  <c r="O128" i="210" s="1"/>
  <c r="N552" i="201"/>
  <c r="N591" i="201"/>
  <c r="P18" i="211"/>
  <c r="N422" i="203"/>
  <c r="N95" i="211"/>
  <c r="N706" i="202"/>
  <c r="N679" i="201"/>
  <c r="O101" i="206"/>
  <c r="O99" i="206" s="1"/>
  <c r="N679" i="205"/>
  <c r="N589" i="204"/>
  <c r="P200" i="217"/>
  <c r="N607" i="200"/>
  <c r="N652" i="200"/>
  <c r="N685" i="200"/>
  <c r="O669" i="201"/>
  <c r="O667" i="201" s="1"/>
  <c r="P101" i="211"/>
  <c r="P99" i="211" s="1"/>
  <c r="N547" i="208"/>
  <c r="N504" i="210"/>
  <c r="N154" i="207"/>
  <c r="N161" i="205"/>
  <c r="N514" i="205"/>
  <c r="N545" i="205"/>
  <c r="N725" i="204"/>
  <c r="N194" i="201"/>
  <c r="N549" i="201"/>
  <c r="N443" i="211"/>
  <c r="N566" i="211"/>
  <c r="N657" i="211"/>
  <c r="N721" i="211"/>
  <c r="N747" i="211"/>
  <c r="N138" i="210"/>
  <c r="N147" i="210"/>
  <c r="N169" i="207"/>
  <c r="N167" i="207" s="1"/>
  <c r="N165" i="207" s="1"/>
  <c r="N433" i="206"/>
  <c r="N372" i="204"/>
  <c r="N525" i="203"/>
  <c r="N523" i="203" s="1"/>
  <c r="O636" i="217"/>
  <c r="P636" i="217"/>
  <c r="N414" i="211"/>
  <c r="N611" i="211"/>
  <c r="N609" i="211" s="1"/>
  <c r="N652" i="211"/>
  <c r="N725" i="211"/>
  <c r="P743" i="211"/>
  <c r="P74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43" i="208"/>
  <c r="O741" i="208" s="1"/>
  <c r="N747" i="208"/>
  <c r="P130" i="207"/>
  <c r="P128" i="207" s="1"/>
  <c r="P527" i="207"/>
  <c r="N574" i="207"/>
  <c r="N587" i="207"/>
  <c r="N181" i="205"/>
  <c r="N258" i="205"/>
  <c r="N20" i="204"/>
  <c r="N220" i="204"/>
  <c r="N479" i="202"/>
  <c r="N597" i="202"/>
  <c r="N595" i="202" s="1"/>
  <c r="N157" i="201"/>
  <c r="N161" i="201"/>
  <c r="N623" i="201"/>
  <c r="N629" i="201"/>
  <c r="N652" i="201"/>
  <c r="P743" i="201"/>
  <c r="P741" i="201" s="1"/>
  <c r="O18" i="212"/>
  <c r="N55" i="212"/>
  <c r="N549" i="204"/>
  <c r="O743" i="212"/>
  <c r="O741" i="212" s="1"/>
  <c r="N597" i="206"/>
  <c r="N595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3" i="212"/>
  <c r="N458" i="212"/>
  <c r="N583" i="212"/>
  <c r="N431" i="208"/>
  <c r="N520" i="208"/>
  <c r="N518" i="208" s="1"/>
  <c r="N597" i="208"/>
  <c r="N595" i="208" s="1"/>
  <c r="N479" i="205"/>
  <c r="N597" i="201"/>
  <c r="N595" i="201" s="1"/>
  <c r="N721" i="201"/>
  <c r="O743" i="201"/>
  <c r="O741" i="201" s="1"/>
  <c r="N97" i="212"/>
  <c r="O101" i="212"/>
  <c r="O99" i="212" s="1"/>
  <c r="P130" i="212"/>
  <c r="P128" i="212" s="1"/>
  <c r="N161" i="212"/>
  <c r="N494" i="212"/>
  <c r="O18" i="211"/>
  <c r="O16" i="211" s="1"/>
  <c r="N194" i="211"/>
  <c r="O641" i="211"/>
  <c r="O639" i="211" s="1"/>
  <c r="N706" i="211"/>
  <c r="N70" i="210"/>
  <c r="N68" i="210" s="1"/>
  <c r="N66" i="210" s="1"/>
  <c r="N95" i="210"/>
  <c r="N113" i="210"/>
  <c r="N111" i="210" s="1"/>
  <c r="N255" i="210"/>
  <c r="N307" i="210"/>
  <c r="N516" i="210"/>
  <c r="N583" i="210"/>
  <c r="N138" i="208"/>
  <c r="N427" i="208"/>
  <c r="N97" i="207"/>
  <c r="N106" i="207"/>
  <c r="N607" i="207"/>
  <c r="N665" i="207"/>
  <c r="N663" i="207" s="1"/>
  <c r="N661" i="207" s="1"/>
  <c r="N194" i="206"/>
  <c r="N255" i="206"/>
  <c r="N279" i="206"/>
  <c r="N285" i="206"/>
  <c r="N295" i="206"/>
  <c r="N412" i="206"/>
  <c r="N424" i="206"/>
  <c r="N224" i="205"/>
  <c r="N234" i="205"/>
  <c r="N88" i="204"/>
  <c r="N97" i="204"/>
  <c r="N431" i="204"/>
  <c r="N181" i="203"/>
  <c r="N220" i="203"/>
  <c r="N307" i="202"/>
  <c r="N314" i="202"/>
  <c r="P189" i="217"/>
  <c r="N97" i="201"/>
  <c r="N234" i="204"/>
  <c r="N540" i="204"/>
  <c r="P572" i="202"/>
  <c r="N583" i="200"/>
  <c r="P572" i="200"/>
  <c r="P669" i="200"/>
  <c r="P66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76" i="210"/>
  <c r="N597" i="210"/>
  <c r="N595" i="210" s="1"/>
  <c r="N700" i="210"/>
  <c r="N721" i="210"/>
  <c r="N725" i="210"/>
  <c r="O743" i="210"/>
  <c r="O741" i="210" s="1"/>
  <c r="N747" i="210"/>
  <c r="N91" i="208"/>
  <c r="N176" i="208"/>
  <c r="N398" i="208"/>
  <c r="N412" i="208"/>
  <c r="N439" i="208"/>
  <c r="N467" i="208"/>
  <c r="N151" i="207"/>
  <c r="N91" i="206"/>
  <c r="N255" i="205"/>
  <c r="N547" i="205"/>
  <c r="N574" i="205"/>
  <c r="N587" i="205"/>
  <c r="N597" i="205"/>
  <c r="N595" i="205" s="1"/>
  <c r="O743" i="205"/>
  <c r="O741" i="205" s="1"/>
  <c r="N443" i="204"/>
  <c r="N458" i="204"/>
  <c r="P688" i="204"/>
  <c r="N516" i="203"/>
  <c r="P527" i="203"/>
  <c r="N449" i="202"/>
  <c r="O189" i="217"/>
  <c r="N706" i="200"/>
  <c r="N248" i="201"/>
  <c r="N372" i="201"/>
  <c r="N381" i="201"/>
  <c r="P527" i="201"/>
  <c r="N604" i="201"/>
  <c r="N62" i="212"/>
  <c r="N60" i="212" s="1"/>
  <c r="N138" i="212"/>
  <c r="N224" i="212"/>
  <c r="N234" i="212"/>
  <c r="N253" i="212"/>
  <c r="N258" i="212"/>
  <c r="N422" i="212"/>
  <c r="N561" i="212"/>
  <c r="N566" i="212"/>
  <c r="N629" i="212"/>
  <c r="N62" i="211"/>
  <c r="N60" i="211" s="1"/>
  <c r="N439" i="211"/>
  <c r="N516" i="211"/>
  <c r="N538" i="211"/>
  <c r="N279" i="210"/>
  <c r="N295" i="210"/>
  <c r="N547" i="210"/>
  <c r="N360" i="208"/>
  <c r="N381" i="208"/>
  <c r="N422" i="208"/>
  <c r="N607" i="208"/>
  <c r="P688" i="208"/>
  <c r="N248" i="207"/>
  <c r="N251" i="207"/>
  <c r="N439" i="207"/>
  <c r="N538" i="207"/>
  <c r="N545" i="207"/>
  <c r="N629" i="207"/>
  <c r="N682" i="207"/>
  <c r="N685" i="207"/>
  <c r="N366" i="206"/>
  <c r="N364" i="206" s="1"/>
  <c r="N362" i="206" s="1"/>
  <c r="P543" i="206"/>
  <c r="N547" i="206"/>
  <c r="N574" i="206"/>
  <c r="N587" i="206"/>
  <c r="N607" i="206"/>
  <c r="O688" i="206"/>
  <c r="N714" i="206"/>
  <c r="N169" i="205"/>
  <c r="N167" i="205" s="1"/>
  <c r="N165" i="205" s="1"/>
  <c r="N389" i="205"/>
  <c r="N396" i="205"/>
  <c r="N433" i="205"/>
  <c r="N643" i="205"/>
  <c r="N685" i="205"/>
  <c r="N725" i="205"/>
  <c r="N747" i="205"/>
  <c r="P130" i="204"/>
  <c r="P128" i="204" s="1"/>
  <c r="N151" i="204"/>
  <c r="N181" i="204"/>
  <c r="N200" i="204"/>
  <c r="P418" i="204"/>
  <c r="N433" i="204"/>
  <c r="N552" i="204"/>
  <c r="N574" i="204"/>
  <c r="N692" i="204"/>
  <c r="O688" i="204"/>
  <c r="N295" i="203"/>
  <c r="P743" i="203"/>
  <c r="P741" i="203" s="1"/>
  <c r="N525" i="200"/>
  <c r="N523" i="200" s="1"/>
  <c r="N579" i="200"/>
  <c r="N149" i="201"/>
  <c r="O688" i="201"/>
  <c r="N264" i="212"/>
  <c r="N262" i="212" s="1"/>
  <c r="N260" i="212" s="1"/>
  <c r="N291" i="212"/>
  <c r="N360" i="212"/>
  <c r="N650" i="212"/>
  <c r="O688" i="212"/>
  <c r="N132" i="211"/>
  <c r="N169" i="211"/>
  <c r="N167" i="211" s="1"/>
  <c r="N165" i="211" s="1"/>
  <c r="N157" i="211"/>
  <c r="N161" i="211"/>
  <c r="N248" i="211"/>
  <c r="N325" i="211"/>
  <c r="P527" i="211"/>
  <c r="P543" i="211"/>
  <c r="N648" i="210"/>
  <c r="P130" i="208"/>
  <c r="P128" i="208" s="1"/>
  <c r="N396" i="208"/>
  <c r="N629" i="208"/>
  <c r="P641" i="208"/>
  <c r="P639" i="208" s="1"/>
  <c r="N650" i="208"/>
  <c r="N652" i="208"/>
  <c r="N671" i="208"/>
  <c r="N20" i="207"/>
  <c r="N179" i="207"/>
  <c r="N540" i="207"/>
  <c r="N549" i="207"/>
  <c r="O688" i="207"/>
  <c r="N55" i="206"/>
  <c r="N132" i="206"/>
  <c r="N176" i="206"/>
  <c r="N700" i="206"/>
  <c r="N747" i="206"/>
  <c r="N70" i="205"/>
  <c r="N68" i="205" s="1"/>
  <c r="N66" i="205" s="1"/>
  <c r="N285" i="205"/>
  <c r="N458" i="205"/>
  <c r="P543" i="205"/>
  <c r="N611" i="205"/>
  <c r="N609" i="205" s="1"/>
  <c r="N665" i="205"/>
  <c r="N663" i="205" s="1"/>
  <c r="N661" i="205" s="1"/>
  <c r="O688" i="205"/>
  <c r="P743" i="205"/>
  <c r="P741" i="205" s="1"/>
  <c r="P101" i="204"/>
  <c r="P99" i="204" s="1"/>
  <c r="N154" i="204"/>
  <c r="N721" i="204"/>
  <c r="O743" i="204"/>
  <c r="O741" i="204" s="1"/>
  <c r="N747" i="204"/>
  <c r="N161" i="203"/>
  <c r="N424" i="203"/>
  <c r="N431" i="203"/>
  <c r="N508" i="203"/>
  <c r="N579" i="203"/>
  <c r="N618" i="203"/>
  <c r="P18" i="202"/>
  <c r="N217" i="202"/>
  <c r="N224" i="202"/>
  <c r="N234" i="202"/>
  <c r="N389" i="202"/>
  <c r="N514" i="202"/>
  <c r="N538" i="202"/>
  <c r="N545" i="202"/>
  <c r="N604" i="202"/>
  <c r="N597" i="200"/>
  <c r="N595" i="200" s="1"/>
  <c r="O743" i="200"/>
  <c r="O741" i="200" s="1"/>
  <c r="N55" i="201"/>
  <c r="N70" i="201"/>
  <c r="N68" i="201" s="1"/>
  <c r="N66" i="201" s="1"/>
  <c r="N545" i="201"/>
  <c r="P688" i="201"/>
  <c r="N132" i="212"/>
  <c r="N412" i="212"/>
  <c r="P527" i="212"/>
  <c r="N574" i="212"/>
  <c r="N597" i="212"/>
  <c r="N595" i="212" s="1"/>
  <c r="N607" i="212"/>
  <c r="N106" i="211"/>
  <c r="N220" i="211"/>
  <c r="N253" i="211"/>
  <c r="N291" i="211"/>
  <c r="N360" i="211"/>
  <c r="N391" i="211"/>
  <c r="N494" i="211"/>
  <c r="N552" i="211"/>
  <c r="P609" i="211"/>
  <c r="P600" i="211" s="1"/>
  <c r="N198" i="210"/>
  <c r="N291" i="210"/>
  <c r="N335" i="210"/>
  <c r="N538" i="210"/>
  <c r="N579" i="210"/>
  <c r="P572" i="210"/>
  <c r="P570" i="210" s="1"/>
  <c r="N589" i="210"/>
  <c r="N607" i="210"/>
  <c r="N657" i="210"/>
  <c r="P669" i="210"/>
  <c r="P667" i="210" s="1"/>
  <c r="O688" i="210"/>
  <c r="N714" i="210"/>
  <c r="N753" i="210"/>
  <c r="N751" i="210" s="1"/>
  <c r="N749" i="210" s="1"/>
  <c r="N20" i="208"/>
  <c r="N88" i="208"/>
  <c r="N611" i="208"/>
  <c r="N609" i="208" s="1"/>
  <c r="N648" i="208"/>
  <c r="N283" i="207"/>
  <c r="N391" i="207"/>
  <c r="N398" i="207"/>
  <c r="N20" i="206"/>
  <c r="N97" i="206"/>
  <c r="N147" i="206"/>
  <c r="N185" i="206"/>
  <c r="N360" i="206"/>
  <c r="N381" i="206"/>
  <c r="O616" i="206"/>
  <c r="O614" i="206" s="1"/>
  <c r="N648" i="206"/>
  <c r="N671" i="206"/>
  <c r="N149" i="205"/>
  <c r="N381" i="205"/>
  <c r="N424" i="205"/>
  <c r="N431" i="205"/>
  <c r="N549" i="205"/>
  <c r="N657" i="205"/>
  <c r="N70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494" i="203"/>
  <c r="N597" i="203"/>
  <c r="N595" i="203" s="1"/>
  <c r="P688" i="203"/>
  <c r="N721" i="203"/>
  <c r="N747" i="203"/>
  <c r="N433" i="202"/>
  <c r="N520" i="202"/>
  <c r="N518" i="202" s="1"/>
  <c r="N540" i="202"/>
  <c r="N618" i="202"/>
  <c r="N745" i="200"/>
  <c r="N508" i="200"/>
  <c r="N520" i="200"/>
  <c r="N518" i="200" s="1"/>
  <c r="N538" i="200"/>
  <c r="N545" i="200"/>
  <c r="N561" i="200"/>
  <c r="N574" i="200"/>
  <c r="N587" i="200"/>
  <c r="N708" i="200"/>
  <c r="N753" i="200"/>
  <c r="N751" i="200" s="1"/>
  <c r="N749" i="200" s="1"/>
  <c r="N20" i="201"/>
  <c r="N106" i="201"/>
  <c r="N283" i="201"/>
  <c r="N295" i="201"/>
  <c r="N303" i="201"/>
  <c r="N458" i="201"/>
  <c r="N514" i="201"/>
  <c r="N700" i="201"/>
  <c r="N181" i="212"/>
  <c r="P418" i="212"/>
  <c r="N706" i="212"/>
  <c r="N753" i="212"/>
  <c r="N751" i="212" s="1"/>
  <c r="N749" i="212" s="1"/>
  <c r="N618" i="210"/>
  <c r="O616" i="210"/>
  <c r="O614" i="210" s="1"/>
  <c r="N335" i="212"/>
  <c r="N264" i="206"/>
  <c r="N262" i="206" s="1"/>
  <c r="N260" i="206" s="1"/>
  <c r="O262" i="206"/>
  <c r="O260" i="206" s="1"/>
  <c r="P527" i="200"/>
  <c r="P101" i="201"/>
  <c r="P99" i="201" s="1"/>
  <c r="N154" i="201"/>
  <c r="N708" i="201"/>
  <c r="O364" i="212"/>
  <c r="O362" i="212" s="1"/>
  <c r="N547" i="212"/>
  <c r="N629" i="200"/>
  <c r="O641" i="200"/>
  <c r="O639" i="200" s="1"/>
  <c r="N682" i="200"/>
  <c r="N176" i="201"/>
  <c r="O370" i="201"/>
  <c r="N525" i="201"/>
  <c r="N523" i="201" s="1"/>
  <c r="N547" i="201"/>
  <c r="O572" i="201"/>
  <c r="O570" i="201" s="1"/>
  <c r="N579" i="201"/>
  <c r="N587" i="201"/>
  <c r="N611" i="201"/>
  <c r="N609" i="201" s="1"/>
  <c r="N648" i="201"/>
  <c r="N657" i="201"/>
  <c r="N671" i="201"/>
  <c r="N747" i="201"/>
  <c r="N70" i="212"/>
  <c r="N68" i="212" s="1"/>
  <c r="N66" i="212" s="1"/>
  <c r="N95" i="212"/>
  <c r="P101" i="212"/>
  <c r="P99" i="212" s="1"/>
  <c r="N154" i="212"/>
  <c r="N189" i="212"/>
  <c r="N198" i="212"/>
  <c r="N217" i="212"/>
  <c r="N424" i="212"/>
  <c r="N431" i="212"/>
  <c r="N508" i="211"/>
  <c r="P485" i="211"/>
  <c r="N708" i="210"/>
  <c r="P572" i="208"/>
  <c r="P570" i="208" s="1"/>
  <c r="N157" i="207"/>
  <c r="N97" i="211"/>
  <c r="N626" i="211"/>
  <c r="N629" i="211"/>
  <c r="N648" i="211"/>
  <c r="N253" i="208"/>
  <c r="P527" i="208"/>
  <c r="N706" i="208"/>
  <c r="P18" i="207"/>
  <c r="N422" i="207"/>
  <c r="N516" i="207"/>
  <c r="N106" i="206"/>
  <c r="O527" i="206"/>
  <c r="N248" i="212"/>
  <c r="N307" i="212"/>
  <c r="N314" i="212"/>
  <c r="O641" i="212"/>
  <c r="O639" i="212" s="1"/>
  <c r="N654" i="212"/>
  <c r="N665" i="212"/>
  <c r="N663" i="212" s="1"/>
  <c r="N661" i="212" s="1"/>
  <c r="N91" i="211"/>
  <c r="P130" i="211"/>
  <c r="P128" i="211" s="1"/>
  <c r="N151" i="211"/>
  <c r="N176" i="211"/>
  <c r="N372" i="211"/>
  <c r="N398" i="211"/>
  <c r="N545" i="211"/>
  <c r="O572" i="211"/>
  <c r="O570" i="211" s="1"/>
  <c r="N583" i="211"/>
  <c r="N589" i="211"/>
  <c r="N607" i="211"/>
  <c r="N682" i="211"/>
  <c r="N224" i="210"/>
  <c r="N234" i="210"/>
  <c r="N391" i="210"/>
  <c r="N398" i="210"/>
  <c r="N433" i="210"/>
  <c r="N422" i="210"/>
  <c r="N439" i="210"/>
  <c r="N467" i="210"/>
  <c r="P641" i="210"/>
  <c r="P639" i="210" s="1"/>
  <c r="N97" i="208"/>
  <c r="N234" i="208"/>
  <c r="N443" i="208"/>
  <c r="N458" i="208"/>
  <c r="N514" i="208"/>
  <c r="N561" i="208"/>
  <c r="N626" i="208"/>
  <c r="N631" i="208"/>
  <c r="N657" i="208"/>
  <c r="P101" i="207"/>
  <c r="P99" i="207" s="1"/>
  <c r="N291" i="207"/>
  <c r="N325" i="207"/>
  <c r="N360" i="207"/>
  <c r="P600" i="207"/>
  <c r="P101" i="206"/>
  <c r="P99" i="206" s="1"/>
  <c r="N372" i="212"/>
  <c r="P485" i="212"/>
  <c r="N520" i="212"/>
  <c r="N518" i="212" s="1"/>
  <c r="O543" i="212"/>
  <c r="N579" i="212"/>
  <c r="N685" i="212"/>
  <c r="N708" i="212"/>
  <c r="N725" i="212"/>
  <c r="N745" i="212"/>
  <c r="N55" i="211"/>
  <c r="O101" i="211"/>
  <c r="O99" i="211" s="1"/>
  <c r="N283" i="211"/>
  <c r="N295" i="211"/>
  <c r="N303" i="211"/>
  <c r="N412" i="211"/>
  <c r="N431" i="211"/>
  <c r="N540" i="211"/>
  <c r="N597" i="211"/>
  <c r="N595" i="211" s="1"/>
  <c r="N200" i="210"/>
  <c r="N264" i="210"/>
  <c r="N262" i="210" s="1"/>
  <c r="N260" i="210" s="1"/>
  <c r="N276" i="210"/>
  <c r="N360" i="210"/>
  <c r="N372" i="210"/>
  <c r="P410" i="210"/>
  <c r="P408" i="210" s="1"/>
  <c r="N427" i="210"/>
  <c r="N458" i="210"/>
  <c r="N479" i="210"/>
  <c r="N549" i="210"/>
  <c r="N552" i="210"/>
  <c r="P600" i="210"/>
  <c r="N611" i="210"/>
  <c r="N609" i="210" s="1"/>
  <c r="N685" i="210"/>
  <c r="N103" i="208"/>
  <c r="N157" i="208"/>
  <c r="N251" i="208"/>
  <c r="N414" i="208"/>
  <c r="N504" i="208"/>
  <c r="N583" i="208"/>
  <c r="N591" i="208"/>
  <c r="N685" i="208"/>
  <c r="N194" i="207"/>
  <c r="N198" i="207"/>
  <c r="N224" i="207"/>
  <c r="N234" i="207"/>
  <c r="N285" i="207"/>
  <c r="N381" i="207"/>
  <c r="P418" i="207"/>
  <c r="N433" i="207"/>
  <c r="N514" i="207"/>
  <c r="P543" i="207"/>
  <c r="N591" i="207"/>
  <c r="N611" i="207"/>
  <c r="N609" i="207" s="1"/>
  <c r="N692" i="207"/>
  <c r="N714" i="207"/>
  <c r="N113" i="206"/>
  <c r="N111" i="206" s="1"/>
  <c r="N154" i="206"/>
  <c r="N189" i="206"/>
  <c r="N220" i="206"/>
  <c r="N439" i="206"/>
  <c r="N335" i="206"/>
  <c r="N538" i="206"/>
  <c r="P572" i="206"/>
  <c r="P570" i="206" s="1"/>
  <c r="N157" i="205"/>
  <c r="N179" i="205"/>
  <c r="O527" i="205"/>
  <c r="N149" i="204"/>
  <c r="N157" i="204"/>
  <c r="N303" i="204"/>
  <c r="N307" i="204"/>
  <c r="N314" i="204"/>
  <c r="P485" i="204"/>
  <c r="N504" i="204"/>
  <c r="N516" i="204"/>
  <c r="N545" i="204"/>
  <c r="N626" i="204"/>
  <c r="N159" i="203"/>
  <c r="P485" i="203"/>
  <c r="N679" i="203"/>
  <c r="N71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2" i="202"/>
  <c r="P472" i="202"/>
  <c r="N561" i="202"/>
  <c r="N583" i="202"/>
  <c r="N591" i="202"/>
  <c r="P600" i="202"/>
  <c r="N611" i="202"/>
  <c r="N609" i="202" s="1"/>
  <c r="N685" i="202"/>
  <c r="N514" i="206"/>
  <c r="N623" i="206"/>
  <c r="N626" i="206"/>
  <c r="N629" i="206"/>
  <c r="N652" i="206"/>
  <c r="N665" i="206"/>
  <c r="N663" i="206" s="1"/>
  <c r="N661" i="206" s="1"/>
  <c r="N95" i="205"/>
  <c r="N248" i="205"/>
  <c r="N95" i="203"/>
  <c r="N589" i="203"/>
  <c r="P377" i="206"/>
  <c r="N389" i="206"/>
  <c r="N396" i="206"/>
  <c r="P410" i="206"/>
  <c r="P408" i="206" s="1"/>
  <c r="N422" i="206"/>
  <c r="N467" i="206"/>
  <c r="N504" i="206"/>
  <c r="N583" i="206"/>
  <c r="N591" i="206"/>
  <c r="N685" i="206"/>
  <c r="N708" i="206"/>
  <c r="N20" i="205"/>
  <c r="N103" i="205"/>
  <c r="N264" i="205"/>
  <c r="N262" i="205" s="1"/>
  <c r="N260" i="205" s="1"/>
  <c r="N276" i="205"/>
  <c r="N279" i="205"/>
  <c r="N422" i="205"/>
  <c r="N439" i="205"/>
  <c r="N552" i="205"/>
  <c r="N607" i="205"/>
  <c r="N623" i="205"/>
  <c r="N626" i="205"/>
  <c r="N629" i="205"/>
  <c r="N654" i="205"/>
  <c r="N706" i="205"/>
  <c r="N74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79" i="204"/>
  <c r="N604" i="204"/>
  <c r="N618" i="204"/>
  <c r="O669" i="204"/>
  <c r="O667" i="204" s="1"/>
  <c r="N185" i="203"/>
  <c r="N248" i="203"/>
  <c r="N251" i="203"/>
  <c r="N314" i="203"/>
  <c r="N545" i="203"/>
  <c r="N103" i="202"/>
  <c r="N412" i="202"/>
  <c r="N552" i="202"/>
  <c r="N574" i="202"/>
  <c r="P669" i="202"/>
  <c r="P667" i="202" s="1"/>
  <c r="O743" i="202"/>
  <c r="O741" i="202" s="1"/>
  <c r="N654" i="200"/>
  <c r="N665" i="200"/>
  <c r="N663" i="200" s="1"/>
  <c r="N661" i="200" s="1"/>
  <c r="N725" i="200"/>
  <c r="O18" i="201"/>
  <c r="N132" i="201"/>
  <c r="N264" i="201"/>
  <c r="N262" i="201" s="1"/>
  <c r="N260" i="201" s="1"/>
  <c r="N285" i="201"/>
  <c r="N391" i="201"/>
  <c r="N396" i="201"/>
  <c r="N398" i="201"/>
  <c r="N427" i="201"/>
  <c r="N439" i="201"/>
  <c r="N467" i="201"/>
  <c r="N538" i="201"/>
  <c r="N566" i="201"/>
  <c r="P18" i="212"/>
  <c r="N279" i="212"/>
  <c r="N295" i="212"/>
  <c r="N303" i="212"/>
  <c r="N538" i="212"/>
  <c r="N552" i="212"/>
  <c r="N623" i="212"/>
  <c r="N652" i="212"/>
  <c r="N682" i="212"/>
  <c r="N70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27" i="211"/>
  <c r="N422" i="211"/>
  <c r="N520" i="211"/>
  <c r="N518" i="211" s="1"/>
  <c r="N591" i="211"/>
  <c r="N623" i="211"/>
  <c r="N671" i="211"/>
  <c r="N679" i="211"/>
  <c r="N514" i="200"/>
  <c r="N547" i="200"/>
  <c r="N623" i="200"/>
  <c r="N159" i="201"/>
  <c r="N337" i="201"/>
  <c r="P470" i="201"/>
  <c r="N189" i="211"/>
  <c r="N650" i="200"/>
  <c r="N103" i="201"/>
  <c r="P130" i="201"/>
  <c r="P128" i="201" s="1"/>
  <c r="N179" i="201"/>
  <c r="N276" i="201"/>
  <c r="N412" i="201"/>
  <c r="P418" i="201"/>
  <c r="N433" i="201"/>
  <c r="N449" i="201"/>
  <c r="O485" i="201"/>
  <c r="P485" i="201"/>
  <c r="N504" i="201"/>
  <c r="O543" i="201"/>
  <c r="O616" i="201"/>
  <c r="O614" i="201" s="1"/>
  <c r="N685" i="201"/>
  <c r="N745" i="201"/>
  <c r="N149" i="212"/>
  <c r="N159" i="212"/>
  <c r="N396" i="212"/>
  <c r="N508" i="212"/>
  <c r="N516" i="212"/>
  <c r="N525" i="212"/>
  <c r="N523" i="212" s="1"/>
  <c r="O561" i="212"/>
  <c r="N589" i="212"/>
  <c r="N631" i="212"/>
  <c r="P641" i="212"/>
  <c r="P639" i="212" s="1"/>
  <c r="P669" i="212"/>
  <c r="P667" i="212" s="1"/>
  <c r="N179" i="211"/>
  <c r="N258" i="211"/>
  <c r="N276" i="211"/>
  <c r="N337" i="211"/>
  <c r="N389" i="211"/>
  <c r="N504" i="211"/>
  <c r="N514" i="211"/>
  <c r="N512" i="211" s="1"/>
  <c r="N547" i="211"/>
  <c r="P559" i="211"/>
  <c r="O566" i="211"/>
  <c r="O559" i="211" s="1"/>
  <c r="N587" i="211"/>
  <c r="O616" i="211"/>
  <c r="O614" i="211" s="1"/>
  <c r="N714" i="211"/>
  <c r="O18" i="210"/>
  <c r="N591" i="200"/>
  <c r="N631" i="200"/>
  <c r="P641" i="200"/>
  <c r="P639" i="200" s="1"/>
  <c r="N95" i="201"/>
  <c r="O101" i="201"/>
  <c r="O99" i="201" s="1"/>
  <c r="N185" i="201"/>
  <c r="N200" i="201"/>
  <c r="N291" i="201"/>
  <c r="N398" i="212"/>
  <c r="N185" i="211"/>
  <c r="N200" i="211"/>
  <c r="P572" i="211"/>
  <c r="P570" i="211" s="1"/>
  <c r="N154" i="210"/>
  <c r="N161" i="210"/>
  <c r="N258" i="210"/>
  <c r="N283" i="210"/>
  <c r="N366" i="210"/>
  <c r="N364" i="210" s="1"/>
  <c r="N362" i="210" s="1"/>
  <c r="N389" i="210"/>
  <c r="N424" i="210"/>
  <c r="N508" i="210"/>
  <c r="N520" i="210"/>
  <c r="N518" i="210" s="1"/>
  <c r="N525" i="210"/>
  <c r="N523" i="210" s="1"/>
  <c r="O527" i="210"/>
  <c r="P543" i="210"/>
  <c r="N62" i="208"/>
  <c r="N60" i="208" s="1"/>
  <c r="O68" i="208"/>
  <c r="O66" i="208" s="1"/>
  <c r="P101" i="208"/>
  <c r="P99" i="208" s="1"/>
  <c r="N151" i="208"/>
  <c r="N391" i="208"/>
  <c r="N538" i="208"/>
  <c r="O609" i="208"/>
  <c r="O641" i="208"/>
  <c r="O639" i="208" s="1"/>
  <c r="N708" i="208"/>
  <c r="N725" i="208"/>
  <c r="N91" i="207"/>
  <c r="N103" i="207"/>
  <c r="N138" i="207"/>
  <c r="N147" i="207"/>
  <c r="N220" i="207"/>
  <c r="N424" i="207"/>
  <c r="N443" i="207"/>
  <c r="O485" i="207"/>
  <c r="N504" i="207"/>
  <c r="N631" i="207"/>
  <c r="N648" i="207"/>
  <c r="N708" i="207"/>
  <c r="N747" i="207"/>
  <c r="N753" i="207"/>
  <c r="N751" i="207" s="1"/>
  <c r="N749" i="207" s="1"/>
  <c r="N62" i="206"/>
  <c r="N60" i="206" s="1"/>
  <c r="N157" i="206"/>
  <c r="N161" i="206"/>
  <c r="N200" i="206"/>
  <c r="N427" i="206"/>
  <c r="N132" i="210"/>
  <c r="N169" i="210"/>
  <c r="N167" i="210" s="1"/>
  <c r="N165" i="210" s="1"/>
  <c r="N220" i="210"/>
  <c r="N325" i="210"/>
  <c r="N337" i="210"/>
  <c r="N566" i="210"/>
  <c r="N574" i="210"/>
  <c r="N604" i="210"/>
  <c r="N626" i="210"/>
  <c r="N654" i="210"/>
  <c r="N671" i="210"/>
  <c r="N149" i="208"/>
  <c r="N276" i="208"/>
  <c r="N335" i="208"/>
  <c r="N476" i="208"/>
  <c r="N579" i="208"/>
  <c r="O101" i="207"/>
  <c r="O99" i="207" s="1"/>
  <c r="N276" i="207"/>
  <c r="N279" i="207"/>
  <c r="N303" i="207"/>
  <c r="N307" i="207"/>
  <c r="N579" i="207"/>
  <c r="N589" i="207"/>
  <c r="N248" i="206"/>
  <c r="N251" i="206"/>
  <c r="N291" i="206"/>
  <c r="N159" i="208"/>
  <c r="N220" i="208"/>
  <c r="O377" i="208"/>
  <c r="N424" i="208"/>
  <c r="N574" i="208"/>
  <c r="N587" i="208"/>
  <c r="N654" i="208"/>
  <c r="N682" i="208"/>
  <c r="N62" i="207"/>
  <c r="N60" i="207" s="1"/>
  <c r="N412" i="207"/>
  <c r="N525" i="207"/>
  <c r="N523" i="207" s="1"/>
  <c r="N623" i="207"/>
  <c r="N652" i="207"/>
  <c r="N671" i="207"/>
  <c r="N745" i="207"/>
  <c r="N88" i="206"/>
  <c r="N95" i="206"/>
  <c r="O130" i="206"/>
  <c r="O128" i="206" s="1"/>
  <c r="N179" i="206"/>
  <c r="N391" i="206"/>
  <c r="N398" i="206"/>
  <c r="O418" i="206"/>
  <c r="N91" i="210"/>
  <c r="N514" i="210"/>
  <c r="P559" i="210"/>
  <c r="N591" i="210"/>
  <c r="N643" i="210"/>
  <c r="N95" i="208"/>
  <c r="N147" i="208"/>
  <c r="N217" i="208"/>
  <c r="N285" i="208"/>
  <c r="N314" i="208"/>
  <c r="N325" i="208"/>
  <c r="N258" i="207"/>
  <c r="N335" i="207"/>
  <c r="O543" i="207"/>
  <c r="P572" i="207"/>
  <c r="P570" i="207" s="1"/>
  <c r="N103" i="206"/>
  <c r="N198" i="206"/>
  <c r="N224" i="206"/>
  <c r="N253" i="206"/>
  <c r="N258" i="206"/>
  <c r="N283" i="206"/>
  <c r="N314" i="206"/>
  <c r="N325" i="206"/>
  <c r="N337" i="206"/>
  <c r="N443" i="206"/>
  <c r="N476" i="206"/>
  <c r="N508" i="206"/>
  <c r="P559" i="206"/>
  <c r="P616" i="206"/>
  <c r="P614" i="206" s="1"/>
  <c r="N657" i="206"/>
  <c r="N679" i="206"/>
  <c r="N138" i="205"/>
  <c r="N189" i="205"/>
  <c r="N291" i="205"/>
  <c r="N335" i="205"/>
  <c r="N360" i="205"/>
  <c r="N566" i="205"/>
  <c r="O616" i="205"/>
  <c r="O614" i="205" s="1"/>
  <c r="P669" i="205"/>
  <c r="P667" i="205" s="1"/>
  <c r="N753" i="205"/>
  <c r="N751" i="205" s="1"/>
  <c r="N749" i="205" s="1"/>
  <c r="N138" i="204"/>
  <c r="N169" i="204"/>
  <c r="N167" i="204" s="1"/>
  <c r="N165" i="204" s="1"/>
  <c r="N151" i="203"/>
  <c r="N398" i="202"/>
  <c r="N424" i="202"/>
  <c r="N431" i="202"/>
  <c r="N443" i="202"/>
  <c r="N458" i="202"/>
  <c r="N508" i="202"/>
  <c r="N547" i="202"/>
  <c r="N579" i="202"/>
  <c r="N589" i="202"/>
  <c r="P616" i="202"/>
  <c r="P614" i="202" s="1"/>
  <c r="N747" i="202"/>
  <c r="N391" i="205"/>
  <c r="N398" i="205"/>
  <c r="N504" i="205"/>
  <c r="N508" i="205"/>
  <c r="N516" i="205"/>
  <c r="N538" i="205"/>
  <c r="N583" i="205"/>
  <c r="N591" i="205"/>
  <c r="N650" i="205"/>
  <c r="N692" i="205"/>
  <c r="N161" i="204"/>
  <c r="N185" i="204"/>
  <c r="N224" i="204"/>
  <c r="N253" i="204"/>
  <c r="N255" i="204"/>
  <c r="N264" i="204"/>
  <c r="N262" i="204" s="1"/>
  <c r="N260" i="204" s="1"/>
  <c r="N335" i="204"/>
  <c r="N389" i="204"/>
  <c r="N422" i="204"/>
  <c r="N508" i="204"/>
  <c r="O543" i="204"/>
  <c r="N587" i="204"/>
  <c r="N657" i="204"/>
  <c r="P669" i="204"/>
  <c r="P667" i="204" s="1"/>
  <c r="N679" i="204"/>
  <c r="N745" i="204"/>
  <c r="N253" i="203"/>
  <c r="N258" i="203"/>
  <c r="N433" i="203"/>
  <c r="O523" i="203"/>
  <c r="N540" i="203"/>
  <c r="O543" i="203"/>
  <c r="N547" i="203"/>
  <c r="N604" i="203"/>
  <c r="N623" i="203"/>
  <c r="N629" i="203"/>
  <c r="N671" i="203"/>
  <c r="N682" i="203"/>
  <c r="N685" i="203"/>
  <c r="N725" i="203"/>
  <c r="O743" i="203"/>
  <c r="O741" i="203" s="1"/>
  <c r="N55" i="202"/>
  <c r="N189" i="202"/>
  <c r="P527" i="206"/>
  <c r="N549" i="206"/>
  <c r="N566" i="206"/>
  <c r="N611" i="206"/>
  <c r="N609" i="206" s="1"/>
  <c r="N682" i="206"/>
  <c r="N721" i="206"/>
  <c r="N745" i="206"/>
  <c r="P101" i="205"/>
  <c r="P99" i="205" s="1"/>
  <c r="N194" i="205"/>
  <c r="N307" i="205"/>
  <c r="N95" i="204"/>
  <c r="N494" i="204"/>
  <c r="P543" i="204"/>
  <c r="N147" i="203"/>
  <c r="N181" i="202"/>
  <c r="N285" i="202"/>
  <c r="N295" i="202"/>
  <c r="N335" i="202"/>
  <c r="N648" i="202"/>
  <c r="N479" i="206"/>
  <c r="N525" i="206"/>
  <c r="N523" i="206" s="1"/>
  <c r="N88" i="205"/>
  <c r="N414" i="205"/>
  <c r="N525" i="205"/>
  <c r="N523" i="205" s="1"/>
  <c r="P572" i="205"/>
  <c r="P570" i="205" s="1"/>
  <c r="P641" i="205"/>
  <c r="P639" i="205" s="1"/>
  <c r="P18" i="204"/>
  <c r="N189" i="204"/>
  <c r="N198" i="204"/>
  <c r="N251" i="204"/>
  <c r="N279" i="204"/>
  <c r="N283" i="204"/>
  <c r="N295" i="204"/>
  <c r="N337" i="204"/>
  <c r="N381" i="204"/>
  <c r="N414" i="204"/>
  <c r="N424" i="204"/>
  <c r="P527" i="204"/>
  <c r="N591" i="204"/>
  <c r="N623" i="204"/>
  <c r="N650" i="204"/>
  <c r="N682" i="204"/>
  <c r="N685" i="204"/>
  <c r="N714" i="204"/>
  <c r="N372" i="203"/>
  <c r="N427" i="203"/>
  <c r="N538" i="203"/>
  <c r="N549" i="203"/>
  <c r="N574" i="203"/>
  <c r="N654" i="203"/>
  <c r="N657" i="203"/>
  <c r="N753" i="203"/>
  <c r="N751" i="203" s="1"/>
  <c r="N749" i="203" s="1"/>
  <c r="N91" i="202"/>
  <c r="N161" i="202"/>
  <c r="N253" i="202"/>
  <c r="N258" i="202"/>
  <c r="N337" i="202"/>
  <c r="O669" i="202"/>
  <c r="O667" i="202" s="1"/>
  <c r="N721" i="202"/>
  <c r="N549" i="200"/>
  <c r="N566" i="200"/>
  <c r="N589" i="200"/>
  <c r="N604" i="200"/>
  <c r="N626" i="200"/>
  <c r="N679" i="200"/>
  <c r="N692" i="200"/>
  <c r="N721" i="200"/>
  <c r="N747" i="200"/>
  <c r="N138" i="201"/>
  <c r="N169" i="201"/>
  <c r="N167" i="201" s="1"/>
  <c r="N165" i="201" s="1"/>
  <c r="N611" i="200"/>
  <c r="N609" i="200" s="1"/>
  <c r="N648" i="200"/>
  <c r="N671" i="200"/>
  <c r="N147" i="201"/>
  <c r="N151" i="201"/>
  <c r="N504" i="200"/>
  <c r="N516" i="200"/>
  <c r="O523" i="200"/>
  <c r="N540" i="200"/>
  <c r="P543" i="200"/>
  <c r="N552" i="200"/>
  <c r="O572" i="200"/>
  <c r="O570" i="200" s="1"/>
  <c r="N618" i="200"/>
  <c r="N657" i="200"/>
  <c r="N88" i="201"/>
  <c r="O669" i="200"/>
  <c r="O667" i="200" s="1"/>
  <c r="N189" i="201"/>
  <c r="N325" i="201"/>
  <c r="N389" i="201"/>
  <c r="N508" i="201"/>
  <c r="N516" i="201"/>
  <c r="N540" i="201"/>
  <c r="N583" i="201"/>
  <c r="N589" i="201"/>
  <c r="N607" i="201"/>
  <c r="P616" i="201"/>
  <c r="P614" i="201" s="1"/>
  <c r="N626" i="201"/>
  <c r="N631" i="201"/>
  <c r="N643" i="201"/>
  <c r="N654" i="201"/>
  <c r="N682" i="201"/>
  <c r="N706" i="201"/>
  <c r="N714" i="201"/>
  <c r="N725" i="201"/>
  <c r="N753" i="201"/>
  <c r="N751" i="201" s="1"/>
  <c r="N749" i="201" s="1"/>
  <c r="N157" i="212"/>
  <c r="N179" i="212"/>
  <c r="N220" i="212"/>
  <c r="N255" i="212"/>
  <c r="P435" i="212"/>
  <c r="N476" i="212"/>
  <c r="P543" i="212"/>
  <c r="P572" i="212"/>
  <c r="P570" i="212" s="1"/>
  <c r="P600" i="212"/>
  <c r="N611" i="212"/>
  <c r="N609" i="212" s="1"/>
  <c r="N648" i="212"/>
  <c r="N671" i="212"/>
  <c r="N476" i="211"/>
  <c r="O602" i="211"/>
  <c r="O600" i="211" s="1"/>
  <c r="N604" i="211"/>
  <c r="P616" i="211"/>
  <c r="P614" i="211" s="1"/>
  <c r="P641" i="211"/>
  <c r="P639" i="211" s="1"/>
  <c r="P669" i="211"/>
  <c r="P667" i="211" s="1"/>
  <c r="N251" i="210"/>
  <c r="O262" i="210"/>
  <c r="O260" i="210" s="1"/>
  <c r="N303" i="210"/>
  <c r="P321" i="210"/>
  <c r="P527" i="210"/>
  <c r="N623" i="210"/>
  <c r="N745" i="210"/>
  <c r="N106" i="208"/>
  <c r="N154" i="208"/>
  <c r="N161" i="208"/>
  <c r="N181" i="208"/>
  <c r="N200" i="208"/>
  <c r="N248" i="208"/>
  <c r="N258" i="208"/>
  <c r="N291" i="208"/>
  <c r="N389" i="208"/>
  <c r="N433" i="208"/>
  <c r="N545" i="208"/>
  <c r="N549" i="208"/>
  <c r="P561" i="208"/>
  <c r="P559" i="208" s="1"/>
  <c r="N589" i="208"/>
  <c r="P616" i="208"/>
  <c r="P614" i="208" s="1"/>
  <c r="N643" i="208"/>
  <c r="P272" i="207"/>
  <c r="N314" i="207"/>
  <c r="N372" i="207"/>
  <c r="N431" i="207"/>
  <c r="N181" i="201"/>
  <c r="N198" i="201"/>
  <c r="N217" i="201"/>
  <c r="N224" i="201"/>
  <c r="N234" i="201"/>
  <c r="N255" i="201"/>
  <c r="O321" i="201"/>
  <c r="N422" i="201"/>
  <c r="N479" i="201"/>
  <c r="N391" i="212"/>
  <c r="N427" i="212"/>
  <c r="N439" i="212"/>
  <c r="N467" i="212"/>
  <c r="N504" i="212"/>
  <c r="N514" i="212"/>
  <c r="N587" i="212"/>
  <c r="N618" i="212"/>
  <c r="N657" i="212"/>
  <c r="N159" i="211"/>
  <c r="N181" i="211"/>
  <c r="N198" i="211"/>
  <c r="N224" i="211"/>
  <c r="N234" i="211"/>
  <c r="N255" i="211"/>
  <c r="N396" i="211"/>
  <c r="N549" i="211"/>
  <c r="N618" i="211"/>
  <c r="N631" i="211"/>
  <c r="N650" i="211"/>
  <c r="N665" i="211"/>
  <c r="N663" i="211" s="1"/>
  <c r="N661" i="211" s="1"/>
  <c r="N685" i="211"/>
  <c r="N700" i="211"/>
  <c r="N753" i="211"/>
  <c r="N751" i="211" s="1"/>
  <c r="N749" i="211" s="1"/>
  <c r="P101" i="210"/>
  <c r="P99" i="210" s="1"/>
  <c r="P130" i="210"/>
  <c r="P128" i="210" s="1"/>
  <c r="N151" i="210"/>
  <c r="N179" i="210"/>
  <c r="N181" i="210"/>
  <c r="N194" i="210"/>
  <c r="N412" i="210"/>
  <c r="N431" i="210"/>
  <c r="N443" i="210"/>
  <c r="N665" i="210"/>
  <c r="N663" i="210" s="1"/>
  <c r="N661" i="210" s="1"/>
  <c r="N679" i="210"/>
  <c r="O410" i="208"/>
  <c r="O408" i="208" s="1"/>
  <c r="N479" i="208"/>
  <c r="N149" i="207"/>
  <c r="N161" i="207"/>
  <c r="N181" i="207"/>
  <c r="N200" i="207"/>
  <c r="N253" i="207"/>
  <c r="N255" i="207"/>
  <c r="N337" i="207"/>
  <c r="O377" i="207"/>
  <c r="N467" i="207"/>
  <c r="N520" i="207"/>
  <c r="N518" i="207" s="1"/>
  <c r="N476" i="201"/>
  <c r="N494" i="201"/>
  <c r="P543" i="201"/>
  <c r="P572" i="201"/>
  <c r="P570" i="201" s="1"/>
  <c r="N650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69" i="212"/>
  <c r="O667" i="212" s="1"/>
  <c r="N154" i="211"/>
  <c r="P418" i="211"/>
  <c r="N285" i="210"/>
  <c r="N314" i="210"/>
  <c r="P377" i="210"/>
  <c r="N587" i="210"/>
  <c r="P616" i="210"/>
  <c r="P614" i="210" s="1"/>
  <c r="N631" i="210"/>
  <c r="O641" i="210"/>
  <c r="O639" i="210" s="1"/>
  <c r="N652" i="210"/>
  <c r="N682" i="210"/>
  <c r="N692" i="210"/>
  <c r="N706" i="210"/>
  <c r="P743" i="210"/>
  <c r="P741" i="210" s="1"/>
  <c r="N132" i="208"/>
  <c r="N179" i="208"/>
  <c r="N189" i="208"/>
  <c r="N194" i="208"/>
  <c r="N279" i="208"/>
  <c r="N283" i="208"/>
  <c r="N295" i="208"/>
  <c r="P435" i="208"/>
  <c r="O572" i="208"/>
  <c r="O570" i="208" s="1"/>
  <c r="N714" i="208"/>
  <c r="N264" i="207"/>
  <c r="N262" i="207" s="1"/>
  <c r="N260" i="207" s="1"/>
  <c r="N295" i="207"/>
  <c r="N366" i="207"/>
  <c r="N364" i="207" s="1"/>
  <c r="N362" i="207" s="1"/>
  <c r="N389" i="207"/>
  <c r="N414" i="207"/>
  <c r="N427" i="207"/>
  <c r="N458" i="207"/>
  <c r="N479" i="207"/>
  <c r="N547" i="207"/>
  <c r="N561" i="207"/>
  <c r="N251" i="201"/>
  <c r="N279" i="201"/>
  <c r="N307" i="201"/>
  <c r="N314" i="201"/>
  <c r="N335" i="201"/>
  <c r="N414" i="201"/>
  <c r="N424" i="201"/>
  <c r="N431" i="201"/>
  <c r="N443" i="201"/>
  <c r="N665" i="201"/>
  <c r="N663" i="201" s="1"/>
  <c r="N661" i="201" s="1"/>
  <c r="N147" i="212"/>
  <c r="N283" i="212"/>
  <c r="N433" i="212"/>
  <c r="N479" i="212"/>
  <c r="N474" i="212" s="1"/>
  <c r="N540" i="212"/>
  <c r="N549" i="212"/>
  <c r="O572" i="212"/>
  <c r="O570" i="212" s="1"/>
  <c r="N591" i="212"/>
  <c r="N604" i="212"/>
  <c r="N626" i="212"/>
  <c r="N679" i="212"/>
  <c r="N692" i="212"/>
  <c r="N721" i="212"/>
  <c r="N747" i="212"/>
  <c r="N149" i="211"/>
  <c r="N251" i="211"/>
  <c r="N279" i="211"/>
  <c r="N307" i="211"/>
  <c r="N314" i="211"/>
  <c r="N335" i="211"/>
  <c r="N479" i="211"/>
  <c r="N525" i="211"/>
  <c r="N523" i="211" s="1"/>
  <c r="N579" i="211"/>
  <c r="N643" i="211"/>
  <c r="N654" i="211"/>
  <c r="N692" i="211"/>
  <c r="N708" i="211"/>
  <c r="N74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49" i="210"/>
  <c r="N540" i="210"/>
  <c r="N561" i="210"/>
  <c r="N629" i="210"/>
  <c r="N650" i="210"/>
  <c r="N372" i="208"/>
  <c r="N508" i="208"/>
  <c r="O669" i="208"/>
  <c r="O667" i="208" s="1"/>
  <c r="N753" i="208"/>
  <c r="N751" i="208" s="1"/>
  <c r="N749" i="208" s="1"/>
  <c r="N70" i="207"/>
  <c r="N68" i="207" s="1"/>
  <c r="N66" i="207" s="1"/>
  <c r="N476" i="207"/>
  <c r="N583" i="207"/>
  <c r="N604" i="207"/>
  <c r="N626" i="207"/>
  <c r="N650" i="207"/>
  <c r="N721" i="207"/>
  <c r="O751" i="207"/>
  <c r="O74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1" i="206"/>
  <c r="N545" i="206"/>
  <c r="N283" i="205"/>
  <c r="O485" i="205"/>
  <c r="O523" i="205"/>
  <c r="N540" i="205"/>
  <c r="N579" i="205"/>
  <c r="N589" i="205"/>
  <c r="N618" i="205"/>
  <c r="O641" i="205"/>
  <c r="O639" i="205" s="1"/>
  <c r="N652" i="205"/>
  <c r="O663" i="205"/>
  <c r="O661" i="205" s="1"/>
  <c r="N708" i="205"/>
  <c r="O68" i="204"/>
  <c r="O66" i="204" s="1"/>
  <c r="N91" i="204"/>
  <c r="N106" i="204"/>
  <c r="N147" i="204"/>
  <c r="N176" i="204"/>
  <c r="N412" i="204"/>
  <c r="N427" i="204"/>
  <c r="N525" i="204"/>
  <c r="N523" i="204" s="1"/>
  <c r="N538" i="204"/>
  <c r="O616" i="204"/>
  <c r="O614" i="204" s="1"/>
  <c r="N631" i="204"/>
  <c r="N753" i="204"/>
  <c r="N751" i="204" s="1"/>
  <c r="N749" i="204" s="1"/>
  <c r="N97" i="203"/>
  <c r="N106" i="203"/>
  <c r="N157" i="203"/>
  <c r="N179" i="203"/>
  <c r="N217" i="203"/>
  <c r="N303" i="203"/>
  <c r="N412" i="203"/>
  <c r="N467" i="203"/>
  <c r="N504" i="203"/>
  <c r="N591" i="203"/>
  <c r="N151" i="202"/>
  <c r="N194" i="202"/>
  <c r="N200" i="202"/>
  <c r="N291" i="202"/>
  <c r="O572" i="202"/>
  <c r="O570" i="202" s="1"/>
  <c r="P641" i="202"/>
  <c r="P639" i="202" s="1"/>
  <c r="N725" i="202"/>
  <c r="N753" i="202"/>
  <c r="N751" i="202" s="1"/>
  <c r="N749" i="202" s="1"/>
  <c r="N597" i="207"/>
  <c r="N595" i="207" s="1"/>
  <c r="P418" i="206"/>
  <c r="O472" i="206"/>
  <c r="P485" i="206"/>
  <c r="N516" i="206"/>
  <c r="N540" i="206"/>
  <c r="N552" i="206"/>
  <c r="N579" i="206"/>
  <c r="N589" i="206"/>
  <c r="N618" i="206"/>
  <c r="N650" i="206"/>
  <c r="P663" i="206"/>
  <c r="P661" i="206" s="1"/>
  <c r="N692" i="206"/>
  <c r="N706" i="206"/>
  <c r="O743" i="206"/>
  <c r="O741" i="206" s="1"/>
  <c r="N132" i="205"/>
  <c r="O167" i="205"/>
  <c r="O165" i="205" s="1"/>
  <c r="N154" i="205"/>
  <c r="P616" i="205"/>
  <c r="P614" i="205" s="1"/>
  <c r="N103" i="204"/>
  <c r="N248" i="204"/>
  <c r="N258" i="204"/>
  <c r="N325" i="204"/>
  <c r="N414" i="203"/>
  <c r="N583" i="203"/>
  <c r="P641" i="203"/>
  <c r="P639" i="203" s="1"/>
  <c r="N396" i="202"/>
  <c r="N631" i="202"/>
  <c r="O616" i="207"/>
  <c r="O614" i="207" s="1"/>
  <c r="O641" i="207"/>
  <c r="O639" i="207" s="1"/>
  <c r="N654" i="207"/>
  <c r="N679" i="207"/>
  <c r="N706" i="207"/>
  <c r="N72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27" i="205"/>
  <c r="N561" i="205"/>
  <c r="N604" i="205"/>
  <c r="N631" i="205"/>
  <c r="N648" i="205"/>
  <c r="N671" i="205"/>
  <c r="N682" i="205"/>
  <c r="N55" i="204"/>
  <c r="N291" i="204"/>
  <c r="O370" i="204"/>
  <c r="N398" i="204"/>
  <c r="N467" i="204"/>
  <c r="N520" i="204"/>
  <c r="N518" i="204" s="1"/>
  <c r="N579" i="204"/>
  <c r="N652" i="204"/>
  <c r="N665" i="204"/>
  <c r="N663" i="204" s="1"/>
  <c r="N661" i="204" s="1"/>
  <c r="P743" i="204"/>
  <c r="P741" i="204" s="1"/>
  <c r="P101" i="203"/>
  <c r="P99" i="203" s="1"/>
  <c r="N198" i="203"/>
  <c r="N234" i="203"/>
  <c r="N283" i="203"/>
  <c r="N325" i="203"/>
  <c r="N337" i="203"/>
  <c r="P543" i="203"/>
  <c r="P559" i="203"/>
  <c r="N566" i="203"/>
  <c r="N587" i="203"/>
  <c r="N607" i="203"/>
  <c r="O616" i="203"/>
  <c r="O614" i="203" s="1"/>
  <c r="N626" i="203"/>
  <c r="N652" i="203"/>
  <c r="N665" i="203"/>
  <c r="N663" i="203" s="1"/>
  <c r="N661" i="203" s="1"/>
  <c r="O669" i="203"/>
  <c r="O667" i="203" s="1"/>
  <c r="N692" i="203"/>
  <c r="N745" i="203"/>
  <c r="O751" i="203"/>
  <c r="O749" i="203" s="1"/>
  <c r="N106" i="202"/>
  <c r="N157" i="202"/>
  <c r="N179" i="202"/>
  <c r="N220" i="202"/>
  <c r="N255" i="202"/>
  <c r="N283" i="202"/>
  <c r="N360" i="202"/>
  <c r="N391" i="202"/>
  <c r="N427" i="202"/>
  <c r="N504" i="202"/>
  <c r="N629" i="202"/>
  <c r="N654" i="202"/>
  <c r="P641" i="207"/>
  <c r="P639" i="207" s="1"/>
  <c r="P669" i="207"/>
  <c r="P667" i="207" s="1"/>
  <c r="P272" i="206"/>
  <c r="N520" i="206"/>
  <c r="N518" i="206" s="1"/>
  <c r="N561" i="206"/>
  <c r="N604" i="206"/>
  <c r="N631" i="206"/>
  <c r="N654" i="206"/>
  <c r="P669" i="206"/>
  <c r="P667" i="206" s="1"/>
  <c r="N753" i="206"/>
  <c r="N751" i="206" s="1"/>
  <c r="N749" i="206" s="1"/>
  <c r="O68" i="205"/>
  <c r="O66" i="205" s="1"/>
  <c r="N91" i="205"/>
  <c r="N106" i="205"/>
  <c r="N147" i="205"/>
  <c r="N295" i="205"/>
  <c r="N303" i="205"/>
  <c r="N360" i="204"/>
  <c r="N566" i="204"/>
  <c r="N597" i="204"/>
  <c r="N595" i="204" s="1"/>
  <c r="P616" i="204"/>
  <c r="P614" i="204" s="1"/>
  <c r="N132" i="203"/>
  <c r="N264" i="203"/>
  <c r="N262" i="203" s="1"/>
  <c r="N260" i="203" s="1"/>
  <c r="O364" i="203"/>
  <c r="O362" i="203" s="1"/>
  <c r="N439" i="202"/>
  <c r="N467" i="202"/>
  <c r="N549" i="202"/>
  <c r="N643" i="202"/>
  <c r="O641" i="202"/>
  <c r="O639" i="202" s="1"/>
  <c r="N516" i="202"/>
  <c r="N525" i="202"/>
  <c r="N523" i="202" s="1"/>
  <c r="P543" i="202"/>
  <c r="N566" i="202"/>
  <c r="N692" i="202"/>
  <c r="N745" i="202"/>
  <c r="P485" i="202"/>
  <c r="P527" i="202"/>
  <c r="O543" i="202"/>
  <c r="N587" i="202"/>
  <c r="N607" i="202"/>
  <c r="N623" i="202"/>
  <c r="N626" i="202"/>
  <c r="N657" i="202"/>
  <c r="N665" i="202"/>
  <c r="N663" i="202" s="1"/>
  <c r="N661" i="202" s="1"/>
  <c r="N700" i="202"/>
  <c r="N88" i="212"/>
  <c r="N185" i="212"/>
  <c r="N449" i="212"/>
  <c r="N88" i="211"/>
  <c r="N458" i="211"/>
  <c r="N217" i="211"/>
  <c r="N20" i="211"/>
  <c r="P18" i="210"/>
  <c r="N88" i="210"/>
  <c r="N248" i="210"/>
  <c r="P435" i="210"/>
  <c r="N494" i="210"/>
  <c r="N307" i="208"/>
  <c r="N224" i="208"/>
  <c r="N185" i="208"/>
  <c r="O165" i="208"/>
  <c r="N169" i="208"/>
  <c r="P167" i="208"/>
  <c r="N700" i="208"/>
  <c r="N449" i="208"/>
  <c r="O18" i="207"/>
  <c r="O16" i="207" s="1"/>
  <c r="N55" i="207"/>
  <c r="N189" i="207"/>
  <c r="N185" i="207"/>
  <c r="N217" i="207"/>
  <c r="N88" i="207"/>
  <c r="N508" i="207"/>
  <c r="N449" i="207"/>
  <c r="N494" i="207"/>
  <c r="N176" i="207"/>
  <c r="N725" i="206"/>
  <c r="O641" i="206"/>
  <c r="N643" i="206"/>
  <c r="P641" i="206"/>
  <c r="N494" i="206"/>
  <c r="N458" i="206"/>
  <c r="N449" i="206"/>
  <c r="N217" i="206"/>
  <c r="P18" i="206"/>
  <c r="N714" i="200"/>
  <c r="N714" i="202"/>
  <c r="N714" i="212"/>
  <c r="N714" i="205"/>
  <c r="P527" i="205"/>
  <c r="N467" i="205"/>
  <c r="P435" i="205"/>
  <c r="N449" i="205"/>
  <c r="N443" i="205"/>
  <c r="N200" i="205"/>
  <c r="N185" i="205"/>
  <c r="N55" i="205"/>
  <c r="N449" i="204"/>
  <c r="P616" i="203"/>
  <c r="N200" i="203"/>
  <c r="N458" i="203"/>
  <c r="N449" i="203"/>
  <c r="P18" i="203"/>
  <c r="N307" i="203"/>
  <c r="N443" i="203"/>
  <c r="N494" i="202"/>
  <c r="P362" i="202"/>
  <c r="N366" i="202"/>
  <c r="N364" i="202" s="1"/>
  <c r="O364" i="202"/>
  <c r="N185" i="202"/>
  <c r="N700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66" i="201"/>
  <c r="O559" i="201" s="1"/>
  <c r="O602" i="201"/>
  <c r="O600" i="201" s="1"/>
  <c r="P609" i="201"/>
  <c r="P600" i="201" s="1"/>
  <c r="N618" i="201"/>
  <c r="O641" i="201"/>
  <c r="O639" i="201" s="1"/>
  <c r="P669" i="201"/>
  <c r="P667" i="201" s="1"/>
  <c r="N692" i="201"/>
  <c r="P751" i="201"/>
  <c r="P749" i="201" s="1"/>
  <c r="O113" i="212"/>
  <c r="O111" i="212" s="1"/>
  <c r="O130" i="212"/>
  <c r="O128" i="212" s="1"/>
  <c r="O262" i="212"/>
  <c r="O260" i="212" s="1"/>
  <c r="P410" i="212"/>
  <c r="P408" i="212" s="1"/>
  <c r="O418" i="212"/>
  <c r="O435" i="212"/>
  <c r="P523" i="212"/>
  <c r="O527" i="212"/>
  <c r="O616" i="212"/>
  <c r="O614" i="212" s="1"/>
  <c r="N643" i="212"/>
  <c r="P663" i="212"/>
  <c r="P661" i="212" s="1"/>
  <c r="P743" i="212"/>
  <c r="P741" i="212" s="1"/>
  <c r="O68" i="211"/>
  <c r="O66" i="211" s="1"/>
  <c r="O167" i="211"/>
  <c r="O165" i="211" s="1"/>
  <c r="N366" i="211"/>
  <c r="N364" i="211" s="1"/>
  <c r="N362" i="211" s="1"/>
  <c r="O370" i="211"/>
  <c r="N433" i="211"/>
  <c r="N467" i="211"/>
  <c r="N366" i="201"/>
  <c r="N364" i="201" s="1"/>
  <c r="N362" i="201" s="1"/>
  <c r="N520" i="201"/>
  <c r="N518" i="201" s="1"/>
  <c r="N561" i="201"/>
  <c r="N574" i="201"/>
  <c r="P641" i="201"/>
  <c r="P639" i="201" s="1"/>
  <c r="N20" i="212"/>
  <c r="N103" i="212"/>
  <c r="N176" i="212"/>
  <c r="O321" i="212"/>
  <c r="N325" i="212"/>
  <c r="O370" i="212"/>
  <c r="O377" i="212"/>
  <c r="N381" i="212"/>
  <c r="O485" i="212"/>
  <c r="N545" i="212"/>
  <c r="P616" i="212"/>
  <c r="P614" i="212" s="1"/>
  <c r="O113" i="201"/>
  <c r="O111" i="201" s="1"/>
  <c r="O130" i="201"/>
  <c r="O128" i="201" s="1"/>
  <c r="O262" i="201"/>
  <c r="O260" i="201" s="1"/>
  <c r="P410" i="201"/>
  <c r="P408" i="201" s="1"/>
  <c r="O435" i="201"/>
  <c r="O527" i="201"/>
  <c r="O68" i="212"/>
  <c r="O66" i="212" s="1"/>
  <c r="O167" i="212"/>
  <c r="O165" i="212" s="1"/>
  <c r="O566" i="212"/>
  <c r="O602" i="212"/>
  <c r="O600" i="212" s="1"/>
  <c r="O113" i="211"/>
  <c r="O111" i="211" s="1"/>
  <c r="O130" i="211"/>
  <c r="O128" i="211" s="1"/>
  <c r="O262" i="211"/>
  <c r="O260" i="211" s="1"/>
  <c r="O377" i="211"/>
  <c r="N424" i="211"/>
  <c r="N449" i="211"/>
  <c r="N516" i="208"/>
  <c r="N525" i="208"/>
  <c r="N523" i="208" s="1"/>
  <c r="P523" i="208"/>
  <c r="N618" i="208"/>
  <c r="O616" i="208"/>
  <c r="O614" i="208" s="1"/>
  <c r="P669" i="208"/>
  <c r="P667" i="208" s="1"/>
  <c r="N679" i="208"/>
  <c r="O523" i="211"/>
  <c r="N561" i="211"/>
  <c r="N574" i="211"/>
  <c r="O663" i="211"/>
  <c r="O661" i="211" s="1"/>
  <c r="O743" i="211"/>
  <c r="O741" i="211" s="1"/>
  <c r="N20" i="210"/>
  <c r="N103" i="210"/>
  <c r="N176" i="210"/>
  <c r="O272" i="210"/>
  <c r="O370" i="210"/>
  <c r="O377" i="210"/>
  <c r="N381" i="210"/>
  <c r="O485" i="210"/>
  <c r="O543" i="210"/>
  <c r="N545" i="210"/>
  <c r="O609" i="210"/>
  <c r="O669" i="210"/>
  <c r="O667" i="210" s="1"/>
  <c r="O751" i="210"/>
  <c r="O749" i="210" s="1"/>
  <c r="N366" i="208"/>
  <c r="N364" i="208" s="1"/>
  <c r="N362" i="208" s="1"/>
  <c r="N745" i="208"/>
  <c r="P743" i="208"/>
  <c r="P741" i="208" s="1"/>
  <c r="N95" i="207"/>
  <c r="N113" i="207"/>
  <c r="N111" i="207" s="1"/>
  <c r="O113" i="207"/>
  <c r="O111" i="207" s="1"/>
  <c r="O472" i="211"/>
  <c r="O527" i="211"/>
  <c r="O68" i="210"/>
  <c r="O66" i="210" s="1"/>
  <c r="O167" i="210"/>
  <c r="O165" i="210" s="1"/>
  <c r="O566" i="210"/>
  <c r="O602" i="210"/>
  <c r="O113" i="208"/>
  <c r="O111" i="208" s="1"/>
  <c r="O130" i="208"/>
  <c r="O128" i="208" s="1"/>
  <c r="O262" i="208"/>
  <c r="O260" i="208" s="1"/>
  <c r="P377" i="208"/>
  <c r="N540" i="208"/>
  <c r="O527" i="208"/>
  <c r="P543" i="208"/>
  <c r="N552" i="208"/>
  <c r="N566" i="208"/>
  <c r="O566" i="208"/>
  <c r="O559" i="208" s="1"/>
  <c r="N623" i="208"/>
  <c r="N665" i="208"/>
  <c r="N663" i="208" s="1"/>
  <c r="N661" i="208" s="1"/>
  <c r="P663" i="208"/>
  <c r="P661" i="208" s="1"/>
  <c r="N692" i="208"/>
  <c r="N300" i="207"/>
  <c r="O410" i="207"/>
  <c r="O408" i="207" s="1"/>
  <c r="O485" i="211"/>
  <c r="O543" i="211"/>
  <c r="O669" i="211"/>
  <c r="O667" i="211" s="1"/>
  <c r="O364" i="210"/>
  <c r="O362" i="210" s="1"/>
  <c r="O410" i="210"/>
  <c r="O408" i="210" s="1"/>
  <c r="O561" i="210"/>
  <c r="O572" i="210"/>
  <c r="O570" i="210" s="1"/>
  <c r="O18" i="208"/>
  <c r="O101" i="208"/>
  <c r="O99" i="208" s="1"/>
  <c r="O272" i="208"/>
  <c r="O370" i="208"/>
  <c r="N494" i="208"/>
  <c r="N604" i="208"/>
  <c r="O602" i="208"/>
  <c r="N721" i="208"/>
  <c r="N132" i="207"/>
  <c r="O130" i="207"/>
  <c r="O128" i="207" s="1"/>
  <c r="P410" i="208"/>
  <c r="P408" i="208" s="1"/>
  <c r="O418" i="208"/>
  <c r="O435" i="208"/>
  <c r="O68" i="207"/>
  <c r="O66" i="207" s="1"/>
  <c r="O167" i="207"/>
  <c r="O165" i="207" s="1"/>
  <c r="P321" i="207"/>
  <c r="P370" i="207"/>
  <c r="P485" i="207"/>
  <c r="N552" i="207"/>
  <c r="N566" i="207"/>
  <c r="P616" i="207"/>
  <c r="P614" i="207" s="1"/>
  <c r="O543" i="208"/>
  <c r="N159" i="207"/>
  <c r="O364" i="207"/>
  <c r="O362" i="207" s="1"/>
  <c r="O561" i="207"/>
  <c r="O559" i="207" s="1"/>
  <c r="O572" i="207"/>
  <c r="O570" i="207" s="1"/>
  <c r="O602" i="207"/>
  <c r="O600" i="207" s="1"/>
  <c r="N618" i="207"/>
  <c r="N657" i="207"/>
  <c r="O663" i="207"/>
  <c r="O661" i="207" s="1"/>
  <c r="O669" i="207"/>
  <c r="O667" i="207" s="1"/>
  <c r="P743" i="207"/>
  <c r="P741" i="207" s="1"/>
  <c r="N138" i="206"/>
  <c r="N300" i="205"/>
  <c r="O410" i="205"/>
  <c r="O262" i="207"/>
  <c r="O260" i="207" s="1"/>
  <c r="P410" i="207"/>
  <c r="P408" i="207" s="1"/>
  <c r="O527" i="207"/>
  <c r="N643" i="207"/>
  <c r="N700" i="207"/>
  <c r="O743" i="207"/>
  <c r="O741" i="207" s="1"/>
  <c r="N70" i="206"/>
  <c r="N68" i="206" s="1"/>
  <c r="N66" i="206" s="1"/>
  <c r="N149" i="206"/>
  <c r="N151" i="206"/>
  <c r="P600" i="206"/>
  <c r="O321" i="206"/>
  <c r="O377" i="206"/>
  <c r="O543" i="206"/>
  <c r="O609" i="206"/>
  <c r="O669" i="206"/>
  <c r="O667" i="206" s="1"/>
  <c r="O751" i="206"/>
  <c r="O749" i="206" s="1"/>
  <c r="N366" i="205"/>
  <c r="N364" i="205" s="1"/>
  <c r="N362" i="205" s="1"/>
  <c r="O377" i="205"/>
  <c r="O68" i="206"/>
  <c r="O66" i="206" s="1"/>
  <c r="O167" i="206"/>
  <c r="O165" i="206" s="1"/>
  <c r="O566" i="206"/>
  <c r="O602" i="206"/>
  <c r="O113" i="205"/>
  <c r="O111" i="205" s="1"/>
  <c r="O130" i="205"/>
  <c r="O128" i="205" s="1"/>
  <c r="N176" i="205"/>
  <c r="N217" i="205"/>
  <c r="N251" i="205"/>
  <c r="N314" i="205"/>
  <c r="N325" i="205"/>
  <c r="P377" i="205"/>
  <c r="N494" i="205"/>
  <c r="N520" i="205"/>
  <c r="N518" i="205" s="1"/>
  <c r="O364" i="206"/>
  <c r="O362" i="206" s="1"/>
  <c r="O410" i="206"/>
  <c r="O408" i="206" s="1"/>
  <c r="O561" i="206"/>
  <c r="O572" i="206"/>
  <c r="O570" i="206" s="1"/>
  <c r="O18" i="205"/>
  <c r="O16" i="205" s="1"/>
  <c r="O101" i="205"/>
  <c r="O99" i="205" s="1"/>
  <c r="N198" i="205"/>
  <c r="O321" i="205"/>
  <c r="N337" i="205"/>
  <c r="N372" i="205"/>
  <c r="P410" i="205"/>
  <c r="P600" i="205"/>
  <c r="O527" i="204"/>
  <c r="N643" i="204"/>
  <c r="O641" i="204"/>
  <c r="O639" i="204" s="1"/>
  <c r="N138" i="203"/>
  <c r="O130" i="203"/>
  <c r="O128" i="203" s="1"/>
  <c r="O109" i="203" s="1"/>
  <c r="N514" i="203"/>
  <c r="O543" i="205"/>
  <c r="O609" i="205"/>
  <c r="O669" i="205"/>
  <c r="O667" i="205" s="1"/>
  <c r="O751" i="205"/>
  <c r="O749" i="205" s="1"/>
  <c r="O377" i="204"/>
  <c r="O300" i="204"/>
  <c r="O274" i="204" s="1"/>
  <c r="P410" i="204"/>
  <c r="P408" i="204" s="1"/>
  <c r="P641" i="204"/>
  <c r="P639" i="204" s="1"/>
  <c r="N700" i="204"/>
  <c r="N70" i="203"/>
  <c r="N68" i="203" s="1"/>
  <c r="N66" i="203" s="1"/>
  <c r="O68" i="203"/>
  <c r="O66" i="203" s="1"/>
  <c r="N149" i="203"/>
  <c r="P321" i="203"/>
  <c r="N479" i="203"/>
  <c r="O566" i="205"/>
  <c r="O602" i="205"/>
  <c r="O113" i="204"/>
  <c r="O111" i="204" s="1"/>
  <c r="O130" i="204"/>
  <c r="O128" i="204" s="1"/>
  <c r="O262" i="204"/>
  <c r="O260" i="204" s="1"/>
  <c r="P377" i="204"/>
  <c r="O418" i="204"/>
  <c r="N439" i="204"/>
  <c r="N561" i="204"/>
  <c r="P572" i="204"/>
  <c r="P570" i="204" s="1"/>
  <c r="N629" i="204"/>
  <c r="N648" i="204"/>
  <c r="N708" i="204"/>
  <c r="N55" i="203"/>
  <c r="N103" i="203"/>
  <c r="N176" i="203"/>
  <c r="N360" i="203"/>
  <c r="N391" i="203"/>
  <c r="N439" i="203"/>
  <c r="O561" i="205"/>
  <c r="O572" i="205"/>
  <c r="O570" i="205" s="1"/>
  <c r="O18" i="204"/>
  <c r="O16" i="204" s="1"/>
  <c r="O101" i="204"/>
  <c r="O99" i="204" s="1"/>
  <c r="O321" i="204"/>
  <c r="P364" i="204"/>
  <c r="P362" i="204" s="1"/>
  <c r="N366" i="204"/>
  <c r="N364" i="204" s="1"/>
  <c r="N362" i="204" s="1"/>
  <c r="O485" i="204"/>
  <c r="N514" i="204"/>
  <c r="N547" i="204"/>
  <c r="P559" i="204"/>
  <c r="N583" i="204"/>
  <c r="P600" i="204"/>
  <c r="N607" i="204"/>
  <c r="O602" i="204"/>
  <c r="O600" i="204" s="1"/>
  <c r="N611" i="204"/>
  <c r="N609" i="204" s="1"/>
  <c r="N654" i="204"/>
  <c r="N671" i="204"/>
  <c r="N70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43" i="203"/>
  <c r="O641" i="203"/>
  <c r="O639" i="203" s="1"/>
  <c r="P669" i="203"/>
  <c r="P667" i="203" s="1"/>
  <c r="N700" i="203"/>
  <c r="N154" i="202"/>
  <c r="O561" i="204"/>
  <c r="O559" i="204" s="1"/>
  <c r="O572" i="204"/>
  <c r="O570" i="204" s="1"/>
  <c r="O18" i="203"/>
  <c r="O101" i="203"/>
  <c r="O99" i="203" s="1"/>
  <c r="O321" i="203"/>
  <c r="O370" i="203"/>
  <c r="O377" i="203"/>
  <c r="O485" i="203"/>
  <c r="N520" i="203"/>
  <c r="N518" i="203" s="1"/>
  <c r="O527" i="203"/>
  <c r="N561" i="203"/>
  <c r="P572" i="203"/>
  <c r="P570" i="203" s="1"/>
  <c r="N650" i="203"/>
  <c r="N708" i="203"/>
  <c r="N20" i="202"/>
  <c r="N62" i="202"/>
  <c r="N60" i="202" s="1"/>
  <c r="N88" i="202"/>
  <c r="P101" i="202"/>
  <c r="P99" i="202" s="1"/>
  <c r="O300" i="203"/>
  <c r="P410" i="203"/>
  <c r="P408" i="203" s="1"/>
  <c r="O418" i="203"/>
  <c r="N611" i="203"/>
  <c r="N609" i="203" s="1"/>
  <c r="P609" i="203"/>
  <c r="P600" i="203" s="1"/>
  <c r="N631" i="203"/>
  <c r="N648" i="203"/>
  <c r="N706" i="203"/>
  <c r="N97" i="202"/>
  <c r="N552" i="203"/>
  <c r="O602" i="203"/>
  <c r="O600" i="203" s="1"/>
  <c r="O113" i="202"/>
  <c r="O111" i="202" s="1"/>
  <c r="N132" i="202"/>
  <c r="N147" i="202"/>
  <c r="N176" i="202"/>
  <c r="N198" i="202"/>
  <c r="N303" i="202"/>
  <c r="P370" i="202"/>
  <c r="O561" i="203"/>
  <c r="O559" i="203" s="1"/>
  <c r="O572" i="203"/>
  <c r="O570" i="203" s="1"/>
  <c r="O18" i="202"/>
  <c r="O101" i="202"/>
  <c r="O99" i="202" s="1"/>
  <c r="N169" i="202"/>
  <c r="N167" i="202" s="1"/>
  <c r="N165" i="202" s="1"/>
  <c r="O167" i="202"/>
  <c r="O165" i="202" s="1"/>
  <c r="P272" i="202"/>
  <c r="N325" i="202"/>
  <c r="P377" i="202"/>
  <c r="N381" i="202"/>
  <c r="N248" i="202"/>
  <c r="P321" i="202"/>
  <c r="N300" i="202"/>
  <c r="O410" i="202"/>
  <c r="O408" i="202" s="1"/>
  <c r="O262" i="202"/>
  <c r="P410" i="202"/>
  <c r="P408" i="202" s="1"/>
  <c r="P523" i="202"/>
  <c r="O527" i="202"/>
  <c r="O616" i="202"/>
  <c r="O614" i="202" s="1"/>
  <c r="O321" i="202"/>
  <c r="N679" i="202"/>
  <c r="O566" i="202"/>
  <c r="O559" i="202" s="1"/>
  <c r="O602" i="202"/>
  <c r="O600" i="202" s="1"/>
  <c r="P600" i="200"/>
  <c r="O527" i="200"/>
  <c r="O616" i="200"/>
  <c r="O614" i="200" s="1"/>
  <c r="N643" i="200"/>
  <c r="P663" i="200"/>
  <c r="P661" i="200" s="1"/>
  <c r="P743" i="200"/>
  <c r="P741" i="200" s="1"/>
  <c r="O543" i="200"/>
  <c r="P616" i="200"/>
  <c r="P614" i="200" s="1"/>
  <c r="O566" i="200"/>
  <c r="O559" i="200" s="1"/>
  <c r="O602" i="200"/>
  <c r="O600" i="200" s="1"/>
  <c r="E101" i="219" l="1"/>
  <c r="N379" i="212"/>
  <c r="O406" i="212"/>
  <c r="N512" i="210"/>
  <c r="O406" i="210"/>
  <c r="N379" i="205"/>
  <c r="N377" i="205" s="1"/>
  <c r="N690" i="202"/>
  <c r="N688" i="202" s="1"/>
  <c r="P435" i="204"/>
  <c r="O435" i="204"/>
  <c r="O272" i="202"/>
  <c r="O260" i="202"/>
  <c r="P570" i="200"/>
  <c r="O377" i="201"/>
  <c r="O362" i="201"/>
  <c r="P321" i="201"/>
  <c r="O143" i="201"/>
  <c r="P143" i="201"/>
  <c r="N238" i="217"/>
  <c r="N213" i="217"/>
  <c r="P406" i="212"/>
  <c r="N274" i="207"/>
  <c r="N272" i="207" s="1"/>
  <c r="N474" i="211"/>
  <c r="O272" i="204"/>
  <c r="N274" i="205"/>
  <c r="N274" i="202"/>
  <c r="N272" i="202" s="1"/>
  <c r="N379" i="204"/>
  <c r="N377" i="204" s="1"/>
  <c r="P406" i="206"/>
  <c r="N274" i="208"/>
  <c r="P406" i="210"/>
  <c r="N379" i="207"/>
  <c r="N377" i="207" s="1"/>
  <c r="N379" i="201"/>
  <c r="N377" i="201" s="1"/>
  <c r="P406" i="211"/>
  <c r="P406" i="207"/>
  <c r="N474" i="206"/>
  <c r="N379" i="211"/>
  <c r="N377" i="211" s="1"/>
  <c r="N274" i="210"/>
  <c r="N379" i="202"/>
  <c r="N377" i="202" s="1"/>
  <c r="N379" i="203"/>
  <c r="N379" i="210"/>
  <c r="N377" i="210" s="1"/>
  <c r="N690" i="211"/>
  <c r="P406" i="208"/>
  <c r="N690" i="200"/>
  <c r="N688" i="200" s="1"/>
  <c r="N379" i="206"/>
  <c r="N377" i="206" s="1"/>
  <c r="N379" i="208"/>
  <c r="N274" i="212"/>
  <c r="O274" i="203"/>
  <c r="O272" i="203" s="1"/>
  <c r="N474" i="208"/>
  <c r="N437" i="204"/>
  <c r="N435" i="204" s="1"/>
  <c r="N274" i="206"/>
  <c r="N272" i="206" s="1"/>
  <c r="O406" i="208"/>
  <c r="N690" i="206"/>
  <c r="N274" i="201"/>
  <c r="N272" i="201" s="1"/>
  <c r="O406" i="206"/>
  <c r="O274" i="211"/>
  <c r="O272" i="211" s="1"/>
  <c r="O406" i="207"/>
  <c r="N474" i="210"/>
  <c r="N472" i="210" s="1"/>
  <c r="N470" i="210" s="1"/>
  <c r="N474" i="207"/>
  <c r="N472" i="207" s="1"/>
  <c r="N470" i="207" s="1"/>
  <c r="N474" i="201"/>
  <c r="N472" i="201" s="1"/>
  <c r="N470" i="201" s="1"/>
  <c r="N393" i="217"/>
  <c r="N554" i="217"/>
  <c r="N231" i="217"/>
  <c r="P406" i="201"/>
  <c r="O406" i="201"/>
  <c r="N437" i="207"/>
  <c r="N437" i="202"/>
  <c r="N690" i="205"/>
  <c r="N437" i="201"/>
  <c r="N435" i="201" s="1"/>
  <c r="N437" i="208"/>
  <c r="N435" i="208" s="1"/>
  <c r="N690" i="208"/>
  <c r="N690" i="201"/>
  <c r="N690" i="203"/>
  <c r="N688" i="203" s="1"/>
  <c r="N690" i="212"/>
  <c r="N690" i="210"/>
  <c r="N437" i="210"/>
  <c r="N690" i="204"/>
  <c r="N688" i="204" s="1"/>
  <c r="N437" i="211"/>
  <c r="N437" i="203"/>
  <c r="N512" i="203"/>
  <c r="N437" i="212"/>
  <c r="N435" i="212" s="1"/>
  <c r="N437" i="205"/>
  <c r="N435" i="205" s="1"/>
  <c r="N437" i="206"/>
  <c r="N435" i="206" s="1"/>
  <c r="N690" i="207"/>
  <c r="N688" i="207" s="1"/>
  <c r="N512" i="212"/>
  <c r="N512" i="204"/>
  <c r="N512" i="202"/>
  <c r="N512" i="207"/>
  <c r="N512" i="200"/>
  <c r="N512" i="206"/>
  <c r="N512" i="208"/>
  <c r="N512" i="201"/>
  <c r="N512" i="205"/>
  <c r="N487" i="208"/>
  <c r="N487" i="205"/>
  <c r="N485" i="205" s="1"/>
  <c r="N487" i="204"/>
  <c r="N485" i="204" s="1"/>
  <c r="N487" i="211"/>
  <c r="N485" i="211" s="1"/>
  <c r="N487" i="206"/>
  <c r="N485" i="206" s="1"/>
  <c r="N487" i="203"/>
  <c r="N485" i="203" s="1"/>
  <c r="N487" i="207"/>
  <c r="N485" i="207" s="1"/>
  <c r="N487" i="210"/>
  <c r="N487" i="202"/>
  <c r="N487" i="212"/>
  <c r="N485" i="212" s="1"/>
  <c r="N487" i="201"/>
  <c r="N485" i="201" s="1"/>
  <c r="O472" i="205"/>
  <c r="O470" i="205" s="1"/>
  <c r="O472" i="210"/>
  <c r="O470" i="210" s="1"/>
  <c r="O472" i="201"/>
  <c r="O472" i="207"/>
  <c r="O470" i="207" s="1"/>
  <c r="O472" i="212"/>
  <c r="O470" i="212" s="1"/>
  <c r="O472" i="208"/>
  <c r="O470" i="208" s="1"/>
  <c r="N472" i="211"/>
  <c r="N470" i="211" s="1"/>
  <c r="N472" i="212"/>
  <c r="N470" i="212" s="1"/>
  <c r="N472" i="208"/>
  <c r="N470" i="208" s="1"/>
  <c r="N472" i="206"/>
  <c r="N470" i="206" s="1"/>
  <c r="N420" i="211"/>
  <c r="N420" i="208"/>
  <c r="N418" i="208" s="1"/>
  <c r="N420" i="206"/>
  <c r="N418" i="206" s="1"/>
  <c r="N420" i="202"/>
  <c r="N418" i="202" s="1"/>
  <c r="N420" i="207"/>
  <c r="N418" i="207" s="1"/>
  <c r="N420" i="203"/>
  <c r="N418" i="203" s="1"/>
  <c r="N559" i="211"/>
  <c r="N420" i="201"/>
  <c r="N418" i="201" s="1"/>
  <c r="N420" i="204"/>
  <c r="N418" i="204" s="1"/>
  <c r="N420" i="210"/>
  <c r="N418" i="210" s="1"/>
  <c r="N420" i="212"/>
  <c r="N418" i="212" s="1"/>
  <c r="N420" i="205"/>
  <c r="N418" i="205" s="1"/>
  <c r="P109" i="206"/>
  <c r="P109" i="210"/>
  <c r="P109" i="205"/>
  <c r="N377" i="212"/>
  <c r="P16" i="205"/>
  <c r="P14" i="205" s="1"/>
  <c r="P16" i="204"/>
  <c r="P14" i="204" s="1"/>
  <c r="P109" i="202"/>
  <c r="P16" i="210"/>
  <c r="P14" i="210" s="1"/>
  <c r="N323" i="208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N272" i="205"/>
  <c r="N272" i="210"/>
  <c r="P109" i="204"/>
  <c r="P16" i="207"/>
  <c r="P14" i="207" s="1"/>
  <c r="P16" i="211"/>
  <c r="P14" i="211" s="1"/>
  <c r="N272" i="212"/>
  <c r="P16" i="212"/>
  <c r="P14" i="212" s="1"/>
  <c r="P109" i="201"/>
  <c r="N246" i="202"/>
  <c r="N246" i="210"/>
  <c r="N602" i="201"/>
  <c r="N600" i="201" s="1"/>
  <c r="N246" i="204"/>
  <c r="N246" i="208"/>
  <c r="N246" i="211"/>
  <c r="N246" i="206"/>
  <c r="N246" i="212"/>
  <c r="N246" i="201"/>
  <c r="N246" i="203"/>
  <c r="N246" i="207"/>
  <c r="N246" i="205"/>
  <c r="P568" i="208"/>
  <c r="P109" i="207"/>
  <c r="N145" i="204"/>
  <c r="N143" i="204" s="1"/>
  <c r="N743" i="200"/>
  <c r="N741" i="200" s="1"/>
  <c r="N145" i="203"/>
  <c r="N143" i="203" s="1"/>
  <c r="N743" i="205"/>
  <c r="N741" i="205" s="1"/>
  <c r="N669" i="200"/>
  <c r="N66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43" i="207"/>
  <c r="N74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43" i="201"/>
  <c r="N741" i="201" s="1"/>
  <c r="N86" i="201"/>
  <c r="N84" i="201" s="1"/>
  <c r="N86" i="211"/>
  <c r="N84" i="211" s="1"/>
  <c r="N86" i="203"/>
  <c r="N84" i="203" s="1"/>
  <c r="N559" i="206"/>
  <c r="O470" i="211"/>
  <c r="N86" i="207"/>
  <c r="N84" i="207" s="1"/>
  <c r="N86" i="212"/>
  <c r="N84" i="212" s="1"/>
  <c r="N86" i="208"/>
  <c r="N84" i="208" s="1"/>
  <c r="N86" i="202"/>
  <c r="N86" i="205"/>
  <c r="N84" i="205" s="1"/>
  <c r="N559" i="203"/>
  <c r="N86" i="206"/>
  <c r="N84" i="206" s="1"/>
  <c r="P16" i="201"/>
  <c r="P14" i="201" s="1"/>
  <c r="N86" i="204"/>
  <c r="N84" i="204" s="1"/>
  <c r="O600" i="208"/>
  <c r="O568" i="208" s="1"/>
  <c r="N602" i="206"/>
  <c r="N600" i="206" s="1"/>
  <c r="N743" i="211"/>
  <c r="N741" i="211" s="1"/>
  <c r="N602" i="200"/>
  <c r="N600" i="200" s="1"/>
  <c r="N559" i="204"/>
  <c r="N743" i="208"/>
  <c r="N741" i="208" s="1"/>
  <c r="N18" i="210"/>
  <c r="N16" i="210" s="1"/>
  <c r="N743" i="212"/>
  <c r="N741" i="212" s="1"/>
  <c r="N370" i="212"/>
  <c r="N543" i="205"/>
  <c r="P319" i="205"/>
  <c r="P659" i="203"/>
  <c r="N602" i="208"/>
  <c r="N600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435" i="207"/>
  <c r="N602" i="202"/>
  <c r="N600" i="202" s="1"/>
  <c r="N130" i="206"/>
  <c r="N128" i="206" s="1"/>
  <c r="N109" i="206" s="1"/>
  <c r="P570" i="202"/>
  <c r="P568" i="202" s="1"/>
  <c r="N130" i="204"/>
  <c r="N128" i="204" s="1"/>
  <c r="N109" i="204" s="1"/>
  <c r="N602" i="211"/>
  <c r="N600" i="211" s="1"/>
  <c r="N18" i="204"/>
  <c r="N16" i="204" s="1"/>
  <c r="N485" i="202"/>
  <c r="N370" i="210"/>
  <c r="N543" i="202"/>
  <c r="N641" i="205"/>
  <c r="N639" i="205" s="1"/>
  <c r="O109" i="210"/>
  <c r="N543" i="207"/>
  <c r="N559" i="205"/>
  <c r="N572" i="202"/>
  <c r="N570" i="202" s="1"/>
  <c r="P319" i="212"/>
  <c r="N410" i="207"/>
  <c r="N408" i="207" s="1"/>
  <c r="N527" i="206"/>
  <c r="N559" i="207"/>
  <c r="N410" i="210"/>
  <c r="N408" i="210" s="1"/>
  <c r="N616" i="203"/>
  <c r="N614" i="203" s="1"/>
  <c r="P172" i="211"/>
  <c r="P141" i="211" s="1"/>
  <c r="P510" i="210"/>
  <c r="P483" i="210" s="1"/>
  <c r="N602" i="207"/>
  <c r="N600" i="207" s="1"/>
  <c r="P510" i="207"/>
  <c r="P483" i="207" s="1"/>
  <c r="N743" i="210"/>
  <c r="N741" i="210" s="1"/>
  <c r="N543" i="203"/>
  <c r="P510" i="203"/>
  <c r="P483" i="203" s="1"/>
  <c r="N743" i="202"/>
  <c r="N741" i="202" s="1"/>
  <c r="N559" i="212"/>
  <c r="N370" i="204"/>
  <c r="O568" i="211"/>
  <c r="N572" i="205"/>
  <c r="N570" i="205" s="1"/>
  <c r="N616" i="207"/>
  <c r="N614" i="207" s="1"/>
  <c r="P172" i="212"/>
  <c r="P141" i="212" s="1"/>
  <c r="N559" i="200"/>
  <c r="N669" i="202"/>
  <c r="N667" i="202" s="1"/>
  <c r="N543" i="210"/>
  <c r="P510" i="204"/>
  <c r="P483" i="204" s="1"/>
  <c r="N543" i="200"/>
  <c r="N410" i="206"/>
  <c r="N408" i="206" s="1"/>
  <c r="P435" i="202"/>
  <c r="P406" i="202" s="1"/>
  <c r="P568" i="210"/>
  <c r="N616" i="210"/>
  <c r="N614" i="210" s="1"/>
  <c r="N543" i="204"/>
  <c r="N370" i="203"/>
  <c r="P172" i="206"/>
  <c r="P141" i="206" s="1"/>
  <c r="N559" i="210"/>
  <c r="N688" i="212"/>
  <c r="N572" i="212"/>
  <c r="N570" i="212" s="1"/>
  <c r="N669" i="210"/>
  <c r="N667" i="210" s="1"/>
  <c r="N641" i="201"/>
  <c r="N639" i="201" s="1"/>
  <c r="P172" i="208"/>
  <c r="N543" i="211"/>
  <c r="P172" i="210"/>
  <c r="P141" i="210" s="1"/>
  <c r="N543" i="201"/>
  <c r="O659" i="200"/>
  <c r="P510" i="202"/>
  <c r="P483" i="202" s="1"/>
  <c r="N410" i="202"/>
  <c r="N408" i="202" s="1"/>
  <c r="P319" i="204"/>
  <c r="N130" i="207"/>
  <c r="N128" i="207" s="1"/>
  <c r="N109" i="207" s="1"/>
  <c r="O16" i="212"/>
  <c r="O14" i="212" s="1"/>
  <c r="P659" i="202"/>
  <c r="N602" i="205"/>
  <c r="N600" i="205" s="1"/>
  <c r="N616" i="200"/>
  <c r="N614" i="200" s="1"/>
  <c r="N602" i="210"/>
  <c r="N600" i="210" s="1"/>
  <c r="N559" i="208"/>
  <c r="N572" i="204"/>
  <c r="N570" i="204" s="1"/>
  <c r="O559" i="206"/>
  <c r="O109" i="206"/>
  <c r="N101" i="208"/>
  <c r="N99" i="208" s="1"/>
  <c r="P510" i="206"/>
  <c r="P483" i="206" s="1"/>
  <c r="N743" i="204"/>
  <c r="N741" i="204" s="1"/>
  <c r="P659" i="210"/>
  <c r="O16" i="201"/>
  <c r="O14" i="201" s="1"/>
  <c r="N527" i="202"/>
  <c r="O659" i="208"/>
  <c r="N641" i="210"/>
  <c r="N639" i="210" s="1"/>
  <c r="P659" i="211"/>
  <c r="O659" i="212"/>
  <c r="N410" i="208"/>
  <c r="N408" i="208" s="1"/>
  <c r="O659" i="201"/>
  <c r="O659" i="203"/>
  <c r="N101" i="203"/>
  <c r="N99" i="203" s="1"/>
  <c r="N527" i="208"/>
  <c r="P172" i="205"/>
  <c r="P141" i="205" s="1"/>
  <c r="N572" i="206"/>
  <c r="N570" i="206" s="1"/>
  <c r="N527" i="210"/>
  <c r="N743" i="206"/>
  <c r="N741" i="206" s="1"/>
  <c r="N669" i="201"/>
  <c r="N667" i="201" s="1"/>
  <c r="N669" i="211"/>
  <c r="N667" i="211" s="1"/>
  <c r="N669" i="212"/>
  <c r="N667" i="212" s="1"/>
  <c r="N527" i="201"/>
  <c r="N101" i="202"/>
  <c r="N99" i="202" s="1"/>
  <c r="N18" i="205"/>
  <c r="N16" i="205" s="1"/>
  <c r="P172" i="204"/>
  <c r="P141" i="204" s="1"/>
  <c r="N18" i="206"/>
  <c r="N16" i="206" s="1"/>
  <c r="O659" i="204"/>
  <c r="N543" i="206"/>
  <c r="N669" i="207"/>
  <c r="N667" i="207" s="1"/>
  <c r="N527" i="207"/>
  <c r="N321" i="208"/>
  <c r="N527" i="211"/>
  <c r="N370" i="201"/>
  <c r="N641" i="200"/>
  <c r="N639" i="200" s="1"/>
  <c r="N101" i="210"/>
  <c r="N99" i="210" s="1"/>
  <c r="O559" i="212"/>
  <c r="N559" i="201"/>
  <c r="N641" i="206"/>
  <c r="N639" i="206" s="1"/>
  <c r="P659" i="206"/>
  <c r="N377" i="208"/>
  <c r="N130" i="201"/>
  <c r="N128" i="201" s="1"/>
  <c r="N109" i="201" s="1"/>
  <c r="N572" i="207"/>
  <c r="N570" i="207" s="1"/>
  <c r="N101" i="207"/>
  <c r="N99" i="207" s="1"/>
  <c r="P172" i="201"/>
  <c r="N669" i="206"/>
  <c r="N667" i="206" s="1"/>
  <c r="N572" i="210"/>
  <c r="N570" i="210" s="1"/>
  <c r="N572" i="203"/>
  <c r="N570" i="203" s="1"/>
  <c r="N435" i="210"/>
  <c r="N406" i="210" s="1"/>
  <c r="O16" i="208"/>
  <c r="O14" i="208" s="1"/>
  <c r="N602" i="204"/>
  <c r="N600" i="204" s="1"/>
  <c r="P568" i="207"/>
  <c r="N572" i="211"/>
  <c r="N570" i="211" s="1"/>
  <c r="P568" i="212"/>
  <c r="P659" i="201"/>
  <c r="N527" i="205"/>
  <c r="N743" i="203"/>
  <c r="N741" i="203" s="1"/>
  <c r="P659" i="204"/>
  <c r="P470" i="202"/>
  <c r="N602" i="212"/>
  <c r="N600" i="212" s="1"/>
  <c r="N130" i="208"/>
  <c r="N128" i="208" s="1"/>
  <c r="N109" i="208" s="1"/>
  <c r="N370" i="211"/>
  <c r="N476" i="202"/>
  <c r="N474" i="202" s="1"/>
  <c r="N18" i="201"/>
  <c r="N16" i="201" s="1"/>
  <c r="N688" i="201"/>
  <c r="O659" i="202"/>
  <c r="N669" i="204"/>
  <c r="N667" i="204" s="1"/>
  <c r="N616" i="204"/>
  <c r="N614" i="204" s="1"/>
  <c r="N130" i="203"/>
  <c r="N128" i="203" s="1"/>
  <c r="N109" i="203" s="1"/>
  <c r="N527" i="204"/>
  <c r="P568" i="205"/>
  <c r="O319" i="207"/>
  <c r="N688" i="208"/>
  <c r="P319" i="208"/>
  <c r="P510" i="211"/>
  <c r="P483" i="211" s="1"/>
  <c r="N543" i="212"/>
  <c r="P510" i="212"/>
  <c r="P483" i="212" s="1"/>
  <c r="N410" i="212"/>
  <c r="N408" i="212" s="1"/>
  <c r="N18" i="211"/>
  <c r="N16" i="211" s="1"/>
  <c r="N559" i="202"/>
  <c r="N572" i="208"/>
  <c r="N570" i="208" s="1"/>
  <c r="N527" i="200"/>
  <c r="N572" i="200"/>
  <c r="N476" i="205"/>
  <c r="N474" i="205" s="1"/>
  <c r="N688" i="205"/>
  <c r="N101" i="211"/>
  <c r="N99" i="211" s="1"/>
  <c r="O659" i="206"/>
  <c r="N435" i="211"/>
  <c r="N101" i="212"/>
  <c r="N99" i="212" s="1"/>
  <c r="N572" i="201"/>
  <c r="N570" i="201" s="1"/>
  <c r="P568" i="211"/>
  <c r="N410" i="201"/>
  <c r="N408" i="201" s="1"/>
  <c r="P172" i="207"/>
  <c r="P141" i="207" s="1"/>
  <c r="N688" i="206"/>
  <c r="O470" i="206"/>
  <c r="O659" i="205"/>
  <c r="P659" i="207"/>
  <c r="O659" i="210"/>
  <c r="N485" i="210"/>
  <c r="O16" i="210"/>
  <c r="O14" i="210" s="1"/>
  <c r="N669" i="208"/>
  <c r="N667" i="208" s="1"/>
  <c r="N616" i="201"/>
  <c r="N614" i="201" s="1"/>
  <c r="N18" i="207"/>
  <c r="N16" i="207" s="1"/>
  <c r="N602" i="203"/>
  <c r="N600" i="203" s="1"/>
  <c r="N688" i="211"/>
  <c r="N688" i="210"/>
  <c r="O319" i="201"/>
  <c r="N641" i="208"/>
  <c r="N639" i="208" s="1"/>
  <c r="N101" i="201"/>
  <c r="N99" i="201" s="1"/>
  <c r="N641" i="202"/>
  <c r="N639" i="202" s="1"/>
  <c r="P568" i="200"/>
  <c r="O510" i="202"/>
  <c r="O483" i="202" s="1"/>
  <c r="O319" i="204"/>
  <c r="O14" i="204"/>
  <c r="N669" i="203"/>
  <c r="N667" i="203" s="1"/>
  <c r="O14" i="207"/>
  <c r="N616" i="202"/>
  <c r="N614" i="202" s="1"/>
  <c r="N669" i="205"/>
  <c r="N667" i="205" s="1"/>
  <c r="N641" i="211"/>
  <c r="N639" i="211" s="1"/>
  <c r="N616" i="211"/>
  <c r="N614" i="211" s="1"/>
  <c r="O14" i="205"/>
  <c r="N370" i="205"/>
  <c r="O510" i="206"/>
  <c r="O568" i="207"/>
  <c r="O600" i="210"/>
  <c r="O568" i="210" s="1"/>
  <c r="O568" i="212"/>
  <c r="P510" i="201"/>
  <c r="P483" i="201" s="1"/>
  <c r="O14" i="211"/>
  <c r="N641" i="212"/>
  <c r="N639" i="212" s="1"/>
  <c r="N101" i="204"/>
  <c r="N99" i="204" s="1"/>
  <c r="O568" i="202"/>
  <c r="O109" i="202"/>
  <c r="O510" i="210"/>
  <c r="O559" i="205"/>
  <c r="P568" i="204"/>
  <c r="O109" i="204"/>
  <c r="N370" i="206"/>
  <c r="N527" i="212"/>
  <c r="N641" i="204"/>
  <c r="N639" i="204" s="1"/>
  <c r="O568" i="200"/>
  <c r="O568" i="203"/>
  <c r="O14" i="206"/>
  <c r="O109" i="211"/>
  <c r="O510" i="201"/>
  <c r="O483" i="201" s="1"/>
  <c r="P568" i="201"/>
  <c r="N370" i="208"/>
  <c r="N543" i="208"/>
  <c r="P319" i="210"/>
  <c r="O559" i="210"/>
  <c r="O510" i="208"/>
  <c r="O483" i="208" s="1"/>
  <c r="O109" i="201"/>
  <c r="O319" i="211"/>
  <c r="N616" i="212"/>
  <c r="N614" i="212" s="1"/>
  <c r="P510" i="200"/>
  <c r="N377" i="203"/>
  <c r="O319" i="205"/>
  <c r="O510" i="205"/>
  <c r="N616" i="206"/>
  <c r="N614" i="206" s="1"/>
  <c r="N616" i="205"/>
  <c r="N614" i="205" s="1"/>
  <c r="O418" i="211"/>
  <c r="N167" i="208"/>
  <c r="N165" i="208" s="1"/>
  <c r="P165" i="208"/>
  <c r="O639" i="206"/>
  <c r="P639" i="206"/>
  <c r="P568" i="206" s="1"/>
  <c r="P408" i="205"/>
  <c r="P406" i="205" s="1"/>
  <c r="O408" i="205"/>
  <c r="O406" i="205" s="1"/>
  <c r="N410" i="205"/>
  <c r="P659" i="212"/>
  <c r="P688" i="205"/>
  <c r="P510" i="205"/>
  <c r="P614" i="203"/>
  <c r="P568" i="203" s="1"/>
  <c r="N527" i="203"/>
  <c r="P172" i="203"/>
  <c r="P16" i="203"/>
  <c r="P272" i="203"/>
  <c r="P435" i="203"/>
  <c r="P406" i="203" s="1"/>
  <c r="O435" i="203"/>
  <c r="O435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406" i="211" s="1"/>
  <c r="O319" i="206"/>
  <c r="N370" i="202"/>
  <c r="N18" i="203"/>
  <c r="O109" i="205"/>
  <c r="N641" i="207"/>
  <c r="N639" i="207" s="1"/>
  <c r="P319" i="207"/>
  <c r="O319" i="212"/>
  <c r="O510" i="212"/>
  <c r="O109" i="212"/>
  <c r="N641" i="203"/>
  <c r="N639" i="203" s="1"/>
  <c r="N300" i="204"/>
  <c r="N410" i="204" s="1"/>
  <c r="N408" i="204" s="1"/>
  <c r="O410" i="204"/>
  <c r="O408" i="204" s="1"/>
  <c r="O406" i="204" s="1"/>
  <c r="O600" i="205"/>
  <c r="O568" i="205" s="1"/>
  <c r="P319" i="202"/>
  <c r="O16" i="203"/>
  <c r="O510" i="204"/>
  <c r="O483" i="204" s="1"/>
  <c r="O510" i="203"/>
  <c r="O600" i="206"/>
  <c r="O319" i="208"/>
  <c r="P659" i="208"/>
  <c r="O109" i="208"/>
  <c r="O510" i="211"/>
  <c r="O483" i="211" s="1"/>
  <c r="P510" i="208"/>
  <c r="P483" i="208" s="1"/>
  <c r="N485" i="208"/>
  <c r="O568" i="201"/>
  <c r="N476" i="203"/>
  <c r="N474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68" i="204"/>
  <c r="N476" i="204"/>
  <c r="N474" i="204" s="1"/>
  <c r="O510" i="207"/>
  <c r="O483" i="207" s="1"/>
  <c r="O659" i="207"/>
  <c r="O109" i="207"/>
  <c r="O319" i="210"/>
  <c r="O659" i="211"/>
  <c r="N616" i="208"/>
  <c r="N614" i="208" s="1"/>
  <c r="P659" i="200"/>
  <c r="O510" i="200"/>
  <c r="N406" i="212" l="1"/>
  <c r="P141" i="208"/>
  <c r="P13" i="207"/>
  <c r="O406" i="203"/>
  <c r="P406" i="204"/>
  <c r="N570" i="200"/>
  <c r="O470" i="201"/>
  <c r="P319" i="201"/>
  <c r="P141" i="201"/>
  <c r="N406" i="204"/>
  <c r="N406" i="206"/>
  <c r="N274" i="204"/>
  <c r="N272" i="204" s="1"/>
  <c r="N406" i="208"/>
  <c r="N274" i="211"/>
  <c r="N272" i="211" s="1"/>
  <c r="N274" i="203"/>
  <c r="N406" i="207"/>
  <c r="P141" i="203"/>
  <c r="N406" i="201"/>
  <c r="O472" i="204"/>
  <c r="O470" i="204" s="1"/>
  <c r="O472" i="203"/>
  <c r="O470" i="203" s="1"/>
  <c r="N472" i="205"/>
  <c r="N470" i="205" s="1"/>
  <c r="N472" i="203"/>
  <c r="N470" i="203" s="1"/>
  <c r="N272" i="203"/>
  <c r="N659" i="200"/>
  <c r="N510" i="211"/>
  <c r="N483" i="211" s="1"/>
  <c r="N14" i="210"/>
  <c r="O483" i="205"/>
  <c r="O483" i="206"/>
  <c r="N568" i="210"/>
  <c r="N14" i="201"/>
  <c r="N319" i="212"/>
  <c r="N510" i="205"/>
  <c r="N483" i="205" s="1"/>
  <c r="N568" i="202"/>
  <c r="N510" i="206"/>
  <c r="N483" i="206" s="1"/>
  <c r="N319" i="204"/>
  <c r="N510" i="204"/>
  <c r="N483" i="204" s="1"/>
  <c r="N14" i="212"/>
  <c r="N510" i="208"/>
  <c r="N483" i="208" s="1"/>
  <c r="N510" i="210"/>
  <c r="N483" i="210" s="1"/>
  <c r="N510" i="207"/>
  <c r="N483" i="207" s="1"/>
  <c r="N510" i="202"/>
  <c r="N483" i="202" s="1"/>
  <c r="N510" i="201"/>
  <c r="N483" i="201" s="1"/>
  <c r="N568" i="208"/>
  <c r="N659" i="207"/>
  <c r="P13" i="211"/>
  <c r="N319" i="211"/>
  <c r="N14" i="204"/>
  <c r="N510" i="203"/>
  <c r="N483" i="203" s="1"/>
  <c r="N319" i="206"/>
  <c r="N659" i="201"/>
  <c r="N319" i="210"/>
  <c r="N14" i="207"/>
  <c r="P13" i="212"/>
  <c r="N568" i="205"/>
  <c r="P13" i="210"/>
  <c r="N510" i="212"/>
  <c r="N483" i="212" s="1"/>
  <c r="N659" i="208"/>
  <c r="N659" i="202"/>
  <c r="N319" i="207"/>
  <c r="N319" i="201"/>
  <c r="N14" i="206"/>
  <c r="N659" i="211"/>
  <c r="N14" i="208"/>
  <c r="N435" i="202"/>
  <c r="N406" i="202" s="1"/>
  <c r="N568" i="201"/>
  <c r="O483" i="212"/>
  <c r="N659" i="210"/>
  <c r="N319" i="208"/>
  <c r="N319" i="205"/>
  <c r="N659" i="212"/>
  <c r="N568" i="207"/>
  <c r="N568" i="204"/>
  <c r="N568" i="203"/>
  <c r="N659" i="204"/>
  <c r="N14" i="211"/>
  <c r="N568" i="212"/>
  <c r="N510" i="200"/>
  <c r="N659" i="206"/>
  <c r="N659" i="203"/>
  <c r="P13" i="206"/>
  <c r="N568" i="200"/>
  <c r="O568" i="206"/>
  <c r="N568" i="211"/>
  <c r="O483" i="210"/>
  <c r="N568" i="206"/>
  <c r="N319" i="203"/>
  <c r="N418" i="211"/>
  <c r="N406" i="211" s="1"/>
  <c r="P13" i="208"/>
  <c r="N408" i="205"/>
  <c r="N406" i="205" s="1"/>
  <c r="P659" i="205"/>
  <c r="N659" i="205"/>
  <c r="P483" i="205"/>
  <c r="N14" i="205"/>
  <c r="O483" i="203"/>
  <c r="P14" i="203"/>
  <c r="N16" i="203"/>
  <c r="O14" i="203"/>
  <c r="N435" i="203"/>
  <c r="N406" i="203" s="1"/>
  <c r="O319" i="202"/>
  <c r="P14" i="202"/>
  <c r="P13" i="202" s="1"/>
  <c r="N84" i="202"/>
  <c r="O14" i="202"/>
  <c r="N16" i="202"/>
  <c r="N319" i="202"/>
  <c r="P13" i="205" l="1"/>
  <c r="P13" i="203"/>
  <c r="P13" i="204"/>
  <c r="P13" i="201"/>
  <c r="N472" i="204"/>
  <c r="N470" i="204" s="1"/>
  <c r="N472" i="202"/>
  <c r="N470" i="202" s="1"/>
  <c r="N14" i="203"/>
  <c r="N14" i="202"/>
  <c r="O739" i="199" l="1"/>
  <c r="P739" i="199"/>
  <c r="N740" i="199"/>
  <c r="P739" i="217"/>
  <c r="O739" i="217"/>
  <c r="O685" i="199"/>
  <c r="P685" i="199"/>
  <c r="O682" i="199"/>
  <c r="P682" i="199"/>
  <c r="N687" i="199"/>
  <c r="N686" i="199"/>
  <c r="N684" i="199"/>
  <c r="N683" i="199"/>
  <c r="O593" i="199"/>
  <c r="P593" i="199"/>
  <c r="N594" i="199"/>
  <c r="P593" i="217"/>
  <c r="O593" i="217"/>
  <c r="O416" i="199"/>
  <c r="P416" i="199"/>
  <c r="O416" i="200"/>
  <c r="P416" i="200"/>
  <c r="N417" i="199"/>
  <c r="N417" i="200"/>
  <c r="P416" i="217"/>
  <c r="O416" i="217"/>
  <c r="P300" i="199"/>
  <c r="P300" i="200"/>
  <c r="O300" i="200" s="1"/>
  <c r="N416" i="200" l="1"/>
  <c r="O300" i="199"/>
  <c r="N416" i="199"/>
  <c r="N417" i="217"/>
  <c r="N687" i="217"/>
  <c r="N740" i="217"/>
  <c r="N739" i="199"/>
  <c r="N685" i="199"/>
  <c r="N686" i="217"/>
  <c r="N683" i="217"/>
  <c r="N593" i="199"/>
  <c r="N594" i="217"/>
  <c r="N682" i="199"/>
  <c r="N684" i="217"/>
  <c r="N739" i="217" l="1"/>
  <c r="N416" i="217"/>
  <c r="O194" i="199"/>
  <c r="N197" i="199"/>
  <c r="N197" i="217" l="1"/>
  <c r="N353" i="199" l="1"/>
  <c r="N354" i="199"/>
  <c r="N353" i="200"/>
  <c r="N354" i="200"/>
  <c r="N354" i="217" l="1"/>
  <c r="N353" i="217"/>
  <c r="P607" i="217"/>
  <c r="P607" i="199"/>
  <c r="O607" i="199"/>
  <c r="N608" i="199"/>
  <c r="A607" i="199"/>
  <c r="A607" i="217"/>
  <c r="N608" i="217" l="1"/>
  <c r="O607" i="217"/>
  <c r="N607" i="217" l="1"/>
  <c r="O591" i="217"/>
  <c r="N592" i="199"/>
  <c r="P591" i="199"/>
  <c r="O591" i="199"/>
  <c r="N592" i="217" l="1"/>
  <c r="P591" i="217"/>
  <c r="N591" i="199"/>
  <c r="N89" i="200" l="1"/>
  <c r="N89" i="199"/>
  <c r="O88" i="200"/>
  <c r="O88" i="199"/>
  <c r="N88" i="199" s="1"/>
  <c r="P258" i="199"/>
  <c r="N89" i="217" l="1"/>
  <c r="N588" i="199"/>
  <c r="P587" i="199"/>
  <c r="O587" i="199"/>
  <c r="N588" i="217" l="1"/>
  <c r="P587" i="217"/>
  <c r="N587" i="199"/>
  <c r="O587" i="217"/>
  <c r="N155" i="200"/>
  <c r="N155" i="199"/>
  <c r="N155" i="217" l="1"/>
  <c r="N587" i="217"/>
  <c r="O88" i="217" l="1"/>
  <c r="P88" i="217"/>
  <c r="F84" i="219"/>
  <c r="A557" i="217" l="1"/>
  <c r="N557" i="199"/>
  <c r="A557" i="199"/>
  <c r="N557" i="217" l="1"/>
  <c r="D86" i="219" l="1"/>
  <c r="P402" i="200"/>
  <c r="P402" i="199"/>
  <c r="O402" i="200"/>
  <c r="N402" i="200" s="1"/>
  <c r="O402" i="199"/>
  <c r="N402" i="199" l="1"/>
  <c r="N280" i="200"/>
  <c r="N280" i="199"/>
  <c r="N242" i="200"/>
  <c r="N242" i="199"/>
  <c r="N280" i="217" l="1"/>
  <c r="N242" i="217"/>
  <c r="P398" i="200" l="1"/>
  <c r="O398" i="200"/>
  <c r="O398" i="199"/>
  <c r="A399" i="217"/>
  <c r="N399" i="200"/>
  <c r="A399" i="200"/>
  <c r="N399" i="199"/>
  <c r="A399" i="199"/>
  <c r="N399" i="217" l="1"/>
  <c r="N728" i="199"/>
  <c r="N728" i="217" l="1"/>
  <c r="N702" i="199"/>
  <c r="N702" i="217" l="1"/>
  <c r="A540" i="199"/>
  <c r="A540" i="217"/>
  <c r="N361" i="199"/>
  <c r="A361" i="199"/>
  <c r="P360" i="199"/>
  <c r="O360" i="199"/>
  <c r="A360" i="199"/>
  <c r="N361" i="200"/>
  <c r="A361" i="200"/>
  <c r="P360" i="200"/>
  <c r="O360" i="200"/>
  <c r="A360" i="200"/>
  <c r="A361" i="217"/>
  <c r="A360" i="217"/>
  <c r="N359" i="199"/>
  <c r="A359" i="199"/>
  <c r="N358" i="199"/>
  <c r="A358" i="199"/>
  <c r="N357" i="199"/>
  <c r="A357" i="199"/>
  <c r="N356" i="199"/>
  <c r="A356" i="199"/>
  <c r="N355" i="199"/>
  <c r="A355" i="199"/>
  <c r="A354" i="199"/>
  <c r="N352" i="199"/>
  <c r="A352" i="199"/>
  <c r="N351" i="199"/>
  <c r="A351" i="199"/>
  <c r="N350" i="199"/>
  <c r="A350" i="199"/>
  <c r="N349" i="199"/>
  <c r="A349" i="199"/>
  <c r="N348" i="199"/>
  <c r="A348" i="199"/>
  <c r="N347" i="199"/>
  <c r="A347" i="199"/>
  <c r="N346" i="199"/>
  <c r="A346" i="199"/>
  <c r="N345" i="199"/>
  <c r="A345" i="199"/>
  <c r="N344" i="199"/>
  <c r="A344" i="199"/>
  <c r="N343" i="199"/>
  <c r="A343" i="199"/>
  <c r="N342" i="199"/>
  <c r="A342" i="199"/>
  <c r="N341" i="199"/>
  <c r="A341" i="199"/>
  <c r="N340" i="199"/>
  <c r="A340" i="199"/>
  <c r="N339" i="199"/>
  <c r="A339" i="199"/>
  <c r="N338" i="199"/>
  <c r="A338" i="199"/>
  <c r="A337" i="199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A359" i="217"/>
  <c r="A358" i="217"/>
  <c r="A357" i="217"/>
  <c r="A355" i="217"/>
  <c r="A354" i="217"/>
  <c r="A352" i="217"/>
  <c r="A351" i="217"/>
  <c r="A350" i="217"/>
  <c r="A349" i="217"/>
  <c r="A348" i="217"/>
  <c r="A347" i="217"/>
  <c r="A346" i="217"/>
  <c r="A345" i="217"/>
  <c r="A344" i="217"/>
  <c r="A343" i="217"/>
  <c r="A342" i="217"/>
  <c r="A341" i="217"/>
  <c r="A340" i="217"/>
  <c r="A339" i="217"/>
  <c r="A338" i="217"/>
  <c r="A337" i="217"/>
  <c r="N341" i="217" l="1"/>
  <c r="N345" i="217"/>
  <c r="N347" i="217"/>
  <c r="N351" i="217"/>
  <c r="N355" i="217"/>
  <c r="N357" i="217"/>
  <c r="N359" i="217"/>
  <c r="N361" i="217"/>
  <c r="N349" i="217"/>
  <c r="N338" i="217"/>
  <c r="N340" i="217"/>
  <c r="N342" i="217"/>
  <c r="N344" i="217"/>
  <c r="N346" i="217"/>
  <c r="N348" i="217"/>
  <c r="N339" i="217"/>
  <c r="N356" i="217"/>
  <c r="N358" i="217"/>
  <c r="N343" i="217"/>
  <c r="N352" i="217"/>
  <c r="N350" i="217"/>
  <c r="N337" i="200"/>
  <c r="P360" i="217"/>
  <c r="N540" i="199"/>
  <c r="N360" i="199"/>
  <c r="N337" i="199"/>
  <c r="N360" i="200"/>
  <c r="O360" i="217"/>
  <c r="N360" i="217" l="1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E79" i="219" l="1"/>
  <c r="P589" i="199"/>
  <c r="O589" i="199"/>
  <c r="N590" i="199"/>
  <c r="N590" i="217" l="1"/>
  <c r="D79" i="219"/>
  <c r="E77" i="219"/>
  <c r="P589" i="217"/>
  <c r="O589" i="217"/>
  <c r="N589" i="199"/>
  <c r="N589" i="217" l="1"/>
  <c r="N734" i="199"/>
  <c r="O427" i="199"/>
  <c r="O427" i="200"/>
  <c r="O234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8" i="199"/>
  <c r="N39" i="199"/>
  <c r="N40" i="199"/>
  <c r="N41" i="199"/>
  <c r="N42" i="199"/>
  <c r="N43" i="199"/>
  <c r="N44" i="199"/>
  <c r="N45" i="199"/>
  <c r="N48" i="199"/>
  <c r="N49" i="199"/>
  <c r="N50" i="199"/>
  <c r="N51" i="199"/>
  <c r="N52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199"/>
  <c r="N59" i="199"/>
  <c r="N58" i="200"/>
  <c r="N59" i="200"/>
  <c r="N90" i="199"/>
  <c r="N90" i="200"/>
  <c r="N170" i="199"/>
  <c r="N171" i="199"/>
  <c r="N170" i="200"/>
  <c r="N171" i="200"/>
  <c r="N160" i="200"/>
  <c r="N733" i="199" l="1"/>
  <c r="N51" i="217"/>
  <c r="N170" i="217"/>
  <c r="N50" i="217"/>
  <c r="N45" i="217"/>
  <c r="N41" i="217"/>
  <c r="N37" i="217"/>
  <c r="N33" i="217"/>
  <c r="N29" i="217"/>
  <c r="N25" i="217"/>
  <c r="N58" i="217"/>
  <c r="N171" i="217"/>
  <c r="N42" i="217"/>
  <c r="N38" i="217"/>
  <c r="N34" i="217"/>
  <c r="N30" i="217"/>
  <c r="N26" i="217"/>
  <c r="N734" i="217"/>
  <c r="N59" i="217"/>
  <c r="N49" i="217"/>
  <c r="N44" i="217"/>
  <c r="N40" i="217"/>
  <c r="N36" i="217"/>
  <c r="N32" i="217"/>
  <c r="N28" i="217"/>
  <c r="N90" i="217"/>
  <c r="N52" i="217"/>
  <c r="N48" i="217"/>
  <c r="N43" i="217"/>
  <c r="N39" i="217"/>
  <c r="N35" i="217"/>
  <c r="N31" i="217"/>
  <c r="N27" i="217"/>
  <c r="D41" i="219"/>
  <c r="D97" i="219"/>
  <c r="F94" i="219"/>
  <c r="E104" i="219"/>
  <c r="D104" i="219" s="1"/>
  <c r="N733" i="217" l="1"/>
  <c r="E123" i="222"/>
  <c r="F123" i="222"/>
  <c r="P631" i="199"/>
  <c r="O631" i="199"/>
  <c r="N635" i="199"/>
  <c r="N240" i="200"/>
  <c r="N240" i="199"/>
  <c r="P372" i="200"/>
  <c r="P372" i="199"/>
  <c r="O372" i="200"/>
  <c r="O372" i="199"/>
  <c r="P55" i="200"/>
  <c r="O55" i="200"/>
  <c r="O18" i="199"/>
  <c r="N243" i="200"/>
  <c r="N243" i="199"/>
  <c r="N240" i="217" l="1"/>
  <c r="N243" i="217"/>
  <c r="N635" i="217"/>
  <c r="N372" i="200"/>
  <c r="P372" i="217"/>
  <c r="O372" i="217"/>
  <c r="D96" i="219"/>
  <c r="N372" i="199"/>
  <c r="N372" i="217" l="1"/>
  <c r="E94" i="219"/>
  <c r="O402" i="217" l="1"/>
  <c r="P402" i="217"/>
  <c r="D82" i="222"/>
  <c r="P547" i="199"/>
  <c r="O547" i="199"/>
  <c r="N402" i="217" l="1"/>
  <c r="O552" i="199"/>
  <c r="P552" i="199"/>
  <c r="N547" i="199"/>
  <c r="P414" i="200"/>
  <c r="P414" i="199"/>
  <c r="O414" i="200"/>
  <c r="O414" i="199"/>
  <c r="N415" i="199"/>
  <c r="P657" i="199"/>
  <c r="O657" i="199"/>
  <c r="N658" i="199"/>
  <c r="H97" i="218"/>
  <c r="F17" i="222"/>
  <c r="E17" i="222"/>
  <c r="D21" i="222"/>
  <c r="O671" i="199"/>
  <c r="P479" i="200"/>
  <c r="P479" i="199"/>
  <c r="O479" i="200"/>
  <c r="N478" i="199"/>
  <c r="N480" i="199"/>
  <c r="N478" i="200"/>
  <c r="N480" i="200"/>
  <c r="N477" i="199"/>
  <c r="N477" i="200"/>
  <c r="D57" i="219"/>
  <c r="O21" i="217"/>
  <c r="P21" i="217"/>
  <c r="O474" i="200" l="1"/>
  <c r="P474" i="200"/>
  <c r="N477" i="217"/>
  <c r="E20" i="219"/>
  <c r="D20" i="219" s="1"/>
  <c r="O20" i="217"/>
  <c r="P474" i="199"/>
  <c r="N479" i="199"/>
  <c r="N415" i="217"/>
  <c r="N480" i="217"/>
  <c r="N478" i="217"/>
  <c r="N658" i="217"/>
  <c r="P300" i="217"/>
  <c r="O300" i="217"/>
  <c r="O194" i="217"/>
  <c r="P194" i="217"/>
  <c r="F131" i="219"/>
  <c r="D62" i="219"/>
  <c r="D76" i="219"/>
  <c r="D44" i="219"/>
  <c r="D40" i="219"/>
  <c r="D29" i="219"/>
  <c r="D47" i="219"/>
  <c r="P398" i="217"/>
  <c r="O398" i="217"/>
  <c r="D30" i="219"/>
  <c r="N657" i="199"/>
  <c r="F103" i="219"/>
  <c r="D103" i="219" s="1"/>
  <c r="N414" i="199"/>
  <c r="F111" i="219"/>
  <c r="D116" i="219"/>
  <c r="D117" i="219"/>
  <c r="P631" i="217"/>
  <c r="O631" i="217"/>
  <c r="N479" i="200"/>
  <c r="N414" i="200"/>
  <c r="P55" i="217"/>
  <c r="O55" i="217"/>
  <c r="P479" i="217"/>
  <c r="O516" i="217"/>
  <c r="O547" i="217"/>
  <c r="P64" i="217"/>
  <c r="P538" i="217"/>
  <c r="P520" i="217"/>
  <c r="P514" i="217"/>
  <c r="O629" i="217"/>
  <c r="P745" i="217"/>
  <c r="P679" i="217"/>
  <c r="P652" i="217"/>
  <c r="O514" i="217"/>
  <c r="O545" i="217"/>
  <c r="P545" i="217"/>
  <c r="P516" i="217"/>
  <c r="O652" i="217"/>
  <c r="P747" i="217"/>
  <c r="P629" i="217"/>
  <c r="P414" i="217"/>
  <c r="O494" i="217"/>
  <c r="O508" i="217"/>
  <c r="O520" i="217"/>
  <c r="O538" i="217"/>
  <c r="P547" i="217"/>
  <c r="O618" i="217"/>
  <c r="O650" i="217"/>
  <c r="O665" i="217"/>
  <c r="O692" i="217"/>
  <c r="O747" i="217"/>
  <c r="P648" i="217"/>
  <c r="P583" i="217"/>
  <c r="P657" i="217"/>
  <c r="O414" i="217"/>
  <c r="O479" i="217"/>
  <c r="P508" i="217"/>
  <c r="O597" i="217"/>
  <c r="O648" i="217"/>
  <c r="P706" i="217"/>
  <c r="P665" i="217"/>
  <c r="P650" i="217"/>
  <c r="O657" i="217"/>
  <c r="O721" i="217"/>
  <c r="O504" i="217"/>
  <c r="P579" i="217"/>
  <c r="P504" i="217"/>
  <c r="O679" i="217"/>
  <c r="O549" i="217"/>
  <c r="P721" i="217"/>
  <c r="P708" i="217"/>
  <c r="P700" i="217"/>
  <c r="P654" i="217"/>
  <c r="O574" i="217"/>
  <c r="O643" i="217"/>
  <c r="P549" i="217"/>
  <c r="O579" i="217"/>
  <c r="O654" i="217"/>
  <c r="O725" i="217"/>
  <c r="P626" i="217"/>
  <c r="P714" i="217"/>
  <c r="P692" i="217"/>
  <c r="P643" i="217"/>
  <c r="P618" i="217"/>
  <c r="P597" i="217"/>
  <c r="P574" i="217"/>
  <c r="O583" i="217"/>
  <c r="O626" i="217"/>
  <c r="P725" i="217"/>
  <c r="P623" i="217"/>
  <c r="P604" i="217"/>
  <c r="P494" i="217"/>
  <c r="O623" i="217"/>
  <c r="N476" i="200"/>
  <c r="P176" i="217"/>
  <c r="N63" i="200"/>
  <c r="N63" i="199"/>
  <c r="N476" i="217" l="1"/>
  <c r="O518" i="217"/>
  <c r="P518" i="217"/>
  <c r="N479" i="217"/>
  <c r="P474" i="217"/>
  <c r="N474" i="200"/>
  <c r="N472" i="200" s="1"/>
  <c r="O690" i="217"/>
  <c r="P690" i="217"/>
  <c r="O552" i="217"/>
  <c r="P552" i="217"/>
  <c r="P487" i="217"/>
  <c r="O512" i="217"/>
  <c r="P512" i="217"/>
  <c r="O487" i="217"/>
  <c r="N63" i="217"/>
  <c r="P572" i="217"/>
  <c r="O572" i="217"/>
  <c r="N476" i="199"/>
  <c r="P527" i="217"/>
  <c r="O527" i="217"/>
  <c r="N61" i="199"/>
  <c r="N414" i="217"/>
  <c r="O474" i="217"/>
  <c r="O751" i="217"/>
  <c r="N753" i="217"/>
  <c r="O743" i="217"/>
  <c r="P641" i="217"/>
  <c r="P663" i="217"/>
  <c r="O561" i="217"/>
  <c r="O566" i="217"/>
  <c r="O543" i="217"/>
  <c r="P595" i="217"/>
  <c r="N657" i="217"/>
  <c r="H139" i="218"/>
  <c r="H137" i="218" s="1"/>
  <c r="H135" i="218" s="1"/>
  <c r="O641" i="217"/>
  <c r="O595" i="217"/>
  <c r="P561" i="217"/>
  <c r="O663" i="217"/>
  <c r="P566" i="217"/>
  <c r="P602" i="217"/>
  <c r="P543" i="217"/>
  <c r="P743" i="217"/>
  <c r="G139" i="218"/>
  <c r="P616" i="217"/>
  <c r="O616" i="217"/>
  <c r="N176" i="217"/>
  <c r="N474" i="199" l="1"/>
  <c r="N472" i="199" s="1"/>
  <c r="F139" i="218"/>
  <c r="G92" i="218"/>
  <c r="H119" i="218"/>
  <c r="H117" i="218" s="1"/>
  <c r="H96" i="218"/>
  <c r="N474" i="217"/>
  <c r="H91" i="218"/>
  <c r="N61" i="217"/>
  <c r="H92" i="218"/>
  <c r="N751" i="217"/>
  <c r="O472" i="217"/>
  <c r="P472" i="217"/>
  <c r="G130" i="218"/>
  <c r="G96" i="218"/>
  <c r="G134" i="218"/>
  <c r="O749" i="217"/>
  <c r="O741" i="217"/>
  <c r="G91" i="218"/>
  <c r="P639" i="217"/>
  <c r="H112" i="218"/>
  <c r="P614" i="217"/>
  <c r="H95" i="218"/>
  <c r="H103" i="218"/>
  <c r="O661" i="217"/>
  <c r="G124" i="218"/>
  <c r="G109" i="218"/>
  <c r="H109" i="218"/>
  <c r="G95" i="218"/>
  <c r="G103" i="218"/>
  <c r="P661" i="217"/>
  <c r="H124" i="218"/>
  <c r="H122" i="218" s="1"/>
  <c r="P688" i="217"/>
  <c r="O688" i="217"/>
  <c r="H94" i="218"/>
  <c r="H108" i="218"/>
  <c r="H102" i="218"/>
  <c r="P559" i="217"/>
  <c r="G102" i="218"/>
  <c r="O559" i="217"/>
  <c r="G94" i="218"/>
  <c r="P741" i="217"/>
  <c r="H134" i="218"/>
  <c r="H131" i="218" s="1"/>
  <c r="P570" i="217"/>
  <c r="H116" i="218"/>
  <c r="H114" i="218" s="1"/>
  <c r="G108" i="218"/>
  <c r="O570" i="217"/>
  <c r="H130" i="218"/>
  <c r="H128" i="218" s="1"/>
  <c r="G119" i="218"/>
  <c r="O639" i="217"/>
  <c r="G116" i="218"/>
  <c r="O614" i="217"/>
  <c r="N472" i="217" l="1"/>
  <c r="P470" i="217"/>
  <c r="O470" i="217"/>
  <c r="H83" i="218"/>
  <c r="H81" i="218" s="1"/>
  <c r="H79" i="218" s="1"/>
  <c r="G83" i="218"/>
  <c r="G81" i="218" s="1"/>
  <c r="G79" i="218" s="1"/>
  <c r="F102" i="218"/>
  <c r="G100" i="218"/>
  <c r="G122" i="218"/>
  <c r="F122" i="218" s="1"/>
  <c r="F124" i="218"/>
  <c r="H100" i="218"/>
  <c r="H106" i="218"/>
  <c r="F79" i="218" l="1"/>
  <c r="P20" i="217"/>
  <c r="P62" i="217"/>
  <c r="P70" i="217"/>
  <c r="P91" i="217"/>
  <c r="P95" i="217"/>
  <c r="P97" i="217"/>
  <c r="P103" i="217"/>
  <c r="P106" i="217"/>
  <c r="P115" i="217"/>
  <c r="P132" i="217"/>
  <c r="P138" i="217"/>
  <c r="P147" i="217"/>
  <c r="P149" i="217"/>
  <c r="P169" i="217"/>
  <c r="P151" i="217"/>
  <c r="P154" i="217"/>
  <c r="P157" i="217"/>
  <c r="P159" i="217"/>
  <c r="P161" i="217"/>
  <c r="P179" i="217"/>
  <c r="P181" i="217"/>
  <c r="P185" i="217"/>
  <c r="P198" i="217"/>
  <c r="P217" i="217"/>
  <c r="P220" i="217"/>
  <c r="P234" i="217"/>
  <c r="P248" i="217"/>
  <c r="P251" i="217"/>
  <c r="P253" i="217"/>
  <c r="P255" i="217"/>
  <c r="P264" i="217"/>
  <c r="P276" i="217"/>
  <c r="P283" i="217"/>
  <c r="P285" i="217"/>
  <c r="P291" i="217"/>
  <c r="P295" i="217"/>
  <c r="P303" i="217"/>
  <c r="P307" i="217"/>
  <c r="P311" i="217"/>
  <c r="P325" i="217"/>
  <c r="P335" i="217"/>
  <c r="P366" i="217"/>
  <c r="P381" i="217"/>
  <c r="P389" i="217"/>
  <c r="P391" i="217"/>
  <c r="P396" i="217"/>
  <c r="P412" i="217"/>
  <c r="P424" i="217"/>
  <c r="P427" i="217"/>
  <c r="P431" i="217"/>
  <c r="P433" i="217"/>
  <c r="P422" i="217"/>
  <c r="P439" i="217"/>
  <c r="P443" i="217"/>
  <c r="P449" i="217"/>
  <c r="P458" i="217"/>
  <c r="P467" i="217"/>
  <c r="P20" i="200"/>
  <c r="P62" i="200"/>
  <c r="P60" i="200" s="1"/>
  <c r="P70" i="200"/>
  <c r="P88" i="200"/>
  <c r="P91" i="200"/>
  <c r="P95" i="200"/>
  <c r="P97" i="200"/>
  <c r="N115" i="217" l="1"/>
  <c r="P60" i="217"/>
  <c r="P410" i="217"/>
  <c r="N311" i="217"/>
  <c r="P174" i="217"/>
  <c r="P274" i="217"/>
  <c r="P379" i="217"/>
  <c r="P437" i="217"/>
  <c r="P420" i="217"/>
  <c r="P246" i="217"/>
  <c r="P145" i="217"/>
  <c r="P18" i="200"/>
  <c r="P68" i="200"/>
  <c r="P364" i="217"/>
  <c r="P262" i="217"/>
  <c r="P113" i="217"/>
  <c r="P167" i="217"/>
  <c r="P68" i="217"/>
  <c r="P130" i="217"/>
  <c r="P751" i="217"/>
  <c r="P101" i="217"/>
  <c r="P18" i="217"/>
  <c r="P103" i="200"/>
  <c r="P106" i="200"/>
  <c r="H46" i="218" l="1"/>
  <c r="P143" i="217"/>
  <c r="H64" i="218"/>
  <c r="H62" i="218" s="1"/>
  <c r="H61" i="218"/>
  <c r="H59" i="218" s="1"/>
  <c r="P260" i="217"/>
  <c r="H50" i="218"/>
  <c r="H48" i="218" s="1"/>
  <c r="P165" i="217"/>
  <c r="P101" i="200"/>
  <c r="P99" i="200" s="1"/>
  <c r="P16" i="200"/>
  <c r="P66" i="200"/>
  <c r="P362" i="217"/>
  <c r="P370" i="217"/>
  <c r="H43" i="218"/>
  <c r="H41" i="218" s="1"/>
  <c r="P749" i="217"/>
  <c r="H40" i="218"/>
  <c r="H38" i="218" s="1"/>
  <c r="H18" i="218"/>
  <c r="P66" i="217"/>
  <c r="P111" i="217"/>
  <c r="H21" i="218"/>
  <c r="H19" i="218" s="1"/>
  <c r="H32" i="218"/>
  <c r="H30" i="218" s="1"/>
  <c r="H47" i="218"/>
  <c r="P418" i="217"/>
  <c r="H75" i="218"/>
  <c r="H73" i="218" s="1"/>
  <c r="P272" i="217"/>
  <c r="H53" i="218"/>
  <c r="H51" i="218" s="1"/>
  <c r="P16" i="217"/>
  <c r="H17" i="218"/>
  <c r="P408" i="217"/>
  <c r="H72" i="218"/>
  <c r="H70" i="218" s="1"/>
  <c r="P99" i="217"/>
  <c r="H27" i="218"/>
  <c r="H25" i="218" s="1"/>
  <c r="H35" i="218"/>
  <c r="H33" i="218" s="1"/>
  <c r="P128" i="217"/>
  <c r="P115" i="200"/>
  <c r="N115" i="200" l="1"/>
  <c r="P172" i="217"/>
  <c r="P109" i="217"/>
  <c r="P113" i="200"/>
  <c r="P111" i="200" s="1"/>
  <c r="H44" i="218"/>
  <c r="H36" i="218" s="1"/>
  <c r="H28" i="218"/>
  <c r="H15" i="218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24" i="200"/>
  <c r="P427" i="200"/>
  <c r="P431" i="200"/>
  <c r="P433" i="200"/>
  <c r="P422" i="200"/>
  <c r="P93" i="200"/>
  <c r="P439" i="200"/>
  <c r="P443" i="200"/>
  <c r="P449" i="200"/>
  <c r="P458" i="200"/>
  <c r="P467" i="200"/>
  <c r="P494" i="200"/>
  <c r="P167" i="200" l="1"/>
  <c r="P165" i="200" s="1"/>
  <c r="P487" i="200"/>
  <c r="P141" i="217"/>
  <c r="P379" i="200"/>
  <c r="P174" i="200"/>
  <c r="P274" i="200"/>
  <c r="P437" i="200"/>
  <c r="P472" i="200"/>
  <c r="P470" i="200" s="1"/>
  <c r="P420" i="200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85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3" i="200"/>
  <c r="P14" i="200"/>
  <c r="P319" i="200"/>
  <c r="P435" i="200" l="1"/>
  <c r="P406" i="200" s="1"/>
  <c r="P13" i="200" s="1"/>
  <c r="P671" i="217" l="1"/>
  <c r="P62" i="199" l="1"/>
  <c r="P70" i="199"/>
  <c r="P91" i="199"/>
  <c r="P95" i="199"/>
  <c r="P97" i="199"/>
  <c r="P685" i="217" l="1"/>
  <c r="P68" i="199"/>
  <c r="P18" i="199"/>
  <c r="P103" i="199"/>
  <c r="P106" i="199"/>
  <c r="P132" i="199"/>
  <c r="P138" i="199"/>
  <c r="P147" i="199"/>
  <c r="P149" i="199"/>
  <c r="P151" i="199"/>
  <c r="P154" i="199"/>
  <c r="P157" i="199"/>
  <c r="P159" i="199"/>
  <c r="P161" i="199"/>
  <c r="P179" i="199"/>
  <c r="P181" i="199"/>
  <c r="P185" i="199"/>
  <c r="P198" i="199"/>
  <c r="P206" i="199"/>
  <c r="P220" i="199"/>
  <c r="P234" i="199"/>
  <c r="P248" i="199"/>
  <c r="P251" i="199"/>
  <c r="P253" i="199"/>
  <c r="P255" i="199"/>
  <c r="P264" i="199"/>
  <c r="P276" i="199"/>
  <c r="P283" i="199"/>
  <c r="P285" i="199"/>
  <c r="P291" i="199"/>
  <c r="P295" i="199"/>
  <c r="P303" i="199"/>
  <c r="P307" i="199"/>
  <c r="P311" i="199"/>
  <c r="P325" i="199"/>
  <c r="P335" i="199"/>
  <c r="P381" i="199"/>
  <c r="P389" i="199"/>
  <c r="P391" i="199"/>
  <c r="P396" i="199"/>
  <c r="P412" i="199"/>
  <c r="P424" i="199"/>
  <c r="P427" i="199"/>
  <c r="P431" i="199"/>
  <c r="P433" i="199"/>
  <c r="P93" i="199"/>
  <c r="P439" i="199"/>
  <c r="P443" i="199"/>
  <c r="P458" i="199"/>
  <c r="P467" i="199"/>
  <c r="P504" i="199"/>
  <c r="P508" i="199"/>
  <c r="P514" i="199"/>
  <c r="P516" i="199"/>
  <c r="P520" i="199"/>
  <c r="P525" i="199"/>
  <c r="P538" i="199"/>
  <c r="P545" i="199"/>
  <c r="P64" i="199"/>
  <c r="P574" i="199"/>
  <c r="P583" i="199"/>
  <c r="P597" i="199"/>
  <c r="P604" i="199"/>
  <c r="P611" i="199"/>
  <c r="P618" i="199"/>
  <c r="P623" i="199"/>
  <c r="P626" i="199"/>
  <c r="P629" i="199"/>
  <c r="P648" i="199"/>
  <c r="P650" i="199"/>
  <c r="P652" i="199"/>
  <c r="P654" i="199"/>
  <c r="P665" i="199"/>
  <c r="P671" i="199"/>
  <c r="P679" i="199"/>
  <c r="P692" i="199"/>
  <c r="P700" i="199"/>
  <c r="P706" i="199"/>
  <c r="P708" i="199"/>
  <c r="P714" i="199"/>
  <c r="P721" i="199"/>
  <c r="P725" i="199"/>
  <c r="P745" i="199"/>
  <c r="P747" i="199"/>
  <c r="P274" i="199" l="1"/>
  <c r="P410" i="199"/>
  <c r="P323" i="199"/>
  <c r="P86" i="199"/>
  <c r="P379" i="199"/>
  <c r="P690" i="199"/>
  <c r="P437" i="199"/>
  <c r="P518" i="199"/>
  <c r="P512" i="199"/>
  <c r="P487" i="199"/>
  <c r="P472" i="199"/>
  <c r="P420" i="199"/>
  <c r="N311" i="199"/>
  <c r="P246" i="199"/>
  <c r="P145" i="199"/>
  <c r="N115" i="199"/>
  <c r="P60" i="199"/>
  <c r="P669" i="199"/>
  <c r="P682" i="217"/>
  <c r="P572" i="199"/>
  <c r="P93" i="217"/>
  <c r="P527" i="199"/>
  <c r="P595" i="199"/>
  <c r="P566" i="199"/>
  <c r="P743" i="199"/>
  <c r="P663" i="199"/>
  <c r="P602" i="199"/>
  <c r="P609" i="199"/>
  <c r="P523" i="199"/>
  <c r="P561" i="199"/>
  <c r="P751" i="199"/>
  <c r="N753" i="199"/>
  <c r="P262" i="199"/>
  <c r="P113" i="199"/>
  <c r="P101" i="199"/>
  <c r="P66" i="199"/>
  <c r="P641" i="199"/>
  <c r="P167" i="199"/>
  <c r="P130" i="199"/>
  <c r="P616" i="199"/>
  <c r="P16" i="199" l="1"/>
  <c r="P470" i="199"/>
  <c r="P84" i="199"/>
  <c r="P86" i="217"/>
  <c r="P669" i="217"/>
  <c r="P111" i="199"/>
  <c r="P99" i="199"/>
  <c r="P600" i="199"/>
  <c r="P570" i="199"/>
  <c r="P559" i="199"/>
  <c r="P661" i="199"/>
  <c r="P688" i="199"/>
  <c r="P667" i="199"/>
  <c r="P741" i="199"/>
  <c r="P614" i="199"/>
  <c r="P749" i="199"/>
  <c r="N751" i="199"/>
  <c r="P408" i="199"/>
  <c r="P377" i="199"/>
  <c r="P370" i="199"/>
  <c r="P362" i="199"/>
  <c r="P272" i="199"/>
  <c r="P260" i="199"/>
  <c r="P143" i="199"/>
  <c r="P128" i="199"/>
  <c r="P435" i="199"/>
  <c r="P321" i="199"/>
  <c r="P485" i="199"/>
  <c r="P639" i="199"/>
  <c r="P165" i="199"/>
  <c r="P418" i="199"/>
  <c r="H127" i="218" l="1"/>
  <c r="H125" i="218" s="1"/>
  <c r="H120" i="218" s="1"/>
  <c r="P568" i="199"/>
  <c r="P14" i="199"/>
  <c r="P174" i="199"/>
  <c r="P406" i="199"/>
  <c r="P319" i="199"/>
  <c r="P84" i="217"/>
  <c r="H24" i="218"/>
  <c r="H22" i="218" s="1"/>
  <c r="H13" i="218" s="1"/>
  <c r="P667" i="217"/>
  <c r="D113" i="219"/>
  <c r="P109" i="199"/>
  <c r="P659" i="199"/>
  <c r="N749" i="199"/>
  <c r="H88" i="218"/>
  <c r="H86" i="218" s="1"/>
  <c r="P485" i="217"/>
  <c r="P172" i="199" l="1"/>
  <c r="P14" i="217"/>
  <c r="P659" i="217"/>
  <c r="P611" i="217"/>
  <c r="P141" i="199" l="1"/>
  <c r="P609" i="217"/>
  <c r="H78" i="218"/>
  <c r="H76" i="218" s="1"/>
  <c r="H68" i="218" s="1"/>
  <c r="P337" i="217"/>
  <c r="P435" i="217"/>
  <c r="P406" i="217" l="1"/>
  <c r="P323" i="217"/>
  <c r="H113" i="218"/>
  <c r="H110" i="218" s="1"/>
  <c r="H104" i="218" s="1"/>
  <c r="P600" i="217"/>
  <c r="H67" i="218"/>
  <c r="H65" i="218" s="1"/>
  <c r="P377" i="217"/>
  <c r="P568" i="217" l="1"/>
  <c r="H58" i="218"/>
  <c r="H56" i="218" s="1"/>
  <c r="H54" i="218" s="1"/>
  <c r="P321" i="217"/>
  <c r="P319" i="217" l="1"/>
  <c r="O751" i="199"/>
  <c r="O472" i="199"/>
  <c r="O747" i="199"/>
  <c r="O745" i="199"/>
  <c r="O725" i="199"/>
  <c r="O721" i="199"/>
  <c r="O714" i="199"/>
  <c r="O706" i="199"/>
  <c r="O685" i="217"/>
  <c r="O692" i="199"/>
  <c r="O679" i="199"/>
  <c r="O665" i="199"/>
  <c r="O654" i="199"/>
  <c r="O652" i="199"/>
  <c r="O650" i="199"/>
  <c r="O629" i="199"/>
  <c r="O626" i="199"/>
  <c r="O623" i="199"/>
  <c r="O618" i="199"/>
  <c r="O611" i="199"/>
  <c r="O604" i="199"/>
  <c r="O597" i="199"/>
  <c r="O583" i="199"/>
  <c r="O579" i="199"/>
  <c r="O574" i="199"/>
  <c r="O549" i="199"/>
  <c r="O545" i="199"/>
  <c r="O538" i="199"/>
  <c r="O525" i="199"/>
  <c r="O520" i="199"/>
  <c r="O516" i="199"/>
  <c r="O514" i="199"/>
  <c r="O508" i="199"/>
  <c r="O504" i="199"/>
  <c r="O494" i="200"/>
  <c r="O487" i="200" s="1"/>
  <c r="O494" i="199"/>
  <c r="O467" i="217"/>
  <c r="O467" i="200"/>
  <c r="O467" i="199"/>
  <c r="O449" i="200"/>
  <c r="O449" i="199"/>
  <c r="O443" i="200"/>
  <c r="O443" i="199"/>
  <c r="O439" i="217"/>
  <c r="O439" i="200"/>
  <c r="O439" i="199"/>
  <c r="O93" i="217"/>
  <c r="O93" i="200"/>
  <c r="N93" i="200" s="1"/>
  <c r="O93" i="199"/>
  <c r="O422" i="200"/>
  <c r="O422" i="199"/>
  <c r="O433" i="217"/>
  <c r="O433" i="200"/>
  <c r="O433" i="199"/>
  <c r="O431" i="217"/>
  <c r="O431" i="200"/>
  <c r="O431" i="199"/>
  <c r="O424" i="200"/>
  <c r="O424" i="199"/>
  <c r="O412" i="217"/>
  <c r="O412" i="200"/>
  <c r="O412" i="199"/>
  <c r="O410" i="199" s="1"/>
  <c r="N398" i="200"/>
  <c r="O396" i="200"/>
  <c r="O396" i="199"/>
  <c r="O391" i="217"/>
  <c r="O391" i="200"/>
  <c r="O391" i="199"/>
  <c r="O389" i="217"/>
  <c r="O389" i="200"/>
  <c r="O389" i="199"/>
  <c r="O381" i="200"/>
  <c r="O381" i="199"/>
  <c r="O366" i="200"/>
  <c r="O366" i="199"/>
  <c r="O335" i="200"/>
  <c r="O323" i="200" s="1"/>
  <c r="O335" i="199"/>
  <c r="O307" i="200"/>
  <c r="O303" i="200"/>
  <c r="O303" i="199"/>
  <c r="O295" i="200"/>
  <c r="O295" i="199"/>
  <c r="O291" i="200"/>
  <c r="O291" i="199"/>
  <c r="O285" i="200"/>
  <c r="O283" i="200"/>
  <c r="O283" i="199"/>
  <c r="O276" i="200"/>
  <c r="O264" i="200"/>
  <c r="O258" i="200"/>
  <c r="O258" i="199"/>
  <c r="O255" i="200"/>
  <c r="O255" i="199"/>
  <c r="O253" i="200"/>
  <c r="O253" i="199"/>
  <c r="O251" i="200"/>
  <c r="O248" i="200"/>
  <c r="O248" i="199"/>
  <c r="O220" i="200"/>
  <c r="O220" i="199"/>
  <c r="O217" i="200"/>
  <c r="O206" i="200"/>
  <c r="N206" i="200" s="1"/>
  <c r="O206" i="199"/>
  <c r="O198" i="200"/>
  <c r="O198" i="199"/>
  <c r="O194" i="200"/>
  <c r="O185" i="217"/>
  <c r="O185" i="200"/>
  <c r="O185" i="199"/>
  <c r="O181" i="200"/>
  <c r="O181" i="199"/>
  <c r="O179" i="200"/>
  <c r="O179" i="199"/>
  <c r="O176" i="200"/>
  <c r="O161" i="200"/>
  <c r="O161" i="199"/>
  <c r="O159" i="200"/>
  <c r="N158" i="200"/>
  <c r="N158" i="199"/>
  <c r="O157" i="200"/>
  <c r="O157" i="199"/>
  <c r="O154" i="200"/>
  <c r="O154" i="199"/>
  <c r="O151" i="200"/>
  <c r="O151" i="199"/>
  <c r="O169" i="200"/>
  <c r="O169" i="199"/>
  <c r="N169" i="199" s="1"/>
  <c r="O149" i="200"/>
  <c r="O149" i="199"/>
  <c r="O147" i="200"/>
  <c r="O138" i="200"/>
  <c r="O138" i="199"/>
  <c r="O132" i="200"/>
  <c r="O132" i="199"/>
  <c r="O106" i="200"/>
  <c r="O106" i="199"/>
  <c r="O103" i="200"/>
  <c r="O103" i="199"/>
  <c r="O97" i="217"/>
  <c r="O97" i="200"/>
  <c r="O97" i="199"/>
  <c r="O95" i="217"/>
  <c r="O95" i="200"/>
  <c r="O95" i="199"/>
  <c r="O91" i="217"/>
  <c r="O91" i="200"/>
  <c r="O91" i="199"/>
  <c r="O70" i="217"/>
  <c r="O70" i="200"/>
  <c r="O70" i="199"/>
  <c r="O60" i="217"/>
  <c r="O62" i="200"/>
  <c r="O60" i="200" s="1"/>
  <c r="O62" i="199"/>
  <c r="O20" i="200"/>
  <c r="N234" i="200"/>
  <c r="N727" i="199"/>
  <c r="N730" i="199"/>
  <c r="N731" i="199"/>
  <c r="N732" i="199"/>
  <c r="N726" i="199"/>
  <c r="N723" i="199"/>
  <c r="N724" i="199"/>
  <c r="N722" i="199"/>
  <c r="N716" i="199"/>
  <c r="N719" i="199"/>
  <c r="N715" i="199"/>
  <c r="N713" i="199"/>
  <c r="N711" i="199"/>
  <c r="N710" i="199"/>
  <c r="N709" i="199"/>
  <c r="N707" i="199"/>
  <c r="N703" i="199"/>
  <c r="N705" i="199"/>
  <c r="N701" i="199"/>
  <c r="N694" i="199"/>
  <c r="N695" i="199"/>
  <c r="N696" i="199"/>
  <c r="N697" i="199"/>
  <c r="N698" i="199"/>
  <c r="N699" i="199"/>
  <c r="N693" i="199"/>
  <c r="N681" i="199"/>
  <c r="N680" i="199"/>
  <c r="N678" i="199"/>
  <c r="N673" i="199"/>
  <c r="N672" i="199"/>
  <c r="N666" i="199"/>
  <c r="N656" i="199"/>
  <c r="N655" i="199"/>
  <c r="N653" i="199"/>
  <c r="N651" i="199"/>
  <c r="N649" i="199"/>
  <c r="N645" i="199"/>
  <c r="N646" i="199"/>
  <c r="N647" i="199"/>
  <c r="N644" i="199"/>
  <c r="N637" i="199"/>
  <c r="N633" i="199"/>
  <c r="N634" i="199"/>
  <c r="N632" i="199"/>
  <c r="N630" i="199"/>
  <c r="N628" i="199"/>
  <c r="N627" i="199"/>
  <c r="N625" i="199"/>
  <c r="N624" i="199"/>
  <c r="N620" i="199"/>
  <c r="N621" i="199"/>
  <c r="N622" i="199"/>
  <c r="N619" i="199"/>
  <c r="N613" i="199"/>
  <c r="N612" i="199"/>
  <c r="N606" i="199"/>
  <c r="N605" i="199"/>
  <c r="N598" i="199"/>
  <c r="N599" i="199"/>
  <c r="N584" i="199"/>
  <c r="N582" i="199"/>
  <c r="N580" i="199"/>
  <c r="N576" i="199"/>
  <c r="N577" i="199"/>
  <c r="N578" i="199"/>
  <c r="N575" i="199"/>
  <c r="N65" i="199"/>
  <c r="N564" i="199"/>
  <c r="N556" i="199"/>
  <c r="N555" i="199"/>
  <c r="N551" i="199"/>
  <c r="N550" i="199"/>
  <c r="N548" i="199"/>
  <c r="N546" i="199"/>
  <c r="N539" i="199"/>
  <c r="N534" i="199"/>
  <c r="N535" i="199"/>
  <c r="N537" i="199"/>
  <c r="N526" i="199"/>
  <c r="N522" i="199"/>
  <c r="N521" i="199"/>
  <c r="N517" i="199"/>
  <c r="N515" i="199"/>
  <c r="N506" i="199"/>
  <c r="N507" i="199"/>
  <c r="N505" i="199"/>
  <c r="N496" i="200"/>
  <c r="N497" i="200"/>
  <c r="N498" i="200"/>
  <c r="N499" i="200"/>
  <c r="N500" i="200"/>
  <c r="N501" i="200"/>
  <c r="N502" i="200"/>
  <c r="N503" i="200"/>
  <c r="N496" i="199"/>
  <c r="N497" i="199"/>
  <c r="N498" i="199"/>
  <c r="N499" i="199"/>
  <c r="N500" i="199"/>
  <c r="N501" i="199"/>
  <c r="N502" i="199"/>
  <c r="N503" i="199"/>
  <c r="N495" i="200"/>
  <c r="N495" i="199"/>
  <c r="N491" i="200"/>
  <c r="N491" i="199"/>
  <c r="N490" i="200"/>
  <c r="N490" i="199"/>
  <c r="N469" i="200"/>
  <c r="N469" i="199"/>
  <c r="N468" i="200"/>
  <c r="N468" i="199"/>
  <c r="N460" i="200"/>
  <c r="N461" i="200"/>
  <c r="N462" i="200"/>
  <c r="N463" i="200"/>
  <c r="N465" i="200"/>
  <c r="N466" i="200"/>
  <c r="N460" i="199"/>
  <c r="N461" i="199"/>
  <c r="N462" i="199"/>
  <c r="N463" i="199"/>
  <c r="N465" i="199"/>
  <c r="N466" i="199"/>
  <c r="N459" i="200"/>
  <c r="N459" i="199"/>
  <c r="N457" i="200"/>
  <c r="N457" i="199"/>
  <c r="N451" i="200"/>
  <c r="N452" i="200"/>
  <c r="N453" i="200"/>
  <c r="N454" i="200"/>
  <c r="N455" i="200"/>
  <c r="N456" i="200"/>
  <c r="N451" i="199"/>
  <c r="N452" i="199"/>
  <c r="N453" i="199"/>
  <c r="N454" i="199"/>
  <c r="N455" i="199"/>
  <c r="N456" i="199"/>
  <c r="N450" i="200"/>
  <c r="N450" i="199"/>
  <c r="N445" i="200"/>
  <c r="N446" i="200"/>
  <c r="N447" i="200"/>
  <c r="N448" i="200"/>
  <c r="N445" i="199"/>
  <c r="N446" i="199"/>
  <c r="N447" i="199"/>
  <c r="N448" i="199"/>
  <c r="N444" i="200"/>
  <c r="N444" i="199"/>
  <c r="N441" i="200"/>
  <c r="N442" i="200"/>
  <c r="N441" i="199"/>
  <c r="N442" i="199"/>
  <c r="N440" i="200"/>
  <c r="N440" i="199"/>
  <c r="N94" i="200"/>
  <c r="N94" i="199"/>
  <c r="N423" i="200"/>
  <c r="N423" i="199"/>
  <c r="N434" i="200"/>
  <c r="N434" i="199"/>
  <c r="N432" i="200"/>
  <c r="N432" i="199"/>
  <c r="N429" i="200"/>
  <c r="N430" i="200"/>
  <c r="N429" i="199"/>
  <c r="N430" i="199"/>
  <c r="N428" i="200"/>
  <c r="N428" i="199"/>
  <c r="N426" i="200"/>
  <c r="N426" i="199"/>
  <c r="N425" i="200"/>
  <c r="N425" i="199"/>
  <c r="N301" i="200"/>
  <c r="N301" i="199"/>
  <c r="N413" i="200"/>
  <c r="N413" i="199"/>
  <c r="N302" i="200"/>
  <c r="N302" i="199"/>
  <c r="N401" i="200"/>
  <c r="N401" i="199"/>
  <c r="N400" i="200"/>
  <c r="N400" i="199"/>
  <c r="N394" i="200"/>
  <c r="N394" i="199"/>
  <c r="N397" i="200"/>
  <c r="N397" i="199"/>
  <c r="N392" i="200"/>
  <c r="N392" i="199"/>
  <c r="N390" i="200"/>
  <c r="N390" i="199"/>
  <c r="N383" i="200"/>
  <c r="N384" i="200"/>
  <c r="N385" i="200"/>
  <c r="N386" i="200"/>
  <c r="N387" i="200"/>
  <c r="N388" i="200"/>
  <c r="N383" i="199"/>
  <c r="N384" i="199"/>
  <c r="N385" i="199"/>
  <c r="N386" i="199"/>
  <c r="N387" i="199"/>
  <c r="N388" i="199"/>
  <c r="N382" i="200"/>
  <c r="N382" i="199"/>
  <c r="N368" i="200"/>
  <c r="N369" i="200"/>
  <c r="N368" i="199"/>
  <c r="N369" i="199"/>
  <c r="N367" i="200"/>
  <c r="N367" i="199"/>
  <c r="N336" i="200"/>
  <c r="N336" i="199"/>
  <c r="N328" i="200"/>
  <c r="N329" i="200"/>
  <c r="N330" i="200"/>
  <c r="N331" i="200"/>
  <c r="N332" i="200"/>
  <c r="N333" i="200"/>
  <c r="N334" i="200"/>
  <c r="N328" i="199"/>
  <c r="N329" i="199"/>
  <c r="N330" i="199"/>
  <c r="N331" i="199"/>
  <c r="N332" i="199"/>
  <c r="N333" i="199"/>
  <c r="N334" i="199"/>
  <c r="N326" i="200"/>
  <c r="N326" i="199"/>
  <c r="N313" i="200"/>
  <c r="N313" i="199"/>
  <c r="N309" i="200"/>
  <c r="N310" i="200"/>
  <c r="N309" i="199"/>
  <c r="N310" i="199"/>
  <c r="N308" i="200"/>
  <c r="N308" i="199"/>
  <c r="N305" i="200"/>
  <c r="N306" i="200"/>
  <c r="N305" i="199"/>
  <c r="N306" i="199"/>
  <c r="N304" i="200"/>
  <c r="N304" i="199"/>
  <c r="N299" i="200"/>
  <c r="N299" i="199"/>
  <c r="N296" i="200"/>
  <c r="N296" i="199"/>
  <c r="N293" i="200"/>
  <c r="N294" i="200"/>
  <c r="N293" i="199"/>
  <c r="N294" i="199"/>
  <c r="N292" i="200"/>
  <c r="N292" i="199"/>
  <c r="N287" i="200"/>
  <c r="N288" i="200"/>
  <c r="N289" i="200"/>
  <c r="N290" i="200"/>
  <c r="N287" i="199"/>
  <c r="N287" i="217" s="1"/>
  <c r="N288" i="199"/>
  <c r="N289" i="199"/>
  <c r="N290" i="199"/>
  <c r="N286" i="200"/>
  <c r="N286" i="199"/>
  <c r="N284" i="200"/>
  <c r="N284" i="199"/>
  <c r="N281" i="200"/>
  <c r="N281" i="199"/>
  <c r="N278" i="200"/>
  <c r="N278" i="199"/>
  <c r="N277" i="200"/>
  <c r="N277" i="199"/>
  <c r="N266" i="200"/>
  <c r="N267" i="200"/>
  <c r="N268" i="200"/>
  <c r="N269" i="200"/>
  <c r="N270" i="200"/>
  <c r="N271" i="200"/>
  <c r="N266" i="199"/>
  <c r="N267" i="199"/>
  <c r="N268" i="199"/>
  <c r="N269" i="199"/>
  <c r="N270" i="199"/>
  <c r="N271" i="199"/>
  <c r="N265" i="200"/>
  <c r="N265" i="199"/>
  <c r="N259" i="200"/>
  <c r="N259" i="199"/>
  <c r="N257" i="200"/>
  <c r="N256" i="200"/>
  <c r="N256" i="199"/>
  <c r="N254" i="200"/>
  <c r="N254" i="199"/>
  <c r="N252" i="200"/>
  <c r="N252" i="199"/>
  <c r="N250" i="200"/>
  <c r="N250" i="199"/>
  <c r="N249" i="200"/>
  <c r="N249" i="199"/>
  <c r="N235" i="200"/>
  <c r="N235" i="199"/>
  <c r="N233" i="200"/>
  <c r="N226" i="200"/>
  <c r="N227" i="200"/>
  <c r="N228" i="200"/>
  <c r="N229" i="200"/>
  <c r="N230" i="200"/>
  <c r="N226" i="199"/>
  <c r="N227" i="199"/>
  <c r="N228" i="199"/>
  <c r="N229" i="199"/>
  <c r="N230" i="199"/>
  <c r="N225" i="200"/>
  <c r="N225" i="199"/>
  <c r="N223" i="200"/>
  <c r="N223" i="199"/>
  <c r="N222" i="200"/>
  <c r="N222" i="199"/>
  <c r="N221" i="200"/>
  <c r="N221" i="199"/>
  <c r="N219" i="200"/>
  <c r="N219" i="199"/>
  <c r="N218" i="200"/>
  <c r="N218" i="199"/>
  <c r="N216" i="200"/>
  <c r="N216" i="199"/>
  <c r="N214" i="200"/>
  <c r="N214" i="199"/>
  <c r="N210" i="200"/>
  <c r="N211" i="200"/>
  <c r="N212" i="200"/>
  <c r="N210" i="199"/>
  <c r="N211" i="199"/>
  <c r="N212" i="199"/>
  <c r="N209" i="200"/>
  <c r="N209" i="199"/>
  <c r="N202" i="200"/>
  <c r="N203" i="200"/>
  <c r="N204" i="200"/>
  <c r="N202" i="199"/>
  <c r="N203" i="199"/>
  <c r="N204" i="199"/>
  <c r="N201" i="200"/>
  <c r="N201" i="199"/>
  <c r="N199" i="200"/>
  <c r="N199" i="199"/>
  <c r="N196" i="200"/>
  <c r="N196" i="199"/>
  <c r="N195" i="200"/>
  <c r="N195" i="199"/>
  <c r="N191" i="200"/>
  <c r="N192" i="200"/>
  <c r="N191" i="199"/>
  <c r="N192" i="199"/>
  <c r="N190" i="200"/>
  <c r="N190" i="199"/>
  <c r="N187" i="200"/>
  <c r="N188" i="200"/>
  <c r="N187" i="199"/>
  <c r="N188" i="199"/>
  <c r="N186" i="200"/>
  <c r="N186" i="199"/>
  <c r="N184" i="200"/>
  <c r="N184" i="199"/>
  <c r="N183" i="200"/>
  <c r="N183" i="199"/>
  <c r="N182" i="200"/>
  <c r="N182" i="199"/>
  <c r="N180" i="200"/>
  <c r="N180" i="199"/>
  <c r="N178" i="200"/>
  <c r="N178" i="199"/>
  <c r="N177" i="200"/>
  <c r="N177" i="199"/>
  <c r="N162" i="200"/>
  <c r="N162" i="199"/>
  <c r="N156" i="200"/>
  <c r="N156" i="199"/>
  <c r="N153" i="200"/>
  <c r="N153" i="199"/>
  <c r="N152" i="200"/>
  <c r="N152" i="199"/>
  <c r="N150" i="200"/>
  <c r="N150" i="199"/>
  <c r="N148" i="200"/>
  <c r="N148" i="199"/>
  <c r="N140" i="200"/>
  <c r="N140" i="199"/>
  <c r="N139" i="200"/>
  <c r="N139" i="199"/>
  <c r="N134" i="200"/>
  <c r="N135" i="200"/>
  <c r="N136" i="200"/>
  <c r="N137" i="200"/>
  <c r="N134" i="199"/>
  <c r="N135" i="199"/>
  <c r="N136" i="199"/>
  <c r="N137" i="199"/>
  <c r="N133" i="200"/>
  <c r="N133" i="199"/>
  <c r="N118" i="200"/>
  <c r="N119" i="200"/>
  <c r="N120" i="200"/>
  <c r="N121" i="200"/>
  <c r="N122" i="200"/>
  <c r="N123" i="200"/>
  <c r="N124" i="200"/>
  <c r="N125" i="200"/>
  <c r="N126" i="200"/>
  <c r="N127" i="200"/>
  <c r="N118" i="199"/>
  <c r="N119" i="199"/>
  <c r="N120" i="199"/>
  <c r="N121" i="199"/>
  <c r="N122" i="199"/>
  <c r="N123" i="199"/>
  <c r="N124" i="199"/>
  <c r="N125" i="199"/>
  <c r="N126" i="199"/>
  <c r="N127" i="199"/>
  <c r="N116" i="200"/>
  <c r="N116" i="199"/>
  <c r="N108" i="200"/>
  <c r="N108" i="199"/>
  <c r="N107" i="200"/>
  <c r="N107" i="199"/>
  <c r="N104" i="200"/>
  <c r="N104" i="199"/>
  <c r="N105" i="200"/>
  <c r="N105" i="199"/>
  <c r="N98" i="200"/>
  <c r="N98" i="199"/>
  <c r="N96" i="200"/>
  <c r="N96" i="199"/>
  <c r="N92" i="200"/>
  <c r="N92" i="199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2" i="199"/>
  <c r="N73" i="199"/>
  <c r="N74" i="199"/>
  <c r="N75" i="199"/>
  <c r="N76" i="199"/>
  <c r="N77" i="199"/>
  <c r="N78" i="199"/>
  <c r="N79" i="199"/>
  <c r="N80" i="199"/>
  <c r="N81" i="199"/>
  <c r="N82" i="199"/>
  <c r="N83" i="199"/>
  <c r="N71" i="200"/>
  <c r="N71" i="199"/>
  <c r="N57" i="200"/>
  <c r="N57" i="199"/>
  <c r="N56" i="200"/>
  <c r="N56" i="199"/>
  <c r="N22" i="200"/>
  <c r="N23" i="200"/>
  <c r="N24" i="200"/>
  <c r="N53" i="200"/>
  <c r="N54" i="200"/>
  <c r="N22" i="199"/>
  <c r="N23" i="199"/>
  <c r="N24" i="199"/>
  <c r="N53" i="199"/>
  <c r="N54" i="199"/>
  <c r="N21" i="200"/>
  <c r="N21" i="199"/>
  <c r="N501" i="217" l="1"/>
  <c r="N497" i="217"/>
  <c r="N433" i="200"/>
  <c r="O274" i="200"/>
  <c r="N716" i="217"/>
  <c r="N703" i="217"/>
  <c r="N537" i="217"/>
  <c r="N534" i="217"/>
  <c r="N499" i="217"/>
  <c r="N466" i="217"/>
  <c r="N465" i="217"/>
  <c r="N463" i="217"/>
  <c r="N460" i="217"/>
  <c r="N454" i="217"/>
  <c r="N452" i="217"/>
  <c r="N455" i="217"/>
  <c r="N451" i="217"/>
  <c r="O323" i="199"/>
  <c r="N209" i="217"/>
  <c r="N210" i="217"/>
  <c r="N212" i="217"/>
  <c r="N93" i="199"/>
  <c r="N93" i="217"/>
  <c r="O410" i="217"/>
  <c r="N698" i="217"/>
  <c r="N503" i="217"/>
  <c r="O274" i="199"/>
  <c r="N453" i="217"/>
  <c r="N502" i="217"/>
  <c r="N696" i="217"/>
  <c r="N719" i="217"/>
  <c r="O246" i="199"/>
  <c r="N556" i="217"/>
  <c r="N697" i="217"/>
  <c r="N535" i="217"/>
  <c r="N695" i="217"/>
  <c r="N500" i="217"/>
  <c r="O379" i="200"/>
  <c r="O420" i="199"/>
  <c r="N462" i="217"/>
  <c r="N498" i="217"/>
  <c r="N577" i="217"/>
  <c r="N673" i="217"/>
  <c r="N705" i="217"/>
  <c r="N211" i="217"/>
  <c r="N290" i="217"/>
  <c r="N461" i="217"/>
  <c r="N576" i="217"/>
  <c r="N678" i="217"/>
  <c r="N647" i="217"/>
  <c r="N694" i="217"/>
  <c r="N578" i="217"/>
  <c r="N289" i="217"/>
  <c r="N496" i="217"/>
  <c r="N288" i="217"/>
  <c r="N582" i="217"/>
  <c r="N646" i="217"/>
  <c r="N645" i="217"/>
  <c r="N456" i="217"/>
  <c r="N457" i="217"/>
  <c r="N699" i="217"/>
  <c r="O527" i="199"/>
  <c r="O379" i="199"/>
  <c r="O437" i="199"/>
  <c r="O690" i="199"/>
  <c r="O437" i="200"/>
  <c r="N729" i="217"/>
  <c r="N712" i="217"/>
  <c r="N563" i="199"/>
  <c r="O518" i="199"/>
  <c r="N529" i="199"/>
  <c r="O512" i="199"/>
  <c r="N489" i="200"/>
  <c r="O487" i="199"/>
  <c r="O472" i="200"/>
  <c r="O470" i="200" s="1"/>
  <c r="N489" i="199"/>
  <c r="O420" i="200"/>
  <c r="N327" i="217"/>
  <c r="N312" i="217"/>
  <c r="O246" i="200"/>
  <c r="N297" i="217"/>
  <c r="N298" i="217"/>
  <c r="N206" i="199"/>
  <c r="O145" i="200"/>
  <c r="O143" i="200" s="1"/>
  <c r="O86" i="200"/>
  <c r="O86" i="199"/>
  <c r="O86" i="217"/>
  <c r="N64" i="199"/>
  <c r="O60" i="199"/>
  <c r="N636" i="199"/>
  <c r="N24" i="217"/>
  <c r="N56" i="217"/>
  <c r="N81" i="217"/>
  <c r="N73" i="217"/>
  <c r="N105" i="217"/>
  <c r="N107" i="217"/>
  <c r="N116" i="217"/>
  <c r="N125" i="217"/>
  <c r="N148" i="217"/>
  <c r="N156" i="217"/>
  <c r="N182" i="217"/>
  <c r="N188" i="217"/>
  <c r="N202" i="217"/>
  <c r="N256" i="217"/>
  <c r="N294" i="217"/>
  <c r="N308" i="217"/>
  <c r="N334" i="217"/>
  <c r="N330" i="217"/>
  <c r="N369" i="217"/>
  <c r="N401" i="217"/>
  <c r="N426" i="217"/>
  <c r="N430" i="217"/>
  <c r="N423" i="217"/>
  <c r="N450" i="217"/>
  <c r="N550" i="217"/>
  <c r="N584" i="217"/>
  <c r="N624" i="217"/>
  <c r="N693" i="217"/>
  <c r="N723" i="217"/>
  <c r="N23" i="217"/>
  <c r="N80" i="217"/>
  <c r="N76" i="217"/>
  <c r="N72" i="217"/>
  <c r="N124" i="217"/>
  <c r="N120" i="217"/>
  <c r="N136" i="217"/>
  <c r="N187" i="217"/>
  <c r="N227" i="217"/>
  <c r="N270" i="217"/>
  <c r="N293" i="217"/>
  <c r="N305" i="217"/>
  <c r="N333" i="217"/>
  <c r="N329" i="217"/>
  <c r="N368" i="217"/>
  <c r="N387" i="217"/>
  <c r="N383" i="217"/>
  <c r="N429" i="217"/>
  <c r="N447" i="217"/>
  <c r="N491" i="217"/>
  <c r="N505" i="217"/>
  <c r="N515" i="217"/>
  <c r="N522" i="217"/>
  <c r="N539" i="217"/>
  <c r="N551" i="217"/>
  <c r="N65" i="217"/>
  <c r="N586" i="217"/>
  <c r="N606" i="217"/>
  <c r="N622" i="217"/>
  <c r="N625" i="217"/>
  <c r="N632" i="217"/>
  <c r="N644" i="217"/>
  <c r="N649" i="217"/>
  <c r="N656" i="217"/>
  <c r="N711" i="217"/>
  <c r="N726" i="217"/>
  <c r="N727" i="217"/>
  <c r="N96" i="217"/>
  <c r="N121" i="217"/>
  <c r="N139" i="217"/>
  <c r="N152" i="217"/>
  <c r="N178" i="217"/>
  <c r="N184" i="217"/>
  <c r="N190" i="217"/>
  <c r="N196" i="217"/>
  <c r="N201" i="217"/>
  <c r="N219" i="217"/>
  <c r="N225" i="217"/>
  <c r="N233" i="217"/>
  <c r="N259" i="217"/>
  <c r="N267" i="217"/>
  <c r="N281" i="217"/>
  <c r="N296" i="217"/>
  <c r="N313" i="217"/>
  <c r="N388" i="217"/>
  <c r="N440" i="217"/>
  <c r="N459" i="217"/>
  <c r="N469" i="217"/>
  <c r="N521" i="217"/>
  <c r="N564" i="217"/>
  <c r="N605" i="217"/>
  <c r="N619" i="217"/>
  <c r="N637" i="217"/>
  <c r="N655" i="217"/>
  <c r="N710" i="217"/>
  <c r="N730" i="217"/>
  <c r="N756" i="217"/>
  <c r="N83" i="217"/>
  <c r="N75" i="217"/>
  <c r="N92" i="217"/>
  <c r="N98" i="217"/>
  <c r="N104" i="217"/>
  <c r="N108" i="217"/>
  <c r="N127" i="217"/>
  <c r="N123" i="217"/>
  <c r="N119" i="217"/>
  <c r="N133" i="217"/>
  <c r="N135" i="217"/>
  <c r="N140" i="217"/>
  <c r="N150" i="217"/>
  <c r="N153" i="217"/>
  <c r="N162" i="217"/>
  <c r="N177" i="217"/>
  <c r="N180" i="217"/>
  <c r="N183" i="217"/>
  <c r="N186" i="217"/>
  <c r="N192" i="217"/>
  <c r="N195" i="217"/>
  <c r="N199" i="217"/>
  <c r="N204" i="217"/>
  <c r="N216" i="217"/>
  <c r="N218" i="217"/>
  <c r="N221" i="217"/>
  <c r="N223" i="217"/>
  <c r="N230" i="217"/>
  <c r="N226" i="217"/>
  <c r="N235" i="217"/>
  <c r="N250" i="217"/>
  <c r="N254" i="217"/>
  <c r="N257" i="217"/>
  <c r="N265" i="217"/>
  <c r="N269" i="217"/>
  <c r="N278" i="217"/>
  <c r="N284" i="217"/>
  <c r="N292" i="217"/>
  <c r="N299" i="217"/>
  <c r="N304" i="217"/>
  <c r="N310" i="217"/>
  <c r="N326" i="217"/>
  <c r="N332" i="217"/>
  <c r="N328" i="217"/>
  <c r="N336" i="217"/>
  <c r="N367" i="217"/>
  <c r="N382" i="217"/>
  <c r="N386" i="217"/>
  <c r="N392" i="217"/>
  <c r="N397" i="217"/>
  <c r="N394" i="217"/>
  <c r="N400" i="217"/>
  <c r="N302" i="217"/>
  <c r="N425" i="217"/>
  <c r="N428" i="217"/>
  <c r="N434" i="217"/>
  <c r="N94" i="217"/>
  <c r="N442" i="217"/>
  <c r="N444" i="217"/>
  <c r="N446" i="217"/>
  <c r="N468" i="217"/>
  <c r="N507" i="217"/>
  <c r="N517" i="217"/>
  <c r="N526" i="217"/>
  <c r="N546" i="217"/>
  <c r="N575" i="217"/>
  <c r="N580" i="217"/>
  <c r="N599" i="217"/>
  <c r="N612" i="217"/>
  <c r="N621" i="217"/>
  <c r="N627" i="217"/>
  <c r="N634" i="217"/>
  <c r="N651" i="217"/>
  <c r="N666" i="217"/>
  <c r="N680" i="217"/>
  <c r="N707" i="217"/>
  <c r="N713" i="217"/>
  <c r="N722" i="217"/>
  <c r="N732" i="217"/>
  <c r="N748" i="217"/>
  <c r="O572" i="199"/>
  <c r="N71" i="217"/>
  <c r="N77" i="217"/>
  <c r="N137" i="217"/>
  <c r="N214" i="217"/>
  <c r="N222" i="217"/>
  <c r="N228" i="217"/>
  <c r="N249" i="217"/>
  <c r="N252" i="217"/>
  <c r="N271" i="217"/>
  <c r="N277" i="217"/>
  <c r="N286" i="217"/>
  <c r="N306" i="217"/>
  <c r="N384" i="217"/>
  <c r="N390" i="217"/>
  <c r="N413" i="217"/>
  <c r="N301" i="217"/>
  <c r="N432" i="217"/>
  <c r="N448" i="217"/>
  <c r="N630" i="217"/>
  <c r="N54" i="217"/>
  <c r="N22" i="217"/>
  <c r="N57" i="217"/>
  <c r="N79" i="217"/>
  <c r="N53" i="217"/>
  <c r="N82" i="217"/>
  <c r="N78" i="217"/>
  <c r="N74" i="217"/>
  <c r="N126" i="217"/>
  <c r="N122" i="217"/>
  <c r="N118" i="217"/>
  <c r="N134" i="217"/>
  <c r="N191" i="217"/>
  <c r="N203" i="217"/>
  <c r="N229" i="217"/>
  <c r="N268" i="217"/>
  <c r="N309" i="217"/>
  <c r="N331" i="217"/>
  <c r="N385" i="217"/>
  <c r="N441" i="217"/>
  <c r="N445" i="217"/>
  <c r="N490" i="217"/>
  <c r="N495" i="217"/>
  <c r="N506" i="217"/>
  <c r="N548" i="217"/>
  <c r="N598" i="217"/>
  <c r="N613" i="217"/>
  <c r="N620" i="217"/>
  <c r="N628" i="217"/>
  <c r="N633" i="217"/>
  <c r="N653" i="217"/>
  <c r="N672" i="217"/>
  <c r="N681" i="217"/>
  <c r="N701" i="217"/>
  <c r="N709" i="217"/>
  <c r="N715" i="217"/>
  <c r="N724" i="217"/>
  <c r="N731" i="217"/>
  <c r="N746" i="217"/>
  <c r="N158" i="217"/>
  <c r="N555" i="217"/>
  <c r="N266" i="217"/>
  <c r="O669" i="199"/>
  <c r="N593" i="217"/>
  <c r="N597" i="199"/>
  <c r="O602" i="199"/>
  <c r="O130" i="200"/>
  <c r="N396" i="199"/>
  <c r="N389" i="199"/>
  <c r="N391" i="199"/>
  <c r="O364" i="199"/>
  <c r="N258" i="199"/>
  <c r="O262" i="199"/>
  <c r="N62" i="199"/>
  <c r="O113" i="199"/>
  <c r="O68" i="199"/>
  <c r="O101" i="199"/>
  <c r="N70" i="199"/>
  <c r="O663" i="199"/>
  <c r="O561" i="199"/>
  <c r="O566" i="199"/>
  <c r="O523" i="199"/>
  <c r="N258" i="200"/>
  <c r="O749" i="199"/>
  <c r="O609" i="199"/>
  <c r="O595" i="199"/>
  <c r="O167" i="199"/>
  <c r="O616" i="199"/>
  <c r="O410" i="200"/>
  <c r="O262" i="200"/>
  <c r="O364" i="200"/>
  <c r="O167" i="200"/>
  <c r="O113" i="200"/>
  <c r="O101" i="200"/>
  <c r="N62" i="200"/>
  <c r="N60" i="200" s="1"/>
  <c r="N21" i="217"/>
  <c r="O18" i="200"/>
  <c r="O68" i="200"/>
  <c r="O641" i="199"/>
  <c r="O743" i="199"/>
  <c r="O68" i="217"/>
  <c r="N62" i="217"/>
  <c r="O101" i="217"/>
  <c r="O18" i="217"/>
  <c r="N20" i="217"/>
  <c r="N70" i="217"/>
  <c r="N91" i="217"/>
  <c r="N95" i="217"/>
  <c r="N97" i="217"/>
  <c r="N103" i="217"/>
  <c r="N106" i="217"/>
  <c r="O138" i="217"/>
  <c r="O147" i="217"/>
  <c r="O149" i="217"/>
  <c r="O169" i="217"/>
  <c r="O154" i="217"/>
  <c r="O157" i="217"/>
  <c r="O161" i="217"/>
  <c r="O179" i="217"/>
  <c r="O181" i="217"/>
  <c r="N185" i="217"/>
  <c r="O198" i="217"/>
  <c r="N217" i="217"/>
  <c r="O248" i="217"/>
  <c r="O255" i="217"/>
  <c r="O258" i="217"/>
  <c r="O276" i="217"/>
  <c r="O283" i="217"/>
  <c r="O291" i="217"/>
  <c r="O295" i="217"/>
  <c r="O303" i="217"/>
  <c r="O307" i="217"/>
  <c r="N314" i="217"/>
  <c r="O335" i="217"/>
  <c r="O321" i="199" l="1"/>
  <c r="O16" i="199"/>
  <c r="O272" i="199"/>
  <c r="N529" i="217"/>
  <c r="N563" i="217"/>
  <c r="N489" i="217"/>
  <c r="O470" i="199"/>
  <c r="N60" i="199"/>
  <c r="O246" i="217"/>
  <c r="N206" i="217"/>
  <c r="N64" i="217"/>
  <c r="N636" i="217"/>
  <c r="O682" i="217"/>
  <c r="N597" i="217"/>
  <c r="N607" i="199"/>
  <c r="N508" i="217"/>
  <c r="N626" i="217"/>
  <c r="N745" i="217"/>
  <c r="N433" i="217"/>
  <c r="N629" i="217"/>
  <c r="O370" i="199"/>
  <c r="N431" i="217"/>
  <c r="N583" i="217"/>
  <c r="O418" i="199"/>
  <c r="O362" i="199"/>
  <c r="O260" i="199"/>
  <c r="N439" i="217"/>
  <c r="N68" i="199"/>
  <c r="O66" i="199"/>
  <c r="O111" i="199"/>
  <c r="O84" i="199"/>
  <c r="O377" i="199"/>
  <c r="N547" i="217"/>
  <c r="N458" i="217"/>
  <c r="O688" i="199"/>
  <c r="O661" i="199"/>
  <c r="O408" i="199"/>
  <c r="O559" i="199"/>
  <c r="O667" i="199"/>
  <c r="N516" i="217"/>
  <c r="N706" i="217"/>
  <c r="N648" i="217"/>
  <c r="N665" i="217"/>
  <c r="N650" i="217"/>
  <c r="N538" i="217"/>
  <c r="N652" i="217"/>
  <c r="N545" i="217"/>
  <c r="N514" i="217"/>
  <c r="O614" i="199"/>
  <c r="O600" i="199"/>
  <c r="O570" i="199"/>
  <c r="N552" i="217"/>
  <c r="O435" i="199"/>
  <c r="N427" i="217"/>
  <c r="O165" i="199"/>
  <c r="G21" i="218"/>
  <c r="P525" i="217"/>
  <c r="N631" i="217"/>
  <c r="N300" i="217"/>
  <c r="N520" i="217"/>
  <c r="N623" i="217"/>
  <c r="N579" i="217"/>
  <c r="N700" i="217"/>
  <c r="N618" i="217"/>
  <c r="N574" i="217"/>
  <c r="N725" i="217"/>
  <c r="N721" i="217"/>
  <c r="N714" i="217"/>
  <c r="N708" i="217"/>
  <c r="N692" i="217"/>
  <c r="N679" i="217"/>
  <c r="N654" i="217"/>
  <c r="N549" i="217"/>
  <c r="N504" i="217"/>
  <c r="N412" i="217"/>
  <c r="O408" i="200"/>
  <c r="O418" i="200"/>
  <c r="N424" i="217"/>
  <c r="O321" i="200"/>
  <c r="O370" i="200"/>
  <c r="O272" i="200"/>
  <c r="O260" i="200"/>
  <c r="O362" i="200"/>
  <c r="O377" i="200"/>
  <c r="O165" i="200"/>
  <c r="O84" i="200"/>
  <c r="O16" i="200"/>
  <c r="O66" i="200"/>
  <c r="O639" i="199"/>
  <c r="N747" i="217"/>
  <c r="N467" i="217"/>
  <c r="O66" i="217"/>
  <c r="N494" i="217"/>
  <c r="N643" i="217"/>
  <c r="N422" i="217"/>
  <c r="O741" i="199"/>
  <c r="N303" i="217"/>
  <c r="N283" i="217"/>
  <c r="N258" i="217"/>
  <c r="N234" i="217"/>
  <c r="N198" i="217"/>
  <c r="N181" i="217"/>
  <c r="N157" i="217"/>
  <c r="G17" i="218"/>
  <c r="N443" i="217"/>
  <c r="N291" i="217"/>
  <c r="N200" i="217"/>
  <c r="N449" i="217"/>
  <c r="N335" i="217"/>
  <c r="N255" i="217"/>
  <c r="N251" i="217"/>
  <c r="N224" i="217"/>
  <c r="N189" i="217"/>
  <c r="O167" i="217"/>
  <c r="N307" i="217"/>
  <c r="N253" i="217"/>
  <c r="N295" i="217"/>
  <c r="N279" i="217"/>
  <c r="N194" i="217"/>
  <c r="N138" i="217"/>
  <c r="N68" i="217"/>
  <c r="G18" i="218"/>
  <c r="N161" i="217"/>
  <c r="N179" i="217"/>
  <c r="O99" i="217"/>
  <c r="G27" i="218"/>
  <c r="O408" i="217"/>
  <c r="G72" i="218"/>
  <c r="O16" i="217"/>
  <c r="N325" i="217"/>
  <c r="N264" i="217"/>
  <c r="O262" i="217"/>
  <c r="N248" i="217"/>
  <c r="N276" i="217"/>
  <c r="O113" i="217"/>
  <c r="N101" i="217"/>
  <c r="N220" i="217"/>
  <c r="N154" i="217"/>
  <c r="N169" i="217"/>
  <c r="N149" i="217"/>
  <c r="N147" i="217"/>
  <c r="O132" i="217"/>
  <c r="N88" i="217"/>
  <c r="O151" i="217"/>
  <c r="O381" i="217"/>
  <c r="N389" i="217"/>
  <c r="N391" i="217"/>
  <c r="O396" i="217"/>
  <c r="O427" i="217"/>
  <c r="O443" i="217"/>
  <c r="D88" i="219" l="1"/>
  <c r="E84" i="219"/>
  <c r="N60" i="217"/>
  <c r="N86" i="217"/>
  <c r="N410" i="217"/>
  <c r="N518" i="217"/>
  <c r="O165" i="217"/>
  <c r="O420" i="217"/>
  <c r="O406" i="199"/>
  <c r="O274" i="217"/>
  <c r="O319" i="199"/>
  <c r="O568" i="199"/>
  <c r="N244" i="217"/>
  <c r="O379" i="217"/>
  <c r="O437" i="217"/>
  <c r="N690" i="217"/>
  <c r="N437" i="217"/>
  <c r="N512" i="217"/>
  <c r="N487" i="217"/>
  <c r="N420" i="217"/>
  <c r="N246" i="217"/>
  <c r="O671" i="217"/>
  <c r="O611" i="217"/>
  <c r="O525" i="217"/>
  <c r="N743" i="217"/>
  <c r="N595" i="217"/>
  <c r="N527" i="217"/>
  <c r="N66" i="199"/>
  <c r="N566" i="217"/>
  <c r="N663" i="217"/>
  <c r="N543" i="217"/>
  <c r="N561" i="217"/>
  <c r="N641" i="217"/>
  <c r="P523" i="217"/>
  <c r="O84" i="217"/>
  <c r="G24" i="218"/>
  <c r="O319" i="200"/>
  <c r="G43" i="218"/>
  <c r="N616" i="217"/>
  <c r="O659" i="199"/>
  <c r="N262" i="217"/>
  <c r="N113" i="217"/>
  <c r="N66" i="217"/>
  <c r="N398" i="217"/>
  <c r="N396" i="217"/>
  <c r="N285" i="217"/>
  <c r="N167" i="217"/>
  <c r="N99" i="217"/>
  <c r="G47" i="218"/>
  <c r="O260" i="217"/>
  <c r="G50" i="218"/>
  <c r="N132" i="217"/>
  <c r="O130" i="217"/>
  <c r="O111" i="217"/>
  <c r="G32" i="218"/>
  <c r="N381" i="217"/>
  <c r="N151" i="217"/>
  <c r="N749" i="217"/>
  <c r="O366" i="217"/>
  <c r="O14" i="217" l="1"/>
  <c r="N379" i="217"/>
  <c r="O669" i="217"/>
  <c r="N591" i="217"/>
  <c r="O609" i="217"/>
  <c r="N611" i="217"/>
  <c r="N741" i="217"/>
  <c r="O523" i="217"/>
  <c r="N525" i="217"/>
  <c r="N639" i="217"/>
  <c r="N408" i="217"/>
  <c r="N614" i="217"/>
  <c r="N688" i="217"/>
  <c r="N559" i="217"/>
  <c r="N661" i="217"/>
  <c r="P510" i="217"/>
  <c r="H93" i="218"/>
  <c r="H89" i="218" s="1"/>
  <c r="H84" i="218" s="1"/>
  <c r="H12" i="218" s="1"/>
  <c r="N418" i="217"/>
  <c r="N84" i="217"/>
  <c r="N260" i="217"/>
  <c r="N130" i="217"/>
  <c r="N165" i="217"/>
  <c r="N111" i="217"/>
  <c r="G35" i="218"/>
  <c r="O128" i="217"/>
  <c r="O272" i="217"/>
  <c r="G53" i="218"/>
  <c r="O370" i="217"/>
  <c r="G64" i="218"/>
  <c r="O418" i="217"/>
  <c r="G75" i="218"/>
  <c r="N366" i="217"/>
  <c r="O364" i="217"/>
  <c r="O109" i="217" l="1"/>
  <c r="N572" i="217"/>
  <c r="P483" i="217"/>
  <c r="G127" i="218"/>
  <c r="O667" i="217"/>
  <c r="N609" i="217"/>
  <c r="O435" i="200"/>
  <c r="G113" i="218"/>
  <c r="N604" i="217"/>
  <c r="N523" i="217"/>
  <c r="G93" i="218"/>
  <c r="O510" i="217"/>
  <c r="N370" i="217"/>
  <c r="N364" i="217"/>
  <c r="N128" i="217"/>
  <c r="O362" i="217"/>
  <c r="G61" i="218"/>
  <c r="P13" i="217" l="1"/>
  <c r="O406" i="200"/>
  <c r="N109" i="217"/>
  <c r="O659" i="217"/>
  <c r="G125" i="218"/>
  <c r="F125" i="218" s="1"/>
  <c r="F127" i="218"/>
  <c r="N602" i="217"/>
  <c r="N510" i="217"/>
  <c r="N570" i="217"/>
  <c r="O377" i="217"/>
  <c r="G67" i="218"/>
  <c r="N362" i="217"/>
  <c r="N600" i="217" l="1"/>
  <c r="O604" i="217"/>
  <c r="N377" i="217"/>
  <c r="N568" i="217" l="1"/>
  <c r="O602" i="217"/>
  <c r="O600" i="217" l="1"/>
  <c r="G112" i="218"/>
  <c r="O568" i="217" l="1"/>
  <c r="O337" i="217"/>
  <c r="O323" i="217" l="1"/>
  <c r="N337" i="217"/>
  <c r="N323" i="217" l="1"/>
  <c r="O321" i="217"/>
  <c r="G58" i="218"/>
  <c r="O435" i="217"/>
  <c r="G78" i="218"/>
  <c r="N685" i="217"/>
  <c r="O406" i="217" l="1"/>
  <c r="O319" i="217"/>
  <c r="N435" i="217"/>
  <c r="N321" i="217"/>
  <c r="N406" i="217" l="1"/>
  <c r="N319" i="217"/>
  <c r="N317" i="217" l="1"/>
  <c r="N70" i="200"/>
  <c r="N274" i="217" l="1"/>
  <c r="N68" i="200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272" i="217" l="1"/>
  <c r="N86" i="200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2" i="200"/>
  <c r="N379" i="200" l="1"/>
  <c r="N274" i="200"/>
  <c r="N272" i="200" s="1"/>
  <c r="N410" i="200"/>
  <c r="N364" i="200"/>
  <c r="N167" i="200"/>
  <c r="N467" i="200"/>
  <c r="N443" i="200"/>
  <c r="N424" i="200"/>
  <c r="N427" i="200"/>
  <c r="N431" i="200"/>
  <c r="N470" i="200"/>
  <c r="N458" i="200"/>
  <c r="N449" i="200"/>
  <c r="N439" i="200"/>
  <c r="N437" i="200" l="1"/>
  <c r="N420" i="200"/>
  <c r="N418" i="200" s="1"/>
  <c r="N408" i="200"/>
  <c r="N362" i="200"/>
  <c r="N321" i="200"/>
  <c r="N377" i="200"/>
  <c r="N165" i="200"/>
  <c r="N494" i="200"/>
  <c r="N487" i="200" l="1"/>
  <c r="N435" i="200"/>
  <c r="N406" i="200" s="1"/>
  <c r="N370" i="200"/>
  <c r="N319" i="200" l="1"/>
  <c r="N671" i="217" l="1"/>
  <c r="N682" i="217" l="1"/>
  <c r="O99" i="199"/>
  <c r="N103" i="199"/>
  <c r="N106" i="199"/>
  <c r="N97" i="199"/>
  <c r="N95" i="199"/>
  <c r="N91" i="199"/>
  <c r="O14" i="199" l="1"/>
  <c r="N86" i="199"/>
  <c r="N669" i="217"/>
  <c r="N101" i="199"/>
  <c r="N667" i="217" l="1"/>
  <c r="N84" i="199"/>
  <c r="N99" i="199"/>
  <c r="N113" i="199"/>
  <c r="N132" i="199"/>
  <c r="N138" i="199"/>
  <c r="O130" i="199"/>
  <c r="N149" i="199"/>
  <c r="N659" i="217" l="1"/>
  <c r="N111" i="199"/>
  <c r="O128" i="199"/>
  <c r="N130" i="199"/>
  <c r="N147" i="199"/>
  <c r="O109" i="199" l="1"/>
  <c r="N128" i="199"/>
  <c r="N151" i="199"/>
  <c r="N154" i="199"/>
  <c r="N157" i="199"/>
  <c r="N109" i="199" l="1"/>
  <c r="N224" i="199"/>
  <c r="N194" i="199"/>
  <c r="N217" i="199"/>
  <c r="N198" i="199"/>
  <c r="N176" i="199"/>
  <c r="N234" i="199"/>
  <c r="N220" i="199"/>
  <c r="N189" i="199"/>
  <c r="N185" i="199"/>
  <c r="N181" i="199"/>
  <c r="N179" i="199"/>
  <c r="N264" i="199" l="1"/>
  <c r="N248" i="199"/>
  <c r="N295" i="199"/>
  <c r="N276" i="199"/>
  <c r="N251" i="199"/>
  <c r="N279" i="199"/>
  <c r="N303" i="199"/>
  <c r="N283" i="199"/>
  <c r="N307" i="199"/>
  <c r="N285" i="199"/>
  <c r="N253" i="199"/>
  <c r="N314" i="199"/>
  <c r="N291" i="199"/>
  <c r="N255" i="199"/>
  <c r="N246" i="199" l="1"/>
  <c r="N262" i="199"/>
  <c r="N325" i="199"/>
  <c r="N335" i="199"/>
  <c r="N323" i="199" l="1"/>
  <c r="N260" i="199"/>
  <c r="N161" i="199"/>
  <c r="N366" i="199"/>
  <c r="N364" i="199" l="1"/>
  <c r="N381" i="199"/>
  <c r="N398" i="199"/>
  <c r="N362" i="199" l="1"/>
  <c r="N321" i="199"/>
  <c r="N167" i="199"/>
  <c r="N300" i="199"/>
  <c r="N412" i="199"/>
  <c r="N410" i="199" l="1"/>
  <c r="N274" i="199"/>
  <c r="N379" i="199"/>
  <c r="N165" i="199"/>
  <c r="N422" i="199"/>
  <c r="N272" i="199" l="1"/>
  <c r="N408" i="199"/>
  <c r="N377" i="199"/>
  <c r="N424" i="199"/>
  <c r="N427" i="199"/>
  <c r="N467" i="199"/>
  <c r="N443" i="199"/>
  <c r="N431" i="199"/>
  <c r="N458" i="199"/>
  <c r="N449" i="199"/>
  <c r="N439" i="199"/>
  <c r="N433" i="199"/>
  <c r="N437" i="199" l="1"/>
  <c r="N420" i="199"/>
  <c r="N370" i="199"/>
  <c r="N494" i="199"/>
  <c r="N470" i="199" l="1"/>
  <c r="N319" i="199"/>
  <c r="N435" i="199"/>
  <c r="N418" i="199"/>
  <c r="N406" i="199" l="1"/>
  <c r="N545" i="199"/>
  <c r="N520" i="199"/>
  <c r="N552" i="199" l="1"/>
  <c r="N518" i="199"/>
  <c r="N485" i="217"/>
  <c r="N483" i="217" l="1"/>
  <c r="N595" i="199"/>
  <c r="N561" i="199"/>
  <c r="N618" i="199"/>
  <c r="N648" i="199"/>
  <c r="N623" i="199"/>
  <c r="N650" i="199"/>
  <c r="N626" i="199"/>
  <c r="N652" i="199"/>
  <c r="N629" i="199"/>
  <c r="N654" i="199"/>
  <c r="N631" i="199"/>
  <c r="N679" i="199"/>
  <c r="N641" i="199" l="1"/>
  <c r="N616" i="199"/>
  <c r="N574" i="199"/>
  <c r="N579" i="199"/>
  <c r="N583" i="199"/>
  <c r="N604" i="199"/>
  <c r="N611" i="199"/>
  <c r="N665" i="199"/>
  <c r="N692" i="199"/>
  <c r="N671" i="199"/>
  <c r="N669" i="199" l="1"/>
  <c r="N572" i="199"/>
  <c r="N602" i="199"/>
  <c r="N663" i="199"/>
  <c r="N614" i="199"/>
  <c r="N609" i="199"/>
  <c r="N639" i="199"/>
  <c r="N700" i="199"/>
  <c r="N706" i="199"/>
  <c r="N708" i="199"/>
  <c r="N470" i="217" l="1"/>
  <c r="N667" i="199"/>
  <c r="N661" i="199"/>
  <c r="N600" i="199"/>
  <c r="N570" i="199"/>
  <c r="N714" i="199"/>
  <c r="N721" i="199"/>
  <c r="N725" i="199"/>
  <c r="N747" i="199"/>
  <c r="N690" i="199" l="1"/>
  <c r="N568" i="199"/>
  <c r="N745" i="199"/>
  <c r="N688" i="199" l="1"/>
  <c r="N743" i="199"/>
  <c r="N566" i="199" l="1"/>
  <c r="N741" i="199"/>
  <c r="N549" i="199"/>
  <c r="N559" i="199" l="1"/>
  <c r="N659" i="199"/>
  <c r="N514" i="199"/>
  <c r="N516" i="199"/>
  <c r="N525" i="199"/>
  <c r="N538" i="199"/>
  <c r="N527" i="199" l="1"/>
  <c r="N512" i="199"/>
  <c r="N523" i="199"/>
  <c r="N504" i="199"/>
  <c r="N508" i="199"/>
  <c r="N487" i="199" l="1"/>
  <c r="D126" i="222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G59" i="218" l="1"/>
  <c r="F59" i="218" s="1"/>
  <c r="F61" i="218"/>
  <c r="D42" i="219" l="1"/>
  <c r="A927" i="207" l="1"/>
  <c r="A928" i="207"/>
  <c r="A929" i="207"/>
  <c r="A930" i="207"/>
  <c r="A931" i="207"/>
  <c r="A932" i="207"/>
  <c r="A933" i="207"/>
  <c r="A934" i="207"/>
  <c r="A935" i="207"/>
  <c r="A936" i="207"/>
  <c r="A937" i="207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18" i="200"/>
  <c r="A419" i="200"/>
  <c r="A420" i="200"/>
  <c r="A421" i="200"/>
  <c r="A424" i="200"/>
  <c r="A425" i="200"/>
  <c r="A426" i="200"/>
  <c r="A427" i="200"/>
  <c r="A428" i="200"/>
  <c r="A429" i="200"/>
  <c r="A430" i="200"/>
  <c r="A432" i="200"/>
  <c r="A433" i="200"/>
  <c r="A434" i="200"/>
  <c r="A422" i="200"/>
  <c r="A423" i="200"/>
  <c r="A93" i="200"/>
  <c r="A94" i="200"/>
  <c r="A435" i="200"/>
  <c r="A436" i="200"/>
  <c r="A43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3" i="200"/>
  <c r="A484" i="200"/>
  <c r="A485" i="200"/>
  <c r="A486" i="200"/>
  <c r="A487" i="200"/>
  <c r="A488" i="200"/>
  <c r="A489" i="200"/>
  <c r="A490" i="200"/>
  <c r="A491" i="200"/>
  <c r="A494" i="200"/>
  <c r="A495" i="200"/>
  <c r="A496" i="200"/>
  <c r="A497" i="200"/>
  <c r="A498" i="200"/>
  <c r="A499" i="200"/>
  <c r="A500" i="200"/>
  <c r="A501" i="200"/>
  <c r="A502" i="200"/>
  <c r="A503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8" i="199"/>
  <c r="A39" i="199"/>
  <c r="A40" i="199"/>
  <c r="A41" i="199"/>
  <c r="A42" i="199"/>
  <c r="A43" i="199"/>
  <c r="A45" i="199"/>
  <c r="A46" i="199"/>
  <c r="A48" i="199"/>
  <c r="A49" i="199"/>
  <c r="A50" i="199"/>
  <c r="A51" i="199"/>
  <c r="A52" i="199"/>
  <c r="A53" i="199"/>
  <c r="A54" i="199"/>
  <c r="A55" i="199"/>
  <c r="A56" i="199"/>
  <c r="A57" i="199"/>
  <c r="A58" i="199"/>
  <c r="A60" i="199"/>
  <c r="A61" i="199"/>
  <c r="A62" i="199"/>
  <c r="A63" i="199"/>
  <c r="A66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85" i="199"/>
  <c r="A86" i="199"/>
  <c r="A87" i="199"/>
  <c r="A88" i="199"/>
  <c r="A90" i="199"/>
  <c r="A91" i="199"/>
  <c r="A92" i="199"/>
  <c r="A95" i="199"/>
  <c r="A96" i="199"/>
  <c r="A97" i="199"/>
  <c r="A98" i="199"/>
  <c r="A99" i="199"/>
  <c r="A100" i="199"/>
  <c r="A101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8" i="199"/>
  <c r="A119" i="199"/>
  <c r="A120" i="199"/>
  <c r="A121" i="199"/>
  <c r="A122" i="199"/>
  <c r="A123" i="199"/>
  <c r="A124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4" i="199"/>
  <c r="A145" i="199"/>
  <c r="A146" i="199"/>
  <c r="A147" i="199"/>
  <c r="A148" i="199"/>
  <c r="A149" i="199"/>
  <c r="A150" i="199"/>
  <c r="A165" i="199"/>
  <c r="A166" i="199"/>
  <c r="A167" i="199"/>
  <c r="A168" i="199"/>
  <c r="A169" i="199"/>
  <c r="A170" i="199"/>
  <c r="A171" i="199"/>
  <c r="A152" i="199"/>
  <c r="A154" i="199"/>
  <c r="A155" i="199"/>
  <c r="A156" i="199"/>
  <c r="A157" i="199"/>
  <c r="A158" i="199"/>
  <c r="A159" i="199"/>
  <c r="A160" i="199"/>
  <c r="A161" i="199"/>
  <c r="A162" i="199"/>
  <c r="A172" i="199"/>
  <c r="A173" i="199"/>
  <c r="A174" i="199"/>
  <c r="A175" i="199"/>
  <c r="A176" i="199"/>
  <c r="A177" i="199"/>
  <c r="A178" i="199"/>
  <c r="A179" i="199"/>
  <c r="A180" i="199"/>
  <c r="A181" i="199"/>
  <c r="A182" i="199"/>
  <c r="A183" i="199"/>
  <c r="A184" i="199"/>
  <c r="A185" i="199"/>
  <c r="A186" i="199"/>
  <c r="A187" i="199"/>
  <c r="A188" i="199"/>
  <c r="A189" i="199"/>
  <c r="A190" i="199"/>
  <c r="A191" i="199"/>
  <c r="A192" i="199"/>
  <c r="A194" i="199"/>
  <c r="A195" i="199"/>
  <c r="A196" i="199"/>
  <c r="A198" i="199"/>
  <c r="A199" i="199"/>
  <c r="A200" i="199"/>
  <c r="A201" i="199"/>
  <c r="A202" i="199"/>
  <c r="A203" i="199"/>
  <c r="A204" i="199"/>
  <c r="A206" i="199"/>
  <c r="A209" i="199"/>
  <c r="A210" i="199"/>
  <c r="A211" i="199"/>
  <c r="A212" i="199"/>
  <c r="A213" i="199"/>
  <c r="A214" i="199"/>
  <c r="A216" i="199"/>
  <c r="A217" i="199"/>
  <c r="A218" i="199"/>
  <c r="A219" i="199"/>
  <c r="A220" i="199"/>
  <c r="A221" i="199"/>
  <c r="A222" i="199"/>
  <c r="A223" i="199"/>
  <c r="A224" i="199"/>
  <c r="A225" i="199"/>
  <c r="A226" i="199"/>
  <c r="A227" i="199"/>
  <c r="A228" i="199"/>
  <c r="A229" i="199"/>
  <c r="A230" i="199"/>
  <c r="A231" i="199"/>
  <c r="A233" i="199"/>
  <c r="A234" i="199"/>
  <c r="A235" i="199"/>
  <c r="A246" i="199"/>
  <c r="A253" i="199"/>
  <c r="A254" i="199"/>
  <c r="A255" i="199"/>
  <c r="A256" i="199"/>
  <c r="A257" i="199"/>
  <c r="A258" i="199"/>
  <c r="A259" i="199"/>
  <c r="A260" i="199"/>
  <c r="A261" i="199"/>
  <c r="A262" i="199"/>
  <c r="A263" i="199"/>
  <c r="A264" i="199"/>
  <c r="A265" i="199"/>
  <c r="A266" i="199"/>
  <c r="A267" i="199"/>
  <c r="A295" i="199"/>
  <c r="A296" i="199"/>
  <c r="A299" i="199"/>
  <c r="A303" i="199"/>
  <c r="A304" i="199"/>
  <c r="A305" i="199"/>
  <c r="A306" i="199"/>
  <c r="A307" i="199"/>
  <c r="A308" i="199"/>
  <c r="A309" i="199"/>
  <c r="A310" i="199"/>
  <c r="A311" i="199"/>
  <c r="A313" i="199"/>
  <c r="A314" i="199"/>
  <c r="A319" i="199"/>
  <c r="A320" i="199"/>
  <c r="A321" i="199"/>
  <c r="A322" i="199"/>
  <c r="A323" i="199"/>
  <c r="A324" i="199"/>
  <c r="A325" i="199"/>
  <c r="A326" i="199"/>
  <c r="A328" i="199"/>
  <c r="A329" i="199"/>
  <c r="A330" i="199"/>
  <c r="A332" i="199"/>
  <c r="A333" i="199"/>
  <c r="A334" i="199"/>
  <c r="A335" i="199"/>
  <c r="A336" i="199"/>
  <c r="A362" i="199"/>
  <c r="A363" i="199"/>
  <c r="A364" i="199"/>
  <c r="A365" i="199"/>
  <c r="A366" i="199"/>
  <c r="A369" i="199"/>
  <c r="A370" i="199"/>
  <c r="A371" i="199"/>
  <c r="A372" i="199"/>
  <c r="A373" i="199"/>
  <c r="A377" i="199"/>
  <c r="A378" i="199"/>
  <c r="A379" i="199"/>
  <c r="A380" i="199"/>
  <c r="A381" i="199"/>
  <c r="A382" i="199"/>
  <c r="A383" i="199"/>
  <c r="A384" i="199"/>
  <c r="A385" i="199"/>
  <c r="A386" i="199"/>
  <c r="A387" i="199"/>
  <c r="A388" i="199"/>
  <c r="A389" i="199"/>
  <c r="A390" i="199"/>
  <c r="A391" i="199"/>
  <c r="A392" i="199"/>
  <c r="A396" i="199"/>
  <c r="A397" i="199"/>
  <c r="A393" i="199"/>
  <c r="A394" i="199"/>
  <c r="A398" i="199"/>
  <c r="A400" i="199"/>
  <c r="A401" i="199"/>
  <c r="A407" i="199"/>
  <c r="A408" i="199"/>
  <c r="A409" i="199"/>
  <c r="A410" i="199"/>
  <c r="A411" i="199"/>
  <c r="A300" i="199"/>
  <c r="A301" i="199"/>
  <c r="A302" i="199"/>
  <c r="A412" i="199"/>
  <c r="A413" i="199"/>
  <c r="A418" i="199"/>
  <c r="A419" i="199"/>
  <c r="A420" i="199"/>
  <c r="A421" i="199"/>
  <c r="A424" i="199"/>
  <c r="A425" i="199"/>
  <c r="A426" i="199"/>
  <c r="A427" i="199"/>
  <c r="A428" i="199"/>
  <c r="A429" i="199"/>
  <c r="A430" i="199"/>
  <c r="A431" i="199"/>
  <c r="A432" i="199"/>
  <c r="A433" i="199"/>
  <c r="A434" i="199"/>
  <c r="A422" i="199"/>
  <c r="A423" i="199"/>
  <c r="A93" i="199"/>
  <c r="A94" i="199"/>
  <c r="A435" i="199"/>
  <c r="A436" i="199"/>
  <c r="A437" i="199"/>
  <c r="A438" i="199"/>
  <c r="A439" i="199"/>
  <c r="A440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455" i="199"/>
  <c r="A456" i="199"/>
  <c r="A457" i="199"/>
  <c r="A458" i="199"/>
  <c r="A459" i="199"/>
  <c r="A460" i="199"/>
  <c r="A461" i="199"/>
  <c r="A462" i="199"/>
  <c r="A463" i="199"/>
  <c r="A467" i="199"/>
  <c r="A468" i="199"/>
  <c r="A469" i="199"/>
  <c r="A470" i="199"/>
  <c r="A471" i="199"/>
  <c r="A472" i="199"/>
  <c r="A473" i="199"/>
  <c r="A474" i="199"/>
  <c r="A475" i="199"/>
  <c r="A476" i="199"/>
  <c r="A477" i="199"/>
  <c r="A478" i="199"/>
  <c r="A479" i="199"/>
  <c r="A480" i="199"/>
  <c r="A483" i="199"/>
  <c r="A484" i="199"/>
  <c r="A485" i="199"/>
  <c r="A486" i="199"/>
  <c r="A487" i="199"/>
  <c r="A488" i="199"/>
  <c r="A489" i="199"/>
  <c r="A490" i="199"/>
  <c r="A491" i="199"/>
  <c r="A494" i="199"/>
  <c r="A495" i="199"/>
  <c r="A496" i="199"/>
  <c r="A497" i="199"/>
  <c r="A498" i="199"/>
  <c r="A499" i="199"/>
  <c r="A500" i="199"/>
  <c r="A501" i="199"/>
  <c r="A502" i="199"/>
  <c r="A503" i="199"/>
  <c r="A504" i="199"/>
  <c r="A505" i="199"/>
  <c r="A506" i="199"/>
  <c r="A507" i="199"/>
  <c r="A508" i="199"/>
  <c r="A510" i="199"/>
  <c r="A511" i="199"/>
  <c r="A512" i="199"/>
  <c r="A513" i="199"/>
  <c r="A514" i="199"/>
  <c r="A515" i="199"/>
  <c r="A516" i="199"/>
  <c r="A517" i="199"/>
  <c r="A518" i="199"/>
  <c r="A519" i="199"/>
  <c r="A520" i="199"/>
  <c r="A521" i="199"/>
  <c r="A522" i="199"/>
  <c r="A526" i="199"/>
  <c r="A527" i="199"/>
  <c r="A528" i="199"/>
  <c r="A529" i="199"/>
  <c r="A531" i="199"/>
  <c r="A532" i="199"/>
  <c r="A533" i="199"/>
  <c r="A534" i="199"/>
  <c r="A535" i="199"/>
  <c r="A537" i="199"/>
  <c r="A538" i="199"/>
  <c r="A539" i="199"/>
  <c r="A543" i="199"/>
  <c r="A544" i="199"/>
  <c r="A545" i="199"/>
  <c r="A546" i="199"/>
  <c r="A547" i="199"/>
  <c r="A548" i="199"/>
  <c r="A549" i="199"/>
  <c r="A550" i="199"/>
  <c r="A551" i="199"/>
  <c r="A552" i="199"/>
  <c r="A553" i="199"/>
  <c r="A554" i="199"/>
  <c r="A555" i="199"/>
  <c r="A556" i="199"/>
  <c r="A559" i="199"/>
  <c r="A560" i="199"/>
  <c r="A561" i="199"/>
  <c r="A562" i="199"/>
  <c r="A563" i="199"/>
  <c r="A564" i="199"/>
  <c r="A566" i="199"/>
  <c r="A567" i="199"/>
  <c r="A64" i="199"/>
  <c r="A65" i="199"/>
  <c r="A568" i="199"/>
  <c r="A569" i="199"/>
  <c r="A570" i="199"/>
  <c r="A571" i="199"/>
  <c r="A572" i="199"/>
  <c r="A573" i="199"/>
  <c r="A574" i="199"/>
  <c r="A575" i="199"/>
  <c r="A576" i="199"/>
  <c r="A577" i="199"/>
  <c r="A578" i="199"/>
  <c r="A579" i="199"/>
  <c r="A580" i="199"/>
  <c r="A582" i="199"/>
  <c r="A583" i="199"/>
  <c r="A584" i="199"/>
  <c r="A586" i="199"/>
  <c r="A595" i="199"/>
  <c r="A596" i="199"/>
  <c r="A597" i="199"/>
  <c r="A598" i="199"/>
  <c r="A599" i="199"/>
  <c r="A600" i="199"/>
  <c r="A601" i="199"/>
  <c r="A602" i="199"/>
  <c r="A603" i="199"/>
  <c r="A604" i="199"/>
  <c r="A14" i="217"/>
  <c r="A15" i="217"/>
  <c r="A16" i="217"/>
  <c r="A17" i="217"/>
  <c r="A18" i="217"/>
  <c r="A19" i="217"/>
  <c r="A20" i="217"/>
  <c r="A21" i="217"/>
  <c r="A22" i="217"/>
  <c r="F21" i="219"/>
  <c r="A23" i="217"/>
  <c r="A24" i="217"/>
  <c r="A25" i="217"/>
  <c r="A26" i="217"/>
  <c r="A27" i="217"/>
  <c r="A28" i="217"/>
  <c r="F34" i="219"/>
  <c r="A29" i="217"/>
  <c r="A30" i="217"/>
  <c r="A31" i="217"/>
  <c r="A32" i="217"/>
  <c r="A33" i="217"/>
  <c r="A35" i="217"/>
  <c r="A36" i="217"/>
  <c r="A37" i="217"/>
  <c r="A38" i="217"/>
  <c r="A39" i="217"/>
  <c r="A40" i="217"/>
  <c r="A41" i="217"/>
  <c r="A42" i="217"/>
  <c r="A43" i="217"/>
  <c r="A44" i="217"/>
  <c r="A45" i="217"/>
  <c r="A46" i="217"/>
  <c r="A48" i="217"/>
  <c r="A49" i="217"/>
  <c r="A50" i="217"/>
  <c r="A51" i="217"/>
  <c r="A52" i="217"/>
  <c r="A53" i="217"/>
  <c r="A54" i="217"/>
  <c r="A55" i="217"/>
  <c r="A56" i="217"/>
  <c r="A62" i="217"/>
  <c r="A63" i="217"/>
  <c r="A66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85" i="217"/>
  <c r="A86" i="217"/>
  <c r="A87" i="217"/>
  <c r="A88" i="217"/>
  <c r="A90" i="217"/>
  <c r="A91" i="217"/>
  <c r="A92" i="217"/>
  <c r="A95" i="217"/>
  <c r="A96" i="217"/>
  <c r="A97" i="217"/>
  <c r="A98" i="217"/>
  <c r="A99" i="217"/>
  <c r="A100" i="217"/>
  <c r="A101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8" i="217"/>
  <c r="A119" i="217"/>
  <c r="A120" i="217"/>
  <c r="A121" i="217"/>
  <c r="A122" i="217"/>
  <c r="A123" i="217"/>
  <c r="A124" i="217"/>
  <c r="A125" i="217"/>
  <c r="A128" i="217"/>
  <c r="A129" i="217"/>
  <c r="A130" i="217"/>
  <c r="A131" i="217"/>
  <c r="A132" i="217"/>
  <c r="A133" i="217"/>
  <c r="A134" i="217"/>
  <c r="A135" i="217"/>
  <c r="A136" i="217"/>
  <c r="A137" i="217"/>
  <c r="A138" i="217"/>
  <c r="A139" i="217"/>
  <c r="A140" i="217"/>
  <c r="A141" i="217"/>
  <c r="A142" i="217"/>
  <c r="A144" i="217"/>
  <c r="A145" i="217"/>
  <c r="A146" i="217"/>
  <c r="A147" i="217"/>
  <c r="A148" i="217"/>
  <c r="A149" i="217"/>
  <c r="A150" i="217"/>
  <c r="A165" i="217"/>
  <c r="A166" i="217"/>
  <c r="A167" i="217"/>
  <c r="A168" i="217"/>
  <c r="A169" i="217"/>
  <c r="A170" i="217"/>
  <c r="A171" i="217"/>
  <c r="A152" i="217"/>
  <c r="A154" i="217"/>
  <c r="A155" i="217"/>
  <c r="A156" i="217"/>
  <c r="A157" i="217"/>
  <c r="A158" i="217"/>
  <c r="A159" i="217"/>
  <c r="A160" i="217"/>
  <c r="A161" i="217"/>
  <c r="A162" i="217"/>
  <c r="A172" i="217"/>
  <c r="A173" i="217"/>
  <c r="A174" i="217"/>
  <c r="A175" i="217"/>
  <c r="A176" i="217"/>
  <c r="A177" i="217"/>
  <c r="A178" i="217"/>
  <c r="A179" i="217"/>
  <c r="A180" i="217"/>
  <c r="A181" i="217"/>
  <c r="A182" i="217"/>
  <c r="A183" i="217"/>
  <c r="A184" i="217"/>
  <c r="A185" i="217"/>
  <c r="A186" i="217"/>
  <c r="A187" i="217"/>
  <c r="A188" i="217"/>
  <c r="A189" i="217"/>
  <c r="A190" i="217"/>
  <c r="A191" i="217"/>
  <c r="A192" i="217"/>
  <c r="A194" i="217"/>
  <c r="A195" i="217"/>
  <c r="A196" i="217"/>
  <c r="A198" i="217"/>
  <c r="A199" i="217"/>
  <c r="A200" i="217"/>
  <c r="A201" i="217"/>
  <c r="A202" i="217"/>
  <c r="A203" i="217"/>
  <c r="A204" i="217"/>
  <c r="A206" i="217"/>
  <c r="A209" i="217"/>
  <c r="A210" i="217"/>
  <c r="A211" i="217"/>
  <c r="A212" i="217"/>
  <c r="A213" i="217"/>
  <c r="A214" i="217"/>
  <c r="A216" i="217"/>
  <c r="A217" i="217"/>
  <c r="A218" i="217"/>
  <c r="A219" i="217"/>
  <c r="A220" i="217"/>
  <c r="A221" i="217"/>
  <c r="A222" i="217"/>
  <c r="A223" i="217"/>
  <c r="A224" i="217"/>
  <c r="A225" i="217"/>
  <c r="F129" i="219"/>
  <c r="A226" i="217"/>
  <c r="F134" i="219"/>
  <c r="F132" i="219" s="1"/>
  <c r="A227" i="217"/>
  <c r="A228" i="217"/>
  <c r="A230" i="217"/>
  <c r="A231" i="217"/>
  <c r="A233" i="217"/>
  <c r="A234" i="217"/>
  <c r="A235" i="217"/>
  <c r="A246" i="217"/>
  <c r="A253" i="217"/>
  <c r="A254" i="217"/>
  <c r="A255" i="217"/>
  <c r="A256" i="217"/>
  <c r="A257" i="217"/>
  <c r="A258" i="217"/>
  <c r="A259" i="217"/>
  <c r="A295" i="217"/>
  <c r="A296" i="217"/>
  <c r="A299" i="217"/>
  <c r="A303" i="217"/>
  <c r="A304" i="217"/>
  <c r="A305" i="217"/>
  <c r="A306" i="217"/>
  <c r="A307" i="217"/>
  <c r="A308" i="217"/>
  <c r="A309" i="217"/>
  <c r="A310" i="217"/>
  <c r="A311" i="217"/>
  <c r="A313" i="217"/>
  <c r="A314" i="217"/>
  <c r="A319" i="217"/>
  <c r="A320" i="217"/>
  <c r="A321" i="217"/>
  <c r="A322" i="217"/>
  <c r="A323" i="217"/>
  <c r="A324" i="217"/>
  <c r="A325" i="217"/>
  <c r="A326" i="217"/>
  <c r="A328" i="217"/>
  <c r="A329" i="217"/>
  <c r="A330" i="217"/>
  <c r="A332" i="217"/>
  <c r="A333" i="217"/>
  <c r="A334" i="217"/>
  <c r="A335" i="217"/>
  <c r="A336" i="217"/>
  <c r="A362" i="217"/>
  <c r="A363" i="217"/>
  <c r="A364" i="217"/>
  <c r="A365" i="217"/>
  <c r="A366" i="217"/>
  <c r="A371" i="217"/>
  <c r="A372" i="217"/>
  <c r="A373" i="217"/>
  <c r="A377" i="217"/>
  <c r="A378" i="217"/>
  <c r="A379" i="217"/>
  <c r="A380" i="217"/>
  <c r="A381" i="217"/>
  <c r="A382" i="217"/>
  <c r="A383" i="217"/>
  <c r="A384" i="217"/>
  <c r="A385" i="217"/>
  <c r="A386" i="217"/>
  <c r="A387" i="217"/>
  <c r="A388" i="217"/>
  <c r="A389" i="217"/>
  <c r="A390" i="217"/>
  <c r="A391" i="217"/>
  <c r="A392" i="217"/>
  <c r="A396" i="217"/>
  <c r="A397" i="217"/>
  <c r="A393" i="217"/>
  <c r="A394" i="217"/>
  <c r="A398" i="217"/>
  <c r="A400" i="217"/>
  <c r="A401" i="217"/>
  <c r="A407" i="217"/>
  <c r="A408" i="217"/>
  <c r="A409" i="217"/>
  <c r="A410" i="217"/>
  <c r="A411" i="217"/>
  <c r="A300" i="217"/>
  <c r="A301" i="217"/>
  <c r="A302" i="217"/>
  <c r="A412" i="217"/>
  <c r="A413" i="217"/>
  <c r="A418" i="217"/>
  <c r="A419" i="217"/>
  <c r="A420" i="217"/>
  <c r="A421" i="217"/>
  <c r="A424" i="217"/>
  <c r="A425" i="217"/>
  <c r="A426" i="217"/>
  <c r="A427" i="217"/>
  <c r="A428" i="217"/>
  <c r="A429" i="217"/>
  <c r="A430" i="217"/>
  <c r="A432" i="217"/>
  <c r="A433" i="217"/>
  <c r="A434" i="217"/>
  <c r="A422" i="217"/>
  <c r="A423" i="217"/>
  <c r="A93" i="217"/>
  <c r="A94" i="217"/>
  <c r="A435" i="217"/>
  <c r="A436" i="217"/>
  <c r="A437" i="217"/>
  <c r="A438" i="217"/>
  <c r="A439" i="217"/>
  <c r="A440" i="217"/>
  <c r="A441" i="217"/>
  <c r="A442" i="217"/>
  <c r="A443" i="217"/>
  <c r="A444" i="217"/>
  <c r="A445" i="217"/>
  <c r="A446" i="217"/>
  <c r="A447" i="217"/>
  <c r="A448" i="217"/>
  <c r="A449" i="217"/>
  <c r="A450" i="217"/>
  <c r="A451" i="217"/>
  <c r="A452" i="217"/>
  <c r="A453" i="217"/>
  <c r="A454" i="217"/>
  <c r="A455" i="217"/>
  <c r="A456" i="217"/>
  <c r="A457" i="217"/>
  <c r="A458" i="217"/>
  <c r="A459" i="217"/>
  <c r="A460" i="217"/>
  <c r="A461" i="217"/>
  <c r="A462" i="217"/>
  <c r="A463" i="217"/>
  <c r="A467" i="217"/>
  <c r="A468" i="217"/>
  <c r="A469" i="217"/>
  <c r="F45" i="219"/>
  <c r="A470" i="217"/>
  <c r="A471" i="217"/>
  <c r="A472" i="217"/>
  <c r="A473" i="217"/>
  <c r="A474" i="217"/>
  <c r="A475" i="217"/>
  <c r="A476" i="217"/>
  <c r="A477" i="217"/>
  <c r="A478" i="217"/>
  <c r="A479" i="217"/>
  <c r="A480" i="217"/>
  <c r="A483" i="217"/>
  <c r="A484" i="217"/>
  <c r="A485" i="217"/>
  <c r="A486" i="217"/>
  <c r="A487" i="217"/>
  <c r="A488" i="217"/>
  <c r="A489" i="217"/>
  <c r="A490" i="217"/>
  <c r="A491" i="217"/>
  <c r="A494" i="217"/>
  <c r="A495" i="217"/>
  <c r="A496" i="217"/>
  <c r="A497" i="217"/>
  <c r="A498" i="217"/>
  <c r="A499" i="217"/>
  <c r="A500" i="217"/>
  <c r="A501" i="217"/>
  <c r="A502" i="217"/>
  <c r="A503" i="217"/>
  <c r="A504" i="217"/>
  <c r="A505" i="217"/>
  <c r="A506" i="217"/>
  <c r="A507" i="217"/>
  <c r="A508" i="217"/>
  <c r="A510" i="217"/>
  <c r="A511" i="217"/>
  <c r="A512" i="217"/>
  <c r="A513" i="217"/>
  <c r="A514" i="217"/>
  <c r="A515" i="217"/>
  <c r="A516" i="217"/>
  <c r="A517" i="217"/>
  <c r="A518" i="217"/>
  <c r="A519" i="217"/>
  <c r="A520" i="217"/>
  <c r="A521" i="217"/>
  <c r="A522" i="217"/>
  <c r="A526" i="217"/>
  <c r="A527" i="217"/>
  <c r="A528" i="217"/>
  <c r="A529" i="217"/>
  <c r="A531" i="217"/>
  <c r="A532" i="217"/>
  <c r="A533" i="217"/>
  <c r="A534" i="217"/>
  <c r="A535" i="217"/>
  <c r="A537" i="217"/>
  <c r="A538" i="217"/>
  <c r="A539" i="217"/>
  <c r="A543" i="217"/>
  <c r="A544" i="217"/>
  <c r="A545" i="217"/>
  <c r="A546" i="217"/>
  <c r="F74" i="219"/>
  <c r="A547" i="217"/>
  <c r="A548" i="217"/>
  <c r="A549" i="217"/>
  <c r="A550" i="217"/>
  <c r="A551" i="217"/>
  <c r="A552" i="217"/>
  <c r="A553" i="217"/>
  <c r="A554" i="217"/>
  <c r="A555" i="217"/>
  <c r="A556" i="217"/>
  <c r="A559" i="217"/>
  <c r="A560" i="217"/>
  <c r="A561" i="217"/>
  <c r="A562" i="217"/>
  <c r="A563" i="217"/>
  <c r="A564" i="217"/>
  <c r="A566" i="217"/>
  <c r="A567" i="217"/>
  <c r="A64" i="217"/>
  <c r="A65" i="217"/>
  <c r="A568" i="217"/>
  <c r="A569" i="217"/>
  <c r="A570" i="217"/>
  <c r="A571" i="217"/>
  <c r="A572" i="217"/>
  <c r="A573" i="217"/>
  <c r="A574" i="217"/>
  <c r="A575" i="217"/>
  <c r="A576" i="217"/>
  <c r="A577" i="217"/>
  <c r="A578" i="217"/>
  <c r="A579" i="217"/>
  <c r="A580" i="217"/>
  <c r="F51" i="219"/>
  <c r="A582" i="217"/>
  <c r="A583" i="217"/>
  <c r="F55" i="219"/>
  <c r="A584" i="217"/>
  <c r="F56" i="219"/>
  <c r="A586" i="217"/>
  <c r="A595" i="217"/>
  <c r="A596" i="217"/>
  <c r="A597" i="217"/>
  <c r="A598" i="217"/>
  <c r="A599" i="217"/>
  <c r="A600" i="217"/>
  <c r="A601" i="217"/>
  <c r="G137" i="218"/>
  <c r="G135" i="218" s="1"/>
  <c r="A602" i="217"/>
  <c r="A603" i="217"/>
  <c r="A604" i="217"/>
  <c r="F104" i="219"/>
  <c r="D28" i="219"/>
  <c r="E64" i="219"/>
  <c r="F64" i="219"/>
  <c r="E69" i="219"/>
  <c r="F69" i="219"/>
  <c r="D71" i="219"/>
  <c r="F77" i="219"/>
  <c r="D77" i="219" s="1"/>
  <c r="D80" i="219"/>
  <c r="D81" i="219"/>
  <c r="D111" i="219"/>
  <c r="D121" i="219"/>
  <c r="D122" i="219"/>
  <c r="E124" i="219"/>
  <c r="E129" i="219"/>
  <c r="E132" i="21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D69" i="2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F48" i="219"/>
  <c r="F109" i="219"/>
  <c r="D118" i="219"/>
  <c r="F98" i="219"/>
  <c r="E60" i="219"/>
  <c r="E58" i="219" s="1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E91" i="2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F18" i="219"/>
  <c r="F16" i="219" s="1"/>
  <c r="R44" i="19"/>
  <c r="W32" i="19"/>
  <c r="W24" i="19"/>
  <c r="R479" i="19"/>
  <c r="T458" i="19"/>
  <c r="T428" i="19"/>
  <c r="AA262" i="19"/>
  <c r="T262" i="19"/>
  <c r="R233" i="19"/>
  <c r="AA161" i="19"/>
  <c r="T141" i="19"/>
  <c r="D56" i="219"/>
  <c r="F119" i="219"/>
  <c r="D119" i="219" s="1"/>
  <c r="AA370" i="19"/>
  <c r="R301" i="19"/>
  <c r="R213" i="19"/>
  <c r="T206" i="19"/>
  <c r="R139" i="19"/>
  <c r="AA46" i="19"/>
  <c r="AA42" i="19"/>
  <c r="AA39" i="19"/>
  <c r="F91" i="219"/>
  <c r="D54" i="2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E18" i="219"/>
  <c r="E16" i="219" s="1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D38" i="219"/>
  <c r="D39" i="219"/>
  <c r="F31" i="219"/>
  <c r="W292" i="19"/>
  <c r="R202" i="19"/>
  <c r="P207" i="19"/>
  <c r="T207" i="19"/>
  <c r="W202" i="19"/>
  <c r="F37" i="219"/>
  <c r="D37" i="219" s="1"/>
  <c r="D21" i="219"/>
  <c r="D27" i="2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D66" i="2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D63" i="219"/>
  <c r="Y533" i="19"/>
  <c r="R533" i="19"/>
  <c r="D34" i="219"/>
  <c r="R399" i="19"/>
  <c r="F124" i="219"/>
  <c r="E82" i="2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D43" i="2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D132" i="2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D134" i="219"/>
  <c r="D131" i="2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D74" i="2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F127" i="219"/>
  <c r="Y618" i="19"/>
  <c r="P346" i="19"/>
  <c r="W284" i="19"/>
  <c r="P227" i="19"/>
  <c r="P137" i="19"/>
  <c r="P221" i="19"/>
  <c r="D64" i="219"/>
  <c r="X282" i="19"/>
  <c r="W282" i="19" l="1"/>
  <c r="E52" i="219"/>
  <c r="D26" i="219"/>
  <c r="D123" i="219"/>
  <c r="D91" i="219"/>
  <c r="D112" i="219"/>
  <c r="E114" i="219"/>
  <c r="E48" i="219"/>
  <c r="D48" i="219" s="1"/>
  <c r="E45" i="219"/>
  <c r="D45" i="219" s="1"/>
  <c r="E24" i="219"/>
  <c r="E35" i="219"/>
  <c r="F60" i="219"/>
  <c r="F58" i="219" s="1"/>
  <c r="D58" i="219" s="1"/>
  <c r="D50" i="219"/>
  <c r="D18" i="219"/>
  <c r="D94" i="219"/>
  <c r="E109" i="219"/>
  <c r="D109" i="219" s="1"/>
  <c r="F35" i="219"/>
  <c r="D129" i="219"/>
  <c r="E127" i="219"/>
  <c r="D127" i="219" s="1"/>
  <c r="D33" i="219"/>
  <c r="E31" i="219"/>
  <c r="D31" i="219" s="1"/>
  <c r="F24" i="219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F101" i="219"/>
  <c r="D101" i="219" s="1"/>
  <c r="F52" i="219"/>
  <c r="D124" i="2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D126" i="219"/>
  <c r="D55" i="219"/>
  <c r="D51" i="219"/>
  <c r="D16" i="219"/>
  <c r="D52" i="219" l="1"/>
  <c r="D24" i="219"/>
  <c r="D35" i="219"/>
  <c r="D60" i="219"/>
  <c r="E107" i="219"/>
  <c r="E105" i="219" s="1"/>
  <c r="F137" i="218"/>
  <c r="F135" i="218" s="1"/>
  <c r="E22" i="219"/>
  <c r="F89" i="219"/>
  <c r="F82" i="219"/>
  <c r="D82" i="219" s="1"/>
  <c r="D84" i="219"/>
  <c r="F22" i="219"/>
  <c r="V535" i="19" l="1"/>
  <c r="Y535" i="19" s="1"/>
  <c r="O535" i="19"/>
  <c r="R535" i="19" s="1"/>
  <c r="V542" i="19"/>
  <c r="W542" i="19" s="1"/>
  <c r="O542" i="19"/>
  <c r="D22" i="219"/>
  <c r="AA535" i="19" l="1"/>
  <c r="W535" i="19"/>
  <c r="AA542" i="19"/>
  <c r="T535" i="19"/>
  <c r="P535" i="19"/>
  <c r="Y542" i="19"/>
  <c r="N535" i="19"/>
  <c r="N542" i="19"/>
  <c r="R542" i="19"/>
  <c r="P542" i="19"/>
  <c r="T542" i="19"/>
  <c r="X182" i="19"/>
  <c r="U182" i="19"/>
  <c r="AB182" i="19"/>
  <c r="S182" i="19"/>
  <c r="Q182" i="19"/>
  <c r="Z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V182" i="19"/>
  <c r="O182" i="19"/>
  <c r="N145" i="19" l="1"/>
  <c r="N307" i="19"/>
  <c r="N152" i="19"/>
  <c r="N297" i="19"/>
  <c r="N341" i="19"/>
  <c r="O116" i="19"/>
  <c r="T116" i="19" s="1"/>
  <c r="F114" i="219"/>
  <c r="N156" i="19"/>
  <c r="G117" i="218"/>
  <c r="F117" i="218" s="1"/>
  <c r="G128" i="218"/>
  <c r="F133" i="218"/>
  <c r="F134" i="218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F67" i="218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G48" i="218"/>
  <c r="F48" i="218" s="1"/>
  <c r="F50" i="218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F17" i="218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G22" i="218"/>
  <c r="F22" i="218" s="1"/>
  <c r="F24" i="218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G131" i="218"/>
  <c r="F131" i="218" s="1"/>
  <c r="R116" i="19"/>
  <c r="F119" i="218"/>
  <c r="P116" i="19"/>
  <c r="F130" i="218"/>
  <c r="D114" i="219"/>
  <c r="F107" i="219"/>
  <c r="R230" i="19"/>
  <c r="N114" i="19"/>
  <c r="T230" i="19"/>
  <c r="G65" i="218"/>
  <c r="F65" i="218" s="1"/>
  <c r="Y114" i="19"/>
  <c r="AA114" i="19"/>
  <c r="W114" i="19"/>
  <c r="F128" i="218"/>
  <c r="G120" i="218" l="1"/>
  <c r="F120" i="218" s="1"/>
  <c r="R114" i="19"/>
  <c r="T114" i="19"/>
  <c r="G114" i="218"/>
  <c r="F114" i="218" s="1"/>
  <c r="F116" i="218"/>
  <c r="F105" i="219"/>
  <c r="D107" i="219"/>
  <c r="F58" i="218" l="1"/>
  <c r="G56" i="218"/>
  <c r="F56" i="218" s="1"/>
  <c r="F113" i="218"/>
  <c r="D105" i="219"/>
  <c r="F53" i="218"/>
  <c r="G51" i="218"/>
  <c r="F109" i="218" l="1"/>
  <c r="F112" i="218"/>
  <c r="G110" i="218"/>
  <c r="F110" i="218" s="1"/>
  <c r="F51" i="218"/>
  <c r="C6" i="43" l="1"/>
  <c r="F96" i="218"/>
  <c r="F95" i="218" l="1"/>
  <c r="F47" i="218"/>
  <c r="F93" i="218"/>
  <c r="F100" i="218"/>
  <c r="F103" i="218"/>
  <c r="G97" i="218"/>
  <c r="F97" i="218" s="1"/>
  <c r="F99" i="218"/>
  <c r="C19" i="43"/>
  <c r="E6" i="43"/>
  <c r="F108" i="218" l="1"/>
  <c r="G106" i="218"/>
  <c r="F94" i="218"/>
  <c r="F91" i="218"/>
  <c r="F92" i="218"/>
  <c r="G104" i="218" l="1"/>
  <c r="F104" i="218" s="1"/>
  <c r="F106" i="218"/>
  <c r="G89" i="218"/>
  <c r="F89" i="218" s="1"/>
  <c r="F83" i="218" l="1"/>
  <c r="F81" i="218"/>
  <c r="G70" i="218" l="1"/>
  <c r="F72" i="218"/>
  <c r="F70" i="218" l="1"/>
  <c r="G62" i="218"/>
  <c r="F64" i="218"/>
  <c r="F62" i="218" l="1"/>
  <c r="G54" i="218"/>
  <c r="F54" i="218" l="1"/>
  <c r="F43" i="218" l="1"/>
  <c r="G41" i="218"/>
  <c r="F41" i="218" l="1"/>
  <c r="F32" i="218"/>
  <c r="G30" i="218"/>
  <c r="G33" i="218"/>
  <c r="F33" i="218" s="1"/>
  <c r="F35" i="218"/>
  <c r="F27" i="218" l="1"/>
  <c r="G25" i="218"/>
  <c r="F25" i="218" s="1"/>
  <c r="G28" i="218"/>
  <c r="F28" i="218" s="1"/>
  <c r="F30" i="218"/>
  <c r="F21" i="218" l="1"/>
  <c r="G19" i="218"/>
  <c r="F19" i="218" s="1"/>
  <c r="G15" i="218" l="1"/>
  <c r="F18" i="218"/>
  <c r="G13" i="218" l="1"/>
  <c r="F15" i="218"/>
  <c r="F13" i="218" l="1"/>
  <c r="G76" i="218" l="1"/>
  <c r="G73" i="218"/>
  <c r="D75" i="219"/>
  <c r="G68" i="218" l="1"/>
  <c r="F78" i="218"/>
  <c r="F73" i="218"/>
  <c r="F76" i="218"/>
  <c r="F75" i="218"/>
  <c r="F68" i="218" l="1"/>
  <c r="N20" i="200"/>
  <c r="O16" i="19" l="1"/>
  <c r="R16" i="19" s="1"/>
  <c r="T16" i="19" l="1"/>
  <c r="P16" i="19"/>
  <c r="N16" i="19" l="1"/>
  <c r="O48" i="19" l="1"/>
  <c r="R48" i="19" s="1"/>
  <c r="P48" i="19" l="1"/>
  <c r="T48" i="19"/>
  <c r="N55" i="199" l="1"/>
  <c r="N18" i="199" l="1"/>
  <c r="N55" i="200"/>
  <c r="N18" i="200" l="1"/>
  <c r="N16" i="199"/>
  <c r="N16" i="200" l="1"/>
  <c r="N14" i="200" s="1"/>
  <c r="N14" i="19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5" i="217"/>
  <c r="O334" i="19"/>
  <c r="R334" i="19" s="1"/>
  <c r="N12" i="19" l="1"/>
  <c r="N18" i="217"/>
  <c r="P334" i="19"/>
  <c r="T334" i="19"/>
  <c r="O368" i="19"/>
  <c r="P368" i="19" s="1"/>
  <c r="N10" i="19" l="1"/>
  <c r="N16" i="217"/>
  <c r="R368" i="19"/>
  <c r="T368" i="19"/>
  <c r="N14" i="217" l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F72" i="219" l="1"/>
  <c r="F67" i="219" s="1"/>
  <c r="F14" i="219" s="1"/>
  <c r="F12" i="219" s="1"/>
  <c r="E72" i="219" l="1"/>
  <c r="D72" i="219" l="1"/>
  <c r="E67" i="219"/>
  <c r="D67" i="219" l="1"/>
  <c r="O561" i="19" l="1"/>
  <c r="P561" i="19" s="1"/>
  <c r="O563" i="19"/>
  <c r="R563" i="19" s="1"/>
  <c r="V563" i="19"/>
  <c r="V561" i="19"/>
  <c r="P543" i="199"/>
  <c r="O559" i="19"/>
  <c r="N563" i="19"/>
  <c r="N561" i="19"/>
  <c r="N543" i="199"/>
  <c r="O543" i="199"/>
  <c r="O510" i="199" l="1"/>
  <c r="N510" i="199"/>
  <c r="P510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483" i="199" l="1"/>
  <c r="P13" i="199" s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0" i="199"/>
  <c r="O159" i="199"/>
  <c r="O145" i="199" l="1"/>
  <c r="N160" i="217"/>
  <c r="E98" i="219"/>
  <c r="O159" i="217"/>
  <c r="N159" i="199"/>
  <c r="O145" i="217" l="1"/>
  <c r="N145" i="199"/>
  <c r="O143" i="199"/>
  <c r="D100" i="219"/>
  <c r="E89" i="219"/>
  <c r="D98" i="219"/>
  <c r="N159" i="217"/>
  <c r="O143" i="217" l="1"/>
  <c r="N143" i="199"/>
  <c r="N145" i="217"/>
  <c r="G40" i="218"/>
  <c r="D89" i="219"/>
  <c r="E14" i="219"/>
  <c r="D14" i="219" s="1"/>
  <c r="N143" i="217" l="1"/>
  <c r="F40" i="218"/>
  <c r="G38" i="218"/>
  <c r="F38" i="218" s="1"/>
  <c r="E12" i="219"/>
  <c r="D12" i="219" s="1"/>
  <c r="O498" i="19" l="1"/>
  <c r="P498" i="19" s="1"/>
  <c r="O485" i="217"/>
  <c r="O485" i="199"/>
  <c r="O483" i="199" l="1"/>
  <c r="O483" i="217"/>
  <c r="O485" i="200"/>
  <c r="O483" i="200" s="1"/>
  <c r="N494" i="19"/>
  <c r="T498" i="19"/>
  <c r="G88" i="218"/>
  <c r="G86" i="218" s="1"/>
  <c r="F86" i="218" s="1"/>
  <c r="N498" i="19"/>
  <c r="N485" i="200"/>
  <c r="N496" i="19"/>
  <c r="R498" i="19"/>
  <c r="O496" i="19"/>
  <c r="O494" i="19"/>
  <c r="N483" i="200" l="1"/>
  <c r="O492" i="19"/>
  <c r="T492" i="19" s="1"/>
  <c r="F88" i="218"/>
  <c r="G84" i="218"/>
  <c r="T494" i="19"/>
  <c r="R494" i="19"/>
  <c r="P494" i="19"/>
  <c r="R496" i="19"/>
  <c r="T496" i="19"/>
  <c r="P496" i="19"/>
  <c r="N485" i="199"/>
  <c r="P492" i="19" l="1"/>
  <c r="R492" i="19"/>
  <c r="N492" i="19"/>
  <c r="O490" i="19"/>
  <c r="F84" i="218"/>
  <c r="N483" i="19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237" i="199"/>
  <c r="O236" i="199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O174" i="199"/>
  <c r="O172" i="199" s="1"/>
  <c r="O141" i="199" s="1"/>
  <c r="O13" i="199" s="1"/>
  <c r="N13" i="199" s="1"/>
  <c r="N174" i="205"/>
  <c r="N172" i="205" s="1"/>
  <c r="N141" i="205" s="1"/>
  <c r="N236" i="199"/>
  <c r="N174" i="199" l="1"/>
  <c r="N172" i="199" l="1"/>
  <c r="N141" i="199" l="1"/>
  <c r="O236" i="217" l="1"/>
  <c r="N236" i="217" l="1"/>
  <c r="O174" i="217"/>
  <c r="N174" i="217" l="1"/>
  <c r="G46" i="218"/>
  <c r="O172" i="217"/>
  <c r="O141" i="217" l="1"/>
  <c r="O13" i="217" s="1"/>
  <c r="G44" i="218"/>
  <c r="F46" i="218"/>
  <c r="N172" i="217"/>
  <c r="N13" i="217" l="1"/>
  <c r="D12" i="220"/>
  <c r="G36" i="218"/>
  <c r="F44" i="218"/>
  <c r="N141" i="217"/>
  <c r="F36" i="218" l="1"/>
  <c r="F12" i="218" s="1"/>
  <c r="G12" i="218"/>
  <c r="D14" i="220" l="1"/>
  <c r="C12" i="220"/>
  <c r="C14" i="220" s="1"/>
  <c r="G12" i="219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N236" i="202" s="1"/>
  <c r="N174" i="202" s="1"/>
  <c r="N161" i="19" s="1"/>
  <c r="O174" i="202"/>
  <c r="O172" i="202" l="1"/>
  <c r="O159" i="19" s="1"/>
  <c r="T159" i="19" s="1"/>
  <c r="O141" i="202"/>
  <c r="O127" i="19" s="1"/>
  <c r="R127" i="19" s="1"/>
  <c r="O161" i="19"/>
  <c r="N172" i="202"/>
  <c r="R159" i="19" l="1"/>
  <c r="P159" i="19"/>
  <c r="O13" i="202"/>
  <c r="N13" i="202" s="1"/>
  <c r="P127" i="19"/>
  <c r="T127" i="19"/>
  <c r="N159" i="19"/>
  <c r="N141" i="202"/>
  <c r="N127" i="19" s="1"/>
  <c r="R161" i="19"/>
  <c r="P161" i="19"/>
  <c r="T161" i="19"/>
  <c r="O8" i="19" l="1"/>
  <c r="O9" i="19" s="1"/>
  <c r="N8" i="19"/>
  <c r="N9" i="19" s="1"/>
  <c r="P8" i="19" l="1"/>
  <c r="T8" i="19"/>
  <c r="R8" i="19"/>
  <c r="R9" i="19"/>
  <c r="P9" i="19"/>
  <c r="T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<sst xmlns="http://schemas.openxmlformats.org/spreadsheetml/2006/main" count="58764" uniqueCount="937">
  <si>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</si>
  <si>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</si>
  <si>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</si>
  <si>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</si>
  <si>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</si>
  <si>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</si>
  <si>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</si>
  <si>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</si>
  <si>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</si>
  <si>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</si>
  <si>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</si>
  <si>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</si>
  <si>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</si>
  <si>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</si>
  <si>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</si>
  <si>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</si>
  <si>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</si>
  <si>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</si>
  <si>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</si>
  <si>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</si>
  <si>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</si>
  <si>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</si>
  <si>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</si>
  <si>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</si>
  <si>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</si>
  <si>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</si>
  <si>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</si>
  <si>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</si>
  <si>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</si>
  <si>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</si>
  <si>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</si>
  <si>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</si>
  <si>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</si>
  <si>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</si>
  <si>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</si>
  <si>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</si>
  <si>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</si>
  <si>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</si>
  <si>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</si>
  <si>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</si>
  <si>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</si>
  <si>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</si>
  <si>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</si>
  <si>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</si>
  <si>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</si>
  <si>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</si>
  <si>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</si>
  <si>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</si>
  <si>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</si>
  <si>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</si>
  <si>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</si>
  <si>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</si>
  <si>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</si>
  <si>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</si>
  <si>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</si>
  <si>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</si>
  <si>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</si>
  <si>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</si>
  <si>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</si>
  <si>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</si>
  <si>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</si>
  <si>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</si>
  <si>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</si>
  <si>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</si>
  <si>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</si>
  <si>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</si>
  <si>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</si>
  <si>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</si>
  <si>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</si>
  <si>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</si>
  <si>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</si>
  <si>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</si>
  <si>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</si>
  <si>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</si>
  <si>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</si>
  <si>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</si>
  <si>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</si>
  <si>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</si>
  <si>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</si>
  <si>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</si>
  <si>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</si>
  <si>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</si>
  <si>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</si>
  <si>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</si>
  <si>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</si>
  <si>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</si>
  <si>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</si>
  <si>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</si>
  <si>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</si>
  <si>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</si>
  <si>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</si>
  <si>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</si>
  <si>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</si>
  <si>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</si>
  <si>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</si>
  <si>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</si>
  <si>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</si>
  <si>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</si>
  <si>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</si>
  <si>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</si>
  <si>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</si>
  <si>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</si>
  <si>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</si>
  <si>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</si>
  <si>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</si>
  <si>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</si>
  <si>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</si>
  <si>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</si>
  <si>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</si>
  <si>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</si>
  <si>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</si>
  <si>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</si>
  <si>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</si>
  <si>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</si>
  <si>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</si>
  <si>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</si>
  <si>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</si>
  <si>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</si>
  <si>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</si>
  <si>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</si>
  <si>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</si>
  <si>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</si>
  <si>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</si>
  <si>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</si>
  <si>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</si>
  <si>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</si>
  <si>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</si>
  <si>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</si>
  <si>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</si>
  <si>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</si>
  <si>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</si>
  <si>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</si>
  <si>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</si>
  <si>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</si>
  <si>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</si>
  <si>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</si>
  <si>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</si>
  <si>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</si>
  <si>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</si>
  <si>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</si>
  <si>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</si>
  <si>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</si>
  <si>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</si>
  <si>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</si>
  <si>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</si>
  <si>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</si>
  <si>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</si>
  <si>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</si>
  <si>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</si>
  <si>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</si>
  <si>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</si>
  <si>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</si>
  <si>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</si>
  <si>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</si>
  <si>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</si>
  <si>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</si>
  <si>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</si>
  <si>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</si>
  <si>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</si>
  <si>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</si>
  <si>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</si>
  <si>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</si>
  <si>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</si>
  <si>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</si>
  <si>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</si>
  <si>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</si>
  <si>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</si>
  <si>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</si>
  <si>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</si>
  <si>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</si>
  <si>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</si>
  <si>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</si>
  <si>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</si>
  <si>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</si>
  <si>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</si>
  <si>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</si>
  <si>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</si>
  <si>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</si>
  <si>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</si>
  <si>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</si>
  <si>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</si>
  <si>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</si>
  <si>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</si>
  <si>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</si>
  <si>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</si>
  <si>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</si>
  <si>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</si>
  <si>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</si>
  <si>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</si>
  <si>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</si>
  <si>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</si>
  <si>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</si>
  <si>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</si>
  <si>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</si>
  <si>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</si>
  <si>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</si>
  <si>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</si>
  <si>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</si>
  <si>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</si>
  <si>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</si>
  <si>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</si>
  <si>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</si>
  <si>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</si>
  <si>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</si>
  <si>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</si>
  <si>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</si>
  <si>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</si>
  <si>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</si>
  <si>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</si>
  <si>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</si>
  <si>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</si>
  <si>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</si>
  <si>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</si>
  <si>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</si>
  <si>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</si>
  <si>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</si>
  <si>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</si>
  <si>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</si>
  <si>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</si>
  <si>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</si>
  <si>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</si>
  <si>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</si>
  <si>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</si>
  <si>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</si>
  <si>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</si>
  <si>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</si>
  <si>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</si>
  <si>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</si>
  <si>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</si>
  <si>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</si>
  <si>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</si>
  <si>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</si>
  <si>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</si>
  <si>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</si>
  <si>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</si>
  <si>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</si>
  <si>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</si>
  <si>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</si>
  <si>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</si>
  <si>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</si>
  <si>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</si>
  <si>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</si>
  <si>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</si>
  <si>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</si>
  <si>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</si>
  <si>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</si>
  <si>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</si>
  <si>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</si>
  <si>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</si>
  <si>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</si>
  <si>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</si>
  <si>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</si>
  <si>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</si>
  <si>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</si>
  <si>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</si>
  <si>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</si>
  <si>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</si>
  <si>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</si>
  <si>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</si>
  <si>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</si>
  <si>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</si>
  <si>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</si>
  <si>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</si>
  <si>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</si>
  <si>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</si>
  <si>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</si>
  <si>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</si>
  <si>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</si>
  <si>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</si>
  <si>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</si>
  <si>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</si>
  <si>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</si>
  <si>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</si>
  <si>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</si>
  <si>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</si>
  <si>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</si>
  <si>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</si>
  <si>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</si>
  <si>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</si>
  <si>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</si>
  <si>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</si>
  <si>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</si>
  <si>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</si>
  <si>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</si>
  <si>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</si>
  <si>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</si>
  <si>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</si>
  <si>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</si>
  <si>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</si>
  <si>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</si>
  <si>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</si>
  <si>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</si>
  <si>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</si>
  <si>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</si>
  <si>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</si>
  <si>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</si>
  <si>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</si>
  <si>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</si>
  <si>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</si>
  <si>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</si>
  <si>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</si>
  <si>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</si>
  <si>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</si>
  <si>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</si>
  <si>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</si>
  <si>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</si>
  <si>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</si>
  <si>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</si>
  <si>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</si>
  <si>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</si>
  <si>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</si>
  <si>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</si>
  <si>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</si>
  <si>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</si>
  <si>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</si>
  <si>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</si>
  <si>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</si>
  <si>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</si>
  <si>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</si>
  <si>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</si>
  <si>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</si>
  <si>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</si>
  <si>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</si>
  <si>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</si>
  <si>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</si>
  <si>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</si>
  <si>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</si>
  <si>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</si>
  <si>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</si>
  <si>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</si>
  <si>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</si>
  <si>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</si>
  <si>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</si>
  <si>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</si>
  <si>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</si>
  <si>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</si>
  <si>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</si>
  <si>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</si>
  <si>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</si>
  <si>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</si>
  <si>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</si>
  <si>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</si>
  <si>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</si>
  <si>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</si>
  <si>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</si>
  <si>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</si>
  <si>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</si>
  <si>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</si>
  <si>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</si>
  <si>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</si>
  <si>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</si>
  <si>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</si>
  <si>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</si>
  <si>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</si>
  <si>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</si>
  <si>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</si>
  <si>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</si>
  <si>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</si>
  <si>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</si>
  <si>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</si>
  <si>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</si>
  <si>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</si>
  <si>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</si>
  <si>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</si>
  <si>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</si>
  <si>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</si>
  <si>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</si>
  <si>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</si>
  <si>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</si>
  <si>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</si>
  <si>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</si>
  <si>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</si>
  <si>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</si>
  <si>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</si>
  <si>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</si>
  <si>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</si>
  <si>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</si>
  <si>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</si>
  <si>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</si>
  <si>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</si>
  <si>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</si>
  <si>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</si>
  <si>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</si>
  <si>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</si>
  <si>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</si>
  <si>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</si>
  <si>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</si>
  <si>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</si>
  <si>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</si>
  <si>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</si>
  <si>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</si>
  <si>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</si>
  <si>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</si>
  <si>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</si>
  <si>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</si>
  <si>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</si>
  <si>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</si>
  <si>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</si>
  <si>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</si>
  <si>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</si>
  <si>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</si>
  <si>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</si>
  <si>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</si>
  <si>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</si>
  <si>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</si>
  <si>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</si>
  <si>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</si>
  <si>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</si>
  <si>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</si>
  <si>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</si>
  <si>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</si>
  <si>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</si>
  <si>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</si>
  <si>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</si>
  <si>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</si>
  <si>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</si>
  <si>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</si>
  <si>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</si>
  <si>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</si>
  <si>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</si>
  <si>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</si>
  <si>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</si>
  <si>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</si>
  <si>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</si>
  <si>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</si>
  <si>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</si>
  <si>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</si>
  <si>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</si>
  <si>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</si>
  <si>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</si>
  <si>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</si>
  <si>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</si>
  <si>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</si>
  <si>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</si>
  <si>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</si>
  <si>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</si>
  <si>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</si>
  <si>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</si>
  <si>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</si>
  <si>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</si>
  <si>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</si>
  <si>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</si>
  <si>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</si>
  <si>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</si>
  <si>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</si>
  <si>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</si>
  <si>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</si>
  <si>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</si>
  <si>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</si>
  <si>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</si>
  <si>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</si>
  <si>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</si>
  <si>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</si>
  <si>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</si>
  <si>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</si>
  <si>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</si>
  <si>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</si>
  <si>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</si>
  <si>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</si>
  <si>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</si>
  <si>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</si>
  <si>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</si>
  <si>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</si>
  <si>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</si>
  <si>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</si>
  <si>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</si>
  <si>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</si>
  <si>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</si>
  <si>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</si>
  <si>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</si>
  <si>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</si>
  <si>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</si>
  <si>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</si>
  <si>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</si>
  <si>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</si>
  <si>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</si>
  <si>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</si>
  <si>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</si>
  <si>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</si>
  <si>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</si>
  <si>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</si>
  <si>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</si>
  <si>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</si>
  <si>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</si>
  <si>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</si>
  <si>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</si>
  <si>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</si>
  <si>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</si>
  <si>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</si>
  <si>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</si>
  <si>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</si>
  <si>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</si>
  <si>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</si>
  <si>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</si>
  <si>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</si>
  <si>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</si>
  <si>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</si>
  <si>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</si>
  <si>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</si>
  <si>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</si>
  <si>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</si>
  <si>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</si>
  <si>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</si>
  <si>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</si>
  <si>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</si>
  <si>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</si>
  <si>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</si>
  <si>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</si>
  <si>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</si>
  <si>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</si>
  <si>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</si>
  <si>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</si>
  <si>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</si>
  <si>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</si>
  <si>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</si>
  <si>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</si>
  <si>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</si>
  <si>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</si>
  <si>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</si>
  <si>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</si>
  <si>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</si>
  <si>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</si>
  <si>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</si>
  <si>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</si>
  <si>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</si>
  <si>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</si>
  <si>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</si>
  <si>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</si>
  <si>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</si>
  <si>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</si>
  <si>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</si>
  <si>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</si>
  <si>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</si>
  <si>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</si>
  <si>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</si>
  <si>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</si>
  <si>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</si>
  <si>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</si>
  <si>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</si>
  <si>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</si>
  <si>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</si>
  <si>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</si>
  <si>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</si>
  <si>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</si>
  <si>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</si>
  <si>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</si>
  <si>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</si>
  <si>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</si>
  <si>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</si>
  <si>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</si>
  <si>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</si>
  <si>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</si>
  <si>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</si>
  <si>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</si>
  <si>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</si>
  <si>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</si>
  <si>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</si>
  <si>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</si>
  <si>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</si>
  <si>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</si>
  <si>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</si>
  <si>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</si>
  <si>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</si>
  <si>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</si>
  <si>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</si>
  <si>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</si>
  <si>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</si>
  <si>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</si>
  <si>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</si>
  <si>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</si>
  <si>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</si>
  <si>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</si>
  <si>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</si>
  <si>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</si>
  <si>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</si>
  <si>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</si>
  <si>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</si>
  <si>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</si>
  <si>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</si>
  <si>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</si>
  <si>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</si>
  <si>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</si>
  <si>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</si>
  <si>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</si>
  <si>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</si>
  <si>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</si>
  <si>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</si>
  <si>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</si>
  <si>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</si>
  <si>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</si>
  <si>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</si>
  <si>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</si>
  <si>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</si>
  <si>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</si>
  <si>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</si>
  <si>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</si>
  <si>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</si>
  <si>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</si>
  <si>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</si>
  <si>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>Հավելված N  3</t>
  </si>
  <si>
    <t>Բյուջետային ծախսերի գործառական դասակարգման բաժինների, խմբերի և դասերի անվանումները</t>
  </si>
  <si>
    <t xml:space="preserve">Բնակարանային շինարարություն </t>
  </si>
  <si>
    <t>Տարրական ընդհանուր կրթություն</t>
  </si>
  <si>
    <t>Հիմնական ընդհանուր կրթություն</t>
  </si>
  <si>
    <t>Միջնակարգ(լրիվ) ընդհանուր կրթություն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</si>
  <si>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</si>
  <si>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</si>
  <si>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</si>
  <si>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</si>
  <si>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</si>
  <si>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</si>
  <si>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</si>
  <si>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</si>
  <si>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</si>
  <si>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</si>
  <si>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</si>
  <si>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</si>
  <si>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</si>
  <si>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</si>
  <si>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</si>
  <si>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</si>
  <si>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8</t>
  </si>
  <si>
    <t>Երևան քաղաքի ավագանու</t>
  </si>
  <si>
    <t>Հավելված N  2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</si>
  <si>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</si>
  <si>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</si>
  <si>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</si>
  <si>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</si>
  <si>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</si>
  <si>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</si>
  <si>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</si>
  <si>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</si>
  <si>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</si>
  <si>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</si>
  <si>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</si>
  <si>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</si>
  <si>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</si>
  <si>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</si>
  <si>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 xml:space="preserve"> -Կենցաղային և հանրային սննդի ծառայություններ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</si>
  <si>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</si>
  <si>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</si>
  <si>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</si>
  <si>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</si>
  <si>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</si>
  <si>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</si>
  <si>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</si>
  <si>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</si>
  <si>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</si>
  <si>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</si>
  <si>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</si>
  <si>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</si>
  <si>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</si>
  <si>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</si>
  <si>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</si>
  <si>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</si>
  <si>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</si>
  <si>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</si>
  <si>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</si>
  <si>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</si>
  <si>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</si>
  <si>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</si>
  <si>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</si>
  <si>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</si>
  <si>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</si>
  <si>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</si>
  <si>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</si>
  <si>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</si>
  <si>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</si>
  <si>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</si>
  <si>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</si>
  <si>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</si>
  <si>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</si>
  <si>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</si>
  <si>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</si>
  <si>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</si>
  <si>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</si>
  <si>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</si>
  <si>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</si>
  <si>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</si>
  <si>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</si>
  <si>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</si>
  <si>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</si>
  <si>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</si>
  <si>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</si>
  <si>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</si>
  <si>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</si>
  <si>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</si>
  <si>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</si>
  <si>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</si>
  <si>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</si>
  <si>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</si>
  <si>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</si>
  <si>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</si>
  <si>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</si>
  <si>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</si>
  <si>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</si>
  <si>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</si>
  <si>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</si>
  <si>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</si>
  <si>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</si>
  <si>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</si>
  <si>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</si>
  <si>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</si>
  <si>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</si>
  <si>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</si>
  <si>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</si>
  <si>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</si>
  <si>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</si>
  <si>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</si>
  <si>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</si>
  <si>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</si>
  <si>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</si>
  <si>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</si>
  <si>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</si>
  <si>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</si>
  <si>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</si>
  <si>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</si>
  <si>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</si>
  <si>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</si>
  <si>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</si>
  <si>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</si>
  <si>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</si>
  <si>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</si>
  <si>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</si>
  <si>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</si>
  <si>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</si>
  <si>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</si>
  <si>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</si>
  <si>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</si>
  <si>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</si>
  <si>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</si>
  <si>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</si>
  <si>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</si>
  <si>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</si>
  <si>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</si>
  <si>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</si>
  <si>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</si>
  <si>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</si>
  <si>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</si>
  <si>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</si>
  <si>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</si>
  <si>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</si>
  <si>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</si>
  <si>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</si>
  <si>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</si>
  <si>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</si>
  <si>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</si>
  <si>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</si>
  <si>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</si>
  <si>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</si>
  <si>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</si>
  <si>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</si>
  <si>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</si>
  <si>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</si>
  <si>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</si>
  <si>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</si>
  <si>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</si>
  <si>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</si>
  <si>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</si>
  <si>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</si>
  <si>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</si>
  <si>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</si>
  <si>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</si>
  <si>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</si>
  <si>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</si>
  <si>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</si>
  <si>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</si>
  <si>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</si>
  <si>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</si>
  <si>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</si>
  <si>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</si>
  <si>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</si>
  <si>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</si>
  <si>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</si>
  <si>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</si>
  <si>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</si>
  <si>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</si>
  <si>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</si>
  <si>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</si>
  <si>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</si>
  <si>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</si>
  <si>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</si>
  <si>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</si>
  <si>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</si>
  <si>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</si>
  <si>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</si>
  <si>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</si>
  <si>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</si>
  <si>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-Այլ հարկեր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</si>
  <si>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</si>
  <si>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</si>
  <si>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</si>
  <si>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</si>
  <si>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</si>
  <si>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</si>
  <si>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</si>
  <si>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</si>
  <si>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</si>
  <si>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</si>
  <si>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</si>
  <si>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</si>
  <si>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</si>
  <si>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</si>
  <si>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</si>
  <si>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</si>
  <si>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</si>
  <si>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</si>
  <si>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</si>
  <si>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</si>
  <si>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</si>
  <si>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</si>
  <si>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</si>
  <si>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</si>
  <si>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</si>
  <si>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</si>
  <si>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</si>
  <si>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</si>
  <si>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</si>
  <si>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</si>
  <si>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</si>
  <si>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</si>
  <si>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</si>
  <si>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</si>
  <si>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</si>
  <si>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</si>
  <si>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</si>
  <si>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</si>
  <si>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</si>
  <si>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</si>
  <si>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</si>
  <si>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</si>
  <si>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</si>
  <si>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</si>
  <si>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</si>
  <si>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</si>
  <si>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 -Կրթական,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</si>
  <si>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</si>
  <si>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Կապիտալ դրամաշնորհներ պետական և համայնքների ոչ առևտրային կազմակերպություններին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</si>
  <si>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</si>
  <si>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</si>
  <si>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</si>
  <si>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</si>
  <si>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</si>
  <si>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</si>
  <si>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</si>
  <si>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</si>
  <si>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</si>
  <si>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</si>
  <si>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</si>
  <si>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</si>
  <si>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</si>
  <si>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</si>
  <si>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</si>
  <si>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Հավելված N  6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</si>
  <si>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</si>
  <si>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</si>
  <si>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</si>
  <si>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</si>
  <si>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</si>
  <si>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</si>
  <si>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</si>
  <si>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</si>
  <si>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</si>
  <si>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</si>
  <si>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</si>
  <si>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</si>
  <si>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</si>
  <si>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</si>
  <si>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</si>
  <si>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</si>
  <si>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</si>
  <si>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</si>
  <si>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</si>
  <si>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</si>
  <si>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</si>
  <si>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</si>
  <si>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</si>
  <si>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</si>
  <si>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</si>
  <si>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</si>
  <si>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</si>
  <si>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</si>
  <si>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</si>
  <si>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</si>
  <si>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</si>
  <si>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</si>
  <si>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</si>
  <si>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</si>
  <si>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</si>
  <si>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</si>
  <si>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</si>
  <si>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</si>
  <si>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</si>
  <si>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</si>
  <si>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</si>
  <si>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</si>
  <si>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</si>
  <si>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</si>
  <si>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</si>
  <si>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</si>
  <si>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</si>
  <si>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</si>
  <si>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</si>
  <si>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</si>
  <si>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</si>
  <si>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</si>
  <si>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</si>
  <si>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</si>
  <si>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</si>
  <si>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</si>
  <si>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</si>
  <si>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</si>
  <si>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</si>
  <si>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</si>
  <si>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</si>
  <si>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2 ՀԱՎԵԼՎԱԾՈՒՄ ԿԱՏԱՐՎՈՂ ՓՈՓՈԽՈՒԹՅՈՒՆՆԵՐԸ</t>
  </si>
  <si>
    <t>ԵՐԵՎԱՆ ՔԱՂԱՔԻ ԱՎԱԳԱՆՈՒ 2024 ԹՎԱԿԱՆԻ ԴԵԿՏԵՄԲԵՐԻ 24-Ի N 268-Ն ՈՐՈՇՄԱՆ N 3 ՀԱՎԵԼՎԱԾՈՒՄ ԿԱՏԱՐՎՈՂ ՓՈՓՈԽՈՒԹՅՈՒՆՆԵՐԸ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</si>
  <si>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</si>
  <si>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</si>
  <si>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N 6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</si>
  <si>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</si>
  <si>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</si>
  <si>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</si>
  <si>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</si>
  <si>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</si>
  <si>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</si>
  <si>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</si>
  <si>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</si>
  <si>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</si>
  <si>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</si>
  <si>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</si>
  <si>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N 7 ՀԱՎԵԼՎԱԾԻ N1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</si>
  <si>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</si>
  <si>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3. Կենդանաբանական այգու հիմնանորոգում </t>
  </si>
  <si>
    <t xml:space="preserve"> 2025 թվականի  մարտի 18-ի</t>
  </si>
  <si>
    <t xml:space="preserve"> N 297-Ն որոշման</t>
  </si>
  <si>
    <t xml:space="preserve"> 2025 թվականի մարտի 18-ի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</si>
</sst>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  <numFmt numFmtId="172" formatCode="_(* ##,#0&quot; &quot;0_);_(* \(##,#0&quot; &quot;0\);_(* &quot;-&quot;?_);_(@_)"/>
  </numFmts>
  <fonts count="96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1"/>
      <color indexed="10"/>
      <name val="Times Armenian Unicode"/>
      <family val="1"/>
    </font>
    <font>
      <b/>
      <i/>
      <sz val="8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name val="Times Armenian Unicode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616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 readingOrder="1"/>
    </xf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4" fillId="24" borderId="0" xfId="0" applyFont="1" applyFill="1"/>
    <xf numFmtId="0" fontId="75" fillId="24" borderId="0" xfId="0" applyFont="1" applyFill="1" applyAlignment="1">
      <alignment horizontal="center"/>
    </xf>
    <xf numFmtId="0" fontId="74" fillId="24" borderId="0" xfId="0" applyFont="1" applyFill="1" applyAlignment="1">
      <alignment horizontal="center"/>
    </xf>
    <xf numFmtId="0" fontId="75" fillId="24" borderId="0" xfId="0" applyFont="1" applyFill="1"/>
    <xf numFmtId="170" fontId="74" fillId="24" borderId="0" xfId="0" applyNumberFormat="1" applyFont="1" applyFill="1" applyAlignment="1">
      <alignment wrapText="1"/>
    </xf>
    <xf numFmtId="0" fontId="74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169" fontId="41" fillId="32" borderId="10" xfId="77" applyNumberFormat="1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169" fontId="76" fillId="33" borderId="0" xfId="0" applyNumberFormat="1" applyFont="1" applyFill="1"/>
    <xf numFmtId="0" fontId="81" fillId="32" borderId="27" xfId="0" applyFont="1" applyFill="1" applyBorder="1" applyAlignment="1">
      <alignment horizontal="center" vertical="top" wrapText="1"/>
    </xf>
    <xf numFmtId="0" fontId="77" fillId="32" borderId="25" xfId="0" applyFont="1" applyFill="1" applyBorder="1" applyAlignment="1">
      <alignment horizontal="center" vertical="top" wrapText="1"/>
    </xf>
    <xf numFmtId="0" fontId="82" fillId="32" borderId="25" xfId="0" applyFont="1" applyFill="1" applyBorder="1" applyAlignment="1">
      <alignment vertical="top" wrapText="1"/>
    </xf>
    <xf numFmtId="0" fontId="77" fillId="32" borderId="29" xfId="0" applyFont="1" applyFill="1" applyBorder="1" applyAlignment="1">
      <alignment horizontal="center" vertical="top" wrapText="1"/>
    </xf>
    <xf numFmtId="169" fontId="42" fillId="32" borderId="12" xfId="77" applyNumberFormat="1" applyFont="1" applyFill="1" applyBorder="1" applyAlignment="1">
      <alignment horizontal="center" vertical="center" wrapText="1"/>
    </xf>
    <xf numFmtId="169" fontId="33" fillId="32" borderId="10" xfId="77" applyNumberFormat="1" applyFont="1" applyFill="1" applyBorder="1" applyAlignment="1">
      <alignment horizontal="left" vertical="center" wrapText="1"/>
    </xf>
    <xf numFmtId="0" fontId="81" fillId="32" borderId="27" xfId="0" applyFont="1" applyFill="1" applyBorder="1" applyAlignment="1">
      <alignment vertical="top" wrapText="1"/>
    </xf>
    <xf numFmtId="0" fontId="87" fillId="32" borderId="28" xfId="0" applyFont="1" applyFill="1" applyBorder="1" applyAlignment="1">
      <alignment vertical="top" wrapText="1"/>
    </xf>
    <xf numFmtId="169" fontId="88" fillId="32" borderId="11" xfId="77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horizontal="center" vertical="center" wrapText="1" readingOrder="1"/>
    </xf>
    <xf numFmtId="49" fontId="44" fillId="32" borderId="10" xfId="0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vertical="center"/>
    </xf>
    <xf numFmtId="169" fontId="89" fillId="32" borderId="10" xfId="49" applyNumberFormat="1" applyFont="1" applyFill="1" applyBorder="1" applyAlignment="1">
      <alignment horizontal="left" vertical="center"/>
    </xf>
    <xf numFmtId="169" fontId="24" fillId="32" borderId="10" xfId="0" applyNumberFormat="1" applyFont="1" applyFill="1" applyBorder="1" applyAlignment="1">
      <alignment horizontal="center" vertical="center" wrapText="1"/>
    </xf>
    <xf numFmtId="169" fontId="89" fillId="32" borderId="10" xfId="49" applyNumberFormat="1" applyFont="1" applyFill="1" applyBorder="1" applyAlignment="1">
      <alignment horizontal="center" vertical="center"/>
    </xf>
    <xf numFmtId="169" fontId="24" fillId="32" borderId="10" xfId="49" applyNumberFormat="1" applyFont="1" applyFill="1" applyBorder="1" applyAlignment="1">
      <alignment horizontal="left" vertical="center"/>
    </xf>
    <xf numFmtId="0" fontId="90" fillId="32" borderId="10" xfId="0" applyFont="1" applyFill="1" applyBorder="1" applyAlignment="1">
      <alignment horizontal="center" vertical="center" wrapText="1" readingOrder="1"/>
    </xf>
    <xf numFmtId="49" fontId="33" fillId="32" borderId="10" xfId="0" applyNumberFormat="1" applyFont="1" applyFill="1" applyBorder="1" applyAlignment="1">
      <alignment horizontal="center" vertical="center" wrapText="1"/>
    </xf>
    <xf numFmtId="49" fontId="33" fillId="32" borderId="10" xfId="0" applyNumberFormat="1" applyFont="1" applyFill="1" applyBorder="1" applyAlignment="1">
      <alignment horizontal="center" vertical="center"/>
    </xf>
    <xf numFmtId="49" fontId="32" fillId="32" borderId="10" xfId="0" applyNumberFormat="1" applyFont="1" applyFill="1" applyBorder="1" applyAlignment="1">
      <alignment horizontal="center" vertical="center"/>
    </xf>
    <xf numFmtId="0" fontId="32" fillId="32" borderId="10" xfId="0" applyFont="1" applyFill="1" applyBorder="1" applyAlignment="1">
      <alignment horizontal="center" vertical="center"/>
    </xf>
    <xf numFmtId="49" fontId="33" fillId="32" borderId="10" xfId="0" applyNumberFormat="1" applyFont="1" applyFill="1" applyBorder="1" applyAlignment="1">
      <alignment horizontal="left" vertical="center" wrapText="1"/>
    </xf>
    <xf numFmtId="0" fontId="33" fillId="32" borderId="10" xfId="0" applyFont="1" applyFill="1" applyBorder="1" applyAlignment="1">
      <alignment horizontal="center" vertical="center"/>
    </xf>
    <xf numFmtId="166" fontId="33" fillId="32" borderId="10" xfId="0" applyNumberFormat="1" applyFont="1" applyFill="1" applyBorder="1" applyAlignment="1">
      <alignment horizontal="center" vertical="center" wrapText="1"/>
    </xf>
    <xf numFmtId="169" fontId="89" fillId="32" borderId="12" xfId="49" applyNumberFormat="1" applyFont="1" applyFill="1" applyBorder="1" applyAlignment="1">
      <alignment horizontal="center" vertical="center"/>
    </xf>
    <xf numFmtId="0" fontId="33" fillId="32" borderId="10" xfId="0" applyFont="1" applyFill="1" applyBorder="1" applyAlignment="1">
      <alignment horizontal="left" vertical="center" wrapText="1" readingOrder="1"/>
    </xf>
    <xf numFmtId="169" fontId="33" fillId="32" borderId="10" xfId="0" applyNumberFormat="1" applyFont="1" applyFill="1" applyBorder="1" applyAlignment="1">
      <alignment horizontal="center" vertical="center" wrapText="1"/>
    </xf>
    <xf numFmtId="49" fontId="44" fillId="32" borderId="10" xfId="0" applyNumberFormat="1" applyFont="1" applyFill="1" applyBorder="1" applyAlignment="1">
      <alignment horizontal="left" vertical="center" wrapText="1"/>
    </xf>
    <xf numFmtId="169" fontId="33" fillId="32" borderId="10" xfId="77" applyNumberFormat="1" applyFont="1" applyFill="1" applyBorder="1" applyAlignment="1">
      <alignment horizontal="center" vertical="center" wrapText="1"/>
    </xf>
    <xf numFmtId="169" fontId="33" fillId="32" borderId="10" xfId="77" applyNumberFormat="1" applyFont="1" applyFill="1" applyBorder="1" applyAlignment="1">
      <alignment horizontal="left" vertical="center"/>
    </xf>
    <xf numFmtId="169" fontId="89" fillId="32" borderId="10" xfId="49" applyNumberFormat="1" applyFont="1" applyFill="1" applyBorder="1" applyAlignment="1">
      <alignment horizontal="right" vertical="center"/>
    </xf>
    <xf numFmtId="0" fontId="29" fillId="32" borderId="0" xfId="0" applyFont="1" applyFill="1" applyAlignment="1">
      <alignment vertical="center"/>
    </xf>
    <xf numFmtId="49" fontId="25" fillId="32" borderId="0" xfId="0" applyNumberFormat="1" applyFont="1" applyFill="1" applyAlignment="1">
      <alignment vertical="center" wrapText="1"/>
    </xf>
    <xf numFmtId="49" fontId="26" fillId="32" borderId="0" xfId="0" applyNumberFormat="1" applyFont="1" applyFill="1" applyAlignment="1">
      <alignment vertical="center"/>
    </xf>
    <xf numFmtId="49" fontId="27" fillId="32" borderId="0" xfId="0" applyNumberFormat="1" applyFont="1" applyFill="1" applyAlignment="1">
      <alignment vertical="center"/>
    </xf>
    <xf numFmtId="49" fontId="28" fillId="32" borderId="0" xfId="0" applyNumberFormat="1" applyFont="1" applyFill="1" applyAlignment="1">
      <alignment vertical="center"/>
    </xf>
    <xf numFmtId="49" fontId="29" fillId="32" borderId="0" xfId="0" applyNumberFormat="1" applyFont="1" applyFill="1" applyAlignment="1">
      <alignment vertical="center"/>
    </xf>
    <xf numFmtId="49" fontId="30" fillId="32" borderId="0" xfId="0" applyNumberFormat="1" applyFont="1" applyFill="1" applyAlignment="1">
      <alignment vertical="center" wrapText="1"/>
    </xf>
    <xf numFmtId="0" fontId="38" fillId="32" borderId="0" xfId="0" applyFont="1" applyFill="1"/>
    <xf numFmtId="169" fontId="38" fillId="32" borderId="0" xfId="0" applyNumberFormat="1" applyFont="1" applyFill="1"/>
    <xf numFmtId="0" fontId="24" fillId="32" borderId="0" xfId="0" applyFont="1" applyFill="1"/>
    <xf numFmtId="43" fontId="0" fillId="0" borderId="0" xfId="0" applyNumberFormat="1"/>
    <xf numFmtId="0" fontId="33" fillId="32" borderId="0" xfId="0" applyFont="1" applyFill="1" applyAlignment="1">
      <alignment vertical="center"/>
    </xf>
    <xf numFmtId="0" fontId="33" fillId="32" borderId="0" xfId="0" applyFont="1" applyFill="1" applyAlignment="1">
      <alignment horizontal="center" vertical="center"/>
    </xf>
    <xf numFmtId="40" fontId="33" fillId="32" borderId="0" xfId="0" applyNumberFormat="1" applyFont="1" applyFill="1" applyAlignment="1">
      <alignment vertical="center"/>
    </xf>
    <xf numFmtId="0" fontId="35" fillId="32" borderId="0" xfId="0" applyFont="1" applyFill="1" applyAlignment="1">
      <alignment horizontal="center" vertical="center" wrapText="1"/>
    </xf>
    <xf numFmtId="0" fontId="33" fillId="32" borderId="0" xfId="0" applyFont="1" applyFill="1"/>
    <xf numFmtId="0" fontId="24" fillId="32" borderId="0" xfId="0" applyFont="1" applyFill="1" applyAlignment="1">
      <alignment horizontal="center" vertical="center" wrapText="1"/>
    </xf>
    <xf numFmtId="169" fontId="32" fillId="32" borderId="10" xfId="77" applyNumberFormat="1" applyFont="1" applyFill="1" applyBorder="1" applyAlignment="1">
      <alignment horizontal="center" vertical="center" wrapText="1"/>
    </xf>
    <xf numFmtId="1" fontId="33" fillId="32" borderId="10" xfId="52" applyNumberFormat="1" applyFont="1" applyFill="1" applyBorder="1" applyAlignment="1">
      <alignment horizontal="center" vertical="center"/>
    </xf>
    <xf numFmtId="1" fontId="33" fillId="32" borderId="10" xfId="52" applyNumberFormat="1" applyFont="1" applyFill="1" applyBorder="1" applyAlignment="1">
      <alignment horizontal="center" vertical="center" wrapText="1"/>
    </xf>
    <xf numFmtId="0" fontId="77" fillId="32" borderId="24" xfId="0" applyFont="1" applyFill="1" applyBorder="1" applyAlignment="1">
      <alignment horizontal="center" vertical="top" wrapText="1"/>
    </xf>
    <xf numFmtId="0" fontId="78" fillId="32" borderId="25" xfId="0" applyFont="1" applyFill="1" applyBorder="1" applyAlignment="1">
      <alignment vertical="top" wrapText="1"/>
    </xf>
    <xf numFmtId="0" fontId="80" fillId="32" borderId="26" xfId="0" applyFont="1" applyFill="1" applyBorder="1" applyAlignment="1">
      <alignment vertical="top" wrapText="1"/>
    </xf>
    <xf numFmtId="169" fontId="39" fillId="32" borderId="12" xfId="77" applyNumberFormat="1" applyFont="1" applyFill="1" applyBorder="1" applyAlignment="1">
      <alignment horizontal="center" vertical="center" wrapText="1"/>
    </xf>
    <xf numFmtId="0" fontId="32" fillId="32" borderId="0" xfId="0" applyFont="1" applyFill="1" applyAlignment="1">
      <alignment vertical="center"/>
    </xf>
    <xf numFmtId="0" fontId="77" fillId="32" borderId="25" xfId="0" applyFont="1" applyFill="1" applyBorder="1" applyAlignment="1">
      <alignment vertical="top" wrapText="1"/>
    </xf>
    <xf numFmtId="169" fontId="32" fillId="32" borderId="12" xfId="77" applyNumberFormat="1" applyFont="1" applyFill="1" applyBorder="1" applyAlignment="1">
      <alignment horizontal="center" vertical="center" wrapText="1"/>
    </xf>
    <xf numFmtId="169" fontId="32" fillId="32" borderId="12" xfId="77" applyNumberFormat="1" applyFont="1" applyFill="1" applyBorder="1" applyAlignment="1">
      <alignment horizontal="center" vertical="center"/>
    </xf>
    <xf numFmtId="0" fontId="83" fillId="32" borderId="30" xfId="0" applyFont="1" applyFill="1" applyBorder="1" applyAlignment="1">
      <alignment vertical="top" wrapText="1"/>
    </xf>
    <xf numFmtId="0" fontId="84" fillId="32" borderId="30" xfId="0" applyFont="1" applyFill="1" applyBorder="1" applyAlignment="1">
      <alignment vertical="top" wrapText="1"/>
    </xf>
    <xf numFmtId="0" fontId="83" fillId="32" borderId="31" xfId="0" applyFont="1" applyFill="1" applyBorder="1" applyAlignment="1">
      <alignment vertical="top" wrapText="1"/>
    </xf>
    <xf numFmtId="0" fontId="32" fillId="32" borderId="10" xfId="0" applyFont="1" applyFill="1" applyBorder="1" applyAlignment="1">
      <alignment vertical="center"/>
    </xf>
    <xf numFmtId="0" fontId="84" fillId="32" borderId="30" xfId="0" applyFont="1" applyFill="1" applyBorder="1" applyAlignment="1">
      <alignment horizontal="center" vertical="top" wrapText="1"/>
    </xf>
    <xf numFmtId="0" fontId="77" fillId="32" borderId="30" xfId="0" applyFont="1" applyFill="1" applyBorder="1" applyAlignment="1">
      <alignment horizontal="center" vertical="top" wrapText="1"/>
    </xf>
    <xf numFmtId="0" fontId="77" fillId="32" borderId="30" xfId="0" applyFont="1" applyFill="1" applyBorder="1" applyAlignment="1">
      <alignment vertical="top" wrapText="1"/>
    </xf>
    <xf numFmtId="0" fontId="77" fillId="32" borderId="31" xfId="0" applyFont="1" applyFill="1" applyBorder="1" applyAlignment="1">
      <alignment horizontal="center" vertical="top" wrapText="1"/>
    </xf>
    <xf numFmtId="169" fontId="32" fillId="32" borderId="10" xfId="77" applyNumberFormat="1" applyFont="1" applyFill="1" applyBorder="1" applyAlignment="1">
      <alignment horizontal="left" vertical="center" wrapText="1"/>
    </xf>
    <xf numFmtId="0" fontId="84" fillId="32" borderId="25" xfId="0" applyFont="1" applyFill="1" applyBorder="1" applyAlignment="1">
      <alignment horizontal="center" vertical="top" wrapText="1"/>
    </xf>
    <xf numFmtId="0" fontId="84" fillId="32" borderId="25" xfId="0" applyFont="1" applyFill="1" applyBorder="1" applyAlignment="1">
      <alignment vertical="top" wrapText="1"/>
    </xf>
    <xf numFmtId="0" fontId="83" fillId="32" borderId="29" xfId="0" applyFont="1" applyFill="1" applyBorder="1" applyAlignment="1">
      <alignment vertical="top" wrapText="1"/>
    </xf>
    <xf numFmtId="169" fontId="32" fillId="32" borderId="10" xfId="77" applyNumberFormat="1" applyFont="1" applyFill="1" applyBorder="1" applyAlignment="1">
      <alignment horizontal="left" vertical="center"/>
    </xf>
    <xf numFmtId="0" fontId="77" fillId="32" borderId="32" xfId="0" applyFont="1" applyFill="1" applyBorder="1" applyAlignment="1">
      <alignment horizontal="center" vertical="top" wrapText="1"/>
    </xf>
    <xf numFmtId="169" fontId="33" fillId="32" borderId="12" xfId="77" applyNumberFormat="1" applyFont="1" applyFill="1" applyBorder="1" applyAlignment="1">
      <alignment horizontal="center" vertical="center"/>
    </xf>
    <xf numFmtId="0" fontId="77" fillId="32" borderId="12" xfId="0" applyFont="1" applyFill="1" applyBorder="1" applyAlignment="1">
      <alignment vertical="top" wrapText="1"/>
    </xf>
    <xf numFmtId="0" fontId="77" fillId="32" borderId="10" xfId="0" applyFont="1" applyFill="1" applyBorder="1" applyAlignment="1">
      <alignment horizontal="center" vertical="top" wrapText="1"/>
    </xf>
    <xf numFmtId="0" fontId="77" fillId="32" borderId="33" xfId="0" applyFont="1" applyFill="1" applyBorder="1" applyAlignment="1">
      <alignment vertical="top" wrapText="1"/>
    </xf>
    <xf numFmtId="0" fontId="77" fillId="32" borderId="34" xfId="0" applyFont="1" applyFill="1" applyBorder="1" applyAlignment="1">
      <alignment horizontal="center" vertical="top" wrapText="1"/>
    </xf>
    <xf numFmtId="0" fontId="79" fillId="32" borderId="25" xfId="0" applyFont="1" applyFill="1" applyBorder="1" applyAlignment="1">
      <alignment vertical="top" wrapText="1"/>
    </xf>
    <xf numFmtId="0" fontId="79" fillId="32" borderId="27" xfId="0" applyFont="1" applyFill="1" applyBorder="1" applyAlignment="1">
      <alignment vertical="top" wrapText="1"/>
    </xf>
    <xf numFmtId="0" fontId="79" fillId="32" borderId="33" xfId="0" applyFont="1" applyFill="1" applyBorder="1" applyAlignment="1">
      <alignment vertical="top" wrapText="1"/>
    </xf>
    <xf numFmtId="0" fontId="84" fillId="32" borderId="33" xfId="0" applyFont="1" applyFill="1" applyBorder="1" applyAlignment="1">
      <alignment vertical="top" wrapText="1"/>
    </xf>
    <xf numFmtId="0" fontId="79" fillId="32" borderId="25" xfId="0" applyFont="1" applyFill="1" applyBorder="1" applyAlignment="1">
      <alignment horizontal="center" vertical="top" wrapText="1"/>
    </xf>
    <xf numFmtId="0" fontId="79" fillId="32" borderId="29" xfId="0" applyFont="1" applyFill="1" applyBorder="1" applyAlignment="1">
      <alignment horizontal="center" vertical="top" wrapText="1"/>
    </xf>
    <xf numFmtId="0" fontId="34" fillId="32" borderId="0" xfId="63" applyFont="1" applyFill="1"/>
    <xf numFmtId="165" fontId="36" fillId="32" borderId="0" xfId="63" applyNumberFormat="1" applyFont="1" applyFill="1" applyAlignment="1">
      <alignment horizontal="center" vertical="top"/>
    </xf>
    <xf numFmtId="0" fontId="49" fillId="32" borderId="0" xfId="63" applyFont="1" applyFill="1" applyAlignment="1">
      <alignment horizontal="center" vertical="top"/>
    </xf>
    <xf numFmtId="0" fontId="36" fillId="32" borderId="0" xfId="63" applyFont="1" applyFill="1" applyAlignment="1">
      <alignment horizontal="center" vertical="top"/>
    </xf>
    <xf numFmtId="0" fontId="40" fillId="32" borderId="0" xfId="63" applyFont="1" applyFill="1" applyAlignment="1">
      <alignment horizontal="left" vertical="top" wrapText="1"/>
    </xf>
    <xf numFmtId="0" fontId="24" fillId="32" borderId="0" xfId="63" applyFont="1" applyFill="1"/>
    <xf numFmtId="0" fontId="35" fillId="32" borderId="0" xfId="63" applyFont="1" applyFill="1" applyAlignment="1">
      <alignment horizontal="center" vertical="center" wrapText="1"/>
    </xf>
    <xf numFmtId="0" fontId="24" fillId="32" borderId="0" xfId="63" applyFont="1" applyFill="1" applyAlignment="1">
      <alignment horizontal="center" vertical="center" wrapText="1"/>
    </xf>
    <xf numFmtId="165" fontId="35" fillId="32" borderId="0" xfId="63" applyNumberFormat="1" applyFont="1" applyFill="1" applyAlignment="1">
      <alignment horizontal="center" vertical="top"/>
    </xf>
    <xf numFmtId="0" fontId="35" fillId="32" borderId="0" xfId="63" applyFont="1" applyFill="1" applyAlignment="1">
      <alignment horizontal="center" vertical="top"/>
    </xf>
    <xf numFmtId="0" fontId="35" fillId="32" borderId="0" xfId="63" applyFont="1" applyFill="1" applyAlignment="1">
      <alignment horizontal="left" vertical="top" wrapText="1"/>
    </xf>
    <xf numFmtId="0" fontId="24" fillId="32" borderId="0" xfId="63" applyFont="1" applyFill="1" applyAlignment="1">
      <alignment vertical="center"/>
    </xf>
    <xf numFmtId="49" fontId="33" fillId="32" borderId="10" xfId="63" applyNumberFormat="1" applyFont="1" applyFill="1" applyBorder="1" applyAlignment="1">
      <alignment horizontal="center" vertical="center" wrapText="1"/>
    </xf>
    <xf numFmtId="0" fontId="33" fillId="32" borderId="10" xfId="63" applyFont="1" applyFill="1" applyBorder="1" applyAlignment="1">
      <alignment horizontal="center" vertical="center" wrapText="1"/>
    </xf>
    <xf numFmtId="0" fontId="35" fillId="32" borderId="0" xfId="63" applyFont="1" applyFill="1" applyAlignment="1">
      <alignment vertical="center" wrapText="1"/>
    </xf>
    <xf numFmtId="0" fontId="69" fillId="32" borderId="10" xfId="63" applyFont="1" applyFill="1" applyBorder="1" applyAlignment="1">
      <alignment horizontal="center" vertical="center"/>
    </xf>
    <xf numFmtId="49" fontId="56" fillId="32" borderId="10" xfId="63" applyNumberFormat="1" applyFont="1" applyFill="1" applyBorder="1" applyAlignment="1">
      <alignment horizontal="center" vertical="center" wrapText="1"/>
    </xf>
    <xf numFmtId="0" fontId="56" fillId="32" borderId="10" xfId="63" applyFont="1" applyFill="1" applyBorder="1" applyAlignment="1">
      <alignment horizontal="center" vertical="center" wrapText="1"/>
    </xf>
    <xf numFmtId="0" fontId="39" fillId="32" borderId="10" xfId="63" applyFont="1" applyFill="1" applyBorder="1" applyAlignment="1">
      <alignment horizontal="center" vertical="center" wrapText="1" readingOrder="1"/>
    </xf>
    <xf numFmtId="169" fontId="39" fillId="32" borderId="10" xfId="77" applyNumberFormat="1" applyFont="1" applyFill="1" applyBorder="1" applyAlignment="1">
      <alignment horizontal="left" vertical="center" wrapText="1"/>
    </xf>
    <xf numFmtId="0" fontId="33" fillId="32" borderId="10" xfId="63" applyFont="1" applyFill="1" applyBorder="1" applyAlignment="1">
      <alignment horizontal="center" vertical="center"/>
    </xf>
    <xf numFmtId="49" fontId="32" fillId="32" borderId="10" xfId="63" applyNumberFormat="1" applyFont="1" applyFill="1" applyBorder="1" applyAlignment="1">
      <alignment horizontal="center" vertical="center"/>
    </xf>
    <xf numFmtId="0" fontId="32" fillId="32" borderId="10" xfId="63" applyFont="1" applyFill="1" applyBorder="1" applyAlignment="1">
      <alignment horizontal="center" vertical="center"/>
    </xf>
    <xf numFmtId="169" fontId="39" fillId="32" borderId="10" xfId="77" applyNumberFormat="1" applyFont="1" applyFill="1" applyBorder="1" applyAlignment="1">
      <alignment horizontal="left" vertical="center"/>
    </xf>
    <xf numFmtId="0" fontId="24" fillId="32" borderId="0" xfId="63" applyFont="1" applyFill="1" applyAlignment="1">
      <alignment horizontal="center" vertical="center"/>
    </xf>
    <xf numFmtId="0" fontId="33" fillId="32" borderId="10" xfId="63" applyFont="1" applyFill="1" applyBorder="1" applyAlignment="1">
      <alignment vertical="center"/>
    </xf>
    <xf numFmtId="0" fontId="33" fillId="32" borderId="10" xfId="63" applyFont="1" applyFill="1" applyBorder="1" applyAlignment="1">
      <alignment horizontal="left" vertical="center" wrapText="1" readingOrder="1"/>
    </xf>
    <xf numFmtId="0" fontId="41" fillId="32" borderId="10" xfId="63" applyFont="1" applyFill="1" applyBorder="1" applyAlignment="1">
      <alignment horizontal="left" vertical="center" wrapText="1" readingOrder="1"/>
    </xf>
    <xf numFmtId="0" fontId="38" fillId="32" borderId="0" xfId="63" applyFont="1" applyFill="1"/>
    <xf numFmtId="49" fontId="33" fillId="32" borderId="10" xfId="63" applyNumberFormat="1" applyFont="1" applyFill="1" applyBorder="1" applyAlignment="1">
      <alignment horizontal="center" vertical="center"/>
    </xf>
    <xf numFmtId="169" fontId="32" fillId="32" borderId="10" xfId="77" applyNumberFormat="1" applyFont="1" applyFill="1" applyBorder="1" applyAlignment="1">
      <alignment horizontal="left" vertical="center" wrapText="1" readingOrder="1"/>
    </xf>
    <xf numFmtId="168" fontId="32" fillId="32" borderId="10" xfId="63" applyNumberFormat="1" applyFont="1" applyFill="1" applyBorder="1" applyAlignment="1">
      <alignment horizontal="left" vertical="center" wrapText="1" readingOrder="1"/>
    </xf>
    <xf numFmtId="168" fontId="32" fillId="32" borderId="10" xfId="77" applyNumberFormat="1" applyFont="1" applyFill="1" applyBorder="1" applyAlignment="1">
      <alignment horizontal="left" vertical="center" wrapText="1" readingOrder="1"/>
    </xf>
    <xf numFmtId="168" fontId="42" fillId="32" borderId="10" xfId="63" applyNumberFormat="1" applyFont="1" applyFill="1" applyBorder="1" applyAlignment="1">
      <alignment horizontal="left" vertical="center" wrapText="1" readingOrder="1"/>
    </xf>
    <xf numFmtId="168" fontId="41" fillId="32" borderId="10" xfId="77" applyNumberFormat="1" applyFont="1" applyFill="1" applyBorder="1" applyAlignment="1">
      <alignment horizontal="left" vertical="center"/>
    </xf>
    <xf numFmtId="168" fontId="33" fillId="32" borderId="10" xfId="63" applyNumberFormat="1" applyFont="1" applyFill="1" applyBorder="1" applyAlignment="1">
      <alignment horizontal="left" vertical="center" wrapText="1"/>
    </xf>
    <xf numFmtId="168" fontId="33" fillId="32" borderId="10" xfId="77" applyNumberFormat="1" applyFont="1" applyFill="1" applyBorder="1" applyAlignment="1">
      <alignment horizontal="left" vertical="center"/>
    </xf>
    <xf numFmtId="169" fontId="32" fillId="32" borderId="10" xfId="77" applyNumberFormat="1" applyFont="1" applyFill="1" applyBorder="1" applyAlignment="1">
      <alignment horizontal="left" vertical="center" wrapText="1" indent="1" readingOrder="1"/>
    </xf>
    <xf numFmtId="0" fontId="41" fillId="32" borderId="10" xfId="0" applyFont="1" applyFill="1" applyBorder="1" applyAlignment="1">
      <alignment horizontal="left" vertical="top" wrapText="1" readingOrder="1"/>
    </xf>
    <xf numFmtId="0" fontId="42" fillId="32" borderId="10" xfId="63" applyFont="1" applyFill="1" applyBorder="1" applyAlignment="1">
      <alignment horizontal="center" vertical="center" wrapText="1" readingOrder="1"/>
    </xf>
    <xf numFmtId="0" fontId="39" fillId="32" borderId="10" xfId="63" applyFont="1" applyFill="1" applyBorder="1" applyAlignment="1">
      <alignment horizontal="center" vertical="center" wrapText="1"/>
    </xf>
    <xf numFmtId="0" fontId="41" fillId="32" borderId="10" xfId="63" applyFont="1" applyFill="1" applyBorder="1" applyAlignment="1">
      <alignment horizontal="left" vertical="center" wrapText="1"/>
    </xf>
    <xf numFmtId="49" fontId="33" fillId="32" borderId="10" xfId="63" applyNumberFormat="1" applyFont="1" applyFill="1" applyBorder="1" applyAlignment="1">
      <alignment horizontal="center" vertical="top"/>
    </xf>
    <xf numFmtId="0" fontId="33" fillId="32" borderId="10" xfId="63" applyFont="1" applyFill="1" applyBorder="1" applyAlignment="1">
      <alignment horizontal="left" vertical="center" wrapText="1"/>
    </xf>
    <xf numFmtId="165" fontId="34" fillId="32" borderId="0" xfId="63" applyNumberFormat="1" applyFont="1" applyFill="1" applyAlignment="1">
      <alignment horizontal="center" vertical="top"/>
    </xf>
    <xf numFmtId="166" fontId="70" fillId="32" borderId="0" xfId="63" applyNumberFormat="1" applyFont="1" applyFill="1" applyAlignment="1">
      <alignment horizontal="center" vertical="top"/>
    </xf>
    <xf numFmtId="166" fontId="34" fillId="32" borderId="0" xfId="63" applyNumberFormat="1" applyFont="1" applyFill="1" applyAlignment="1">
      <alignment horizontal="center" vertical="top"/>
    </xf>
    <xf numFmtId="0" fontId="70" fillId="32" borderId="0" xfId="63" applyFont="1" applyFill="1" applyAlignment="1">
      <alignment horizontal="center" vertical="top"/>
    </xf>
    <xf numFmtId="0" fontId="34" fillId="32" borderId="0" xfId="63" applyFont="1" applyFill="1" applyAlignment="1">
      <alignment horizontal="center" vertical="top"/>
    </xf>
    <xf numFmtId="0" fontId="33" fillId="32" borderId="0" xfId="63" applyFont="1" applyFill="1"/>
    <xf numFmtId="0" fontId="36" fillId="32" borderId="0" xfId="63" applyFont="1" applyFill="1" applyAlignment="1">
      <alignment horizontal="center"/>
    </xf>
    <xf numFmtId="0" fontId="24" fillId="32" borderId="0" xfId="63" applyFont="1" applyFill="1" applyAlignment="1">
      <alignment vertical="center" wrapText="1"/>
    </xf>
    <xf numFmtId="0" fontId="33" fillId="32" borderId="0" xfId="63" applyFont="1" applyFill="1" applyAlignment="1">
      <alignment horizontal="center" vertical="center"/>
    </xf>
    <xf numFmtId="0" fontId="36" fillId="32" borderId="0" xfId="63" applyFont="1" applyFill="1" applyAlignment="1">
      <alignment horizontal="center" vertical="center"/>
    </xf>
    <xf numFmtId="0" fontId="32" fillId="32" borderId="10" xfId="63" applyFont="1" applyFill="1" applyBorder="1" applyAlignment="1">
      <alignment horizontal="center" vertical="center" wrapText="1"/>
    </xf>
    <xf numFmtId="0" fontId="39" fillId="32" borderId="10" xfId="63" applyFont="1" applyFill="1" applyBorder="1" applyAlignment="1">
      <alignment vertical="center" wrapText="1"/>
    </xf>
    <xf numFmtId="49" fontId="39" fillId="32" borderId="10" xfId="63" applyNumberFormat="1" applyFont="1" applyFill="1" applyBorder="1" applyAlignment="1">
      <alignment horizontal="center" vertical="center"/>
    </xf>
    <xf numFmtId="169" fontId="33" fillId="32" borderId="0" xfId="63" applyNumberFormat="1" applyFont="1" applyFill="1"/>
    <xf numFmtId="0" fontId="50" fillId="32" borderId="10" xfId="63" applyFont="1" applyFill="1" applyBorder="1" applyAlignment="1">
      <alignment horizontal="center" vertical="center"/>
    </xf>
    <xf numFmtId="0" fontId="33" fillId="32" borderId="0" xfId="63" applyFont="1" applyFill="1" applyAlignment="1">
      <alignment horizontal="center"/>
    </xf>
    <xf numFmtId="0" fontId="33" fillId="32" borderId="0" xfId="63" applyFont="1" applyFill="1" applyAlignment="1">
      <alignment horizontal="right"/>
    </xf>
    <xf numFmtId="167" fontId="33" fillId="32" borderId="0" xfId="63" applyNumberFormat="1" applyFont="1" applyFill="1"/>
    <xf numFmtId="0" fontId="33" fillId="32" borderId="0" xfId="63" applyFont="1" applyFill="1" applyAlignment="1">
      <alignment horizontal="left"/>
    </xf>
    <xf numFmtId="0" fontId="32" fillId="32" borderId="10" xfId="63" applyFont="1" applyFill="1" applyBorder="1" applyAlignment="1">
      <alignment horizontal="left" vertical="center" wrapText="1"/>
    </xf>
    <xf numFmtId="49" fontId="33" fillId="32" borderId="10" xfId="63" applyNumberFormat="1" applyFont="1" applyFill="1" applyBorder="1" applyAlignment="1">
      <alignment horizontal="left" vertical="center" wrapText="1"/>
    </xf>
    <xf numFmtId="0" fontId="44" fillId="32" borderId="10" xfId="63" applyFont="1" applyFill="1" applyBorder="1" applyAlignment="1">
      <alignment horizontal="center" vertical="center" wrapText="1"/>
    </xf>
    <xf numFmtId="49" fontId="32" fillId="32" borderId="10" xfId="63" applyNumberFormat="1" applyFont="1" applyFill="1" applyBorder="1" applyAlignment="1">
      <alignment horizontal="left" vertical="center" wrapText="1"/>
    </xf>
    <xf numFmtId="49" fontId="41" fillId="32" borderId="10" xfId="63" applyNumberFormat="1" applyFont="1" applyFill="1" applyBorder="1" applyAlignment="1">
      <alignment horizontal="left" vertical="center" wrapText="1"/>
    </xf>
    <xf numFmtId="49" fontId="44" fillId="32" borderId="10" xfId="63" applyNumberFormat="1" applyFont="1" applyFill="1" applyBorder="1" applyAlignment="1">
      <alignment horizontal="left" vertical="center" wrapText="1"/>
    </xf>
    <xf numFmtId="49" fontId="51" fillId="32" borderId="10" xfId="63" applyNumberFormat="1" applyFont="1" applyFill="1" applyBorder="1" applyAlignment="1">
      <alignment horizontal="left" vertical="center" wrapText="1"/>
    </xf>
    <xf numFmtId="49" fontId="52" fillId="32" borderId="10" xfId="63" applyNumberFormat="1" applyFont="1" applyFill="1" applyBorder="1" applyAlignment="1">
      <alignment horizontal="left" vertical="center" wrapText="1"/>
    </xf>
    <xf numFmtId="166" fontId="33" fillId="32" borderId="10" xfId="63" applyNumberFormat="1" applyFont="1" applyFill="1" applyBorder="1" applyAlignment="1">
      <alignment horizontal="center" vertical="center" wrapText="1"/>
    </xf>
    <xf numFmtId="49" fontId="53" fillId="32" borderId="10" xfId="63" applyNumberFormat="1" applyFont="1" applyFill="1" applyBorder="1" applyAlignment="1">
      <alignment horizontal="center" vertical="center" wrapText="1"/>
    </xf>
    <xf numFmtId="169" fontId="73" fillId="32" borderId="10" xfId="77" applyNumberFormat="1" applyFont="1" applyFill="1" applyBorder="1" applyAlignment="1">
      <alignment horizontal="left" vertical="center"/>
    </xf>
    <xf numFmtId="49" fontId="39" fillId="32" borderId="10" xfId="63" applyNumberFormat="1" applyFont="1" applyFill="1" applyBorder="1" applyAlignment="1">
      <alignment horizontal="center" vertical="center" wrapText="1"/>
    </xf>
    <xf numFmtId="49" fontId="40" fillId="32" borderId="10" xfId="63" applyNumberFormat="1" applyFont="1" applyFill="1" applyBorder="1" applyAlignment="1">
      <alignment horizontal="center" vertical="center" wrapText="1"/>
    </xf>
    <xf numFmtId="49" fontId="42" fillId="32" borderId="10" xfId="63" applyNumberFormat="1" applyFont="1" applyFill="1" applyBorder="1" applyAlignment="1">
      <alignment horizontal="left" vertical="center" wrapText="1"/>
    </xf>
    <xf numFmtId="0" fontId="35" fillId="32" borderId="0" xfId="0" applyFont="1" applyFill="1"/>
    <xf numFmtId="40" fontId="32" fillId="32" borderId="0" xfId="0" applyNumberFormat="1" applyFont="1" applyFill="1" applyAlignment="1">
      <alignment vertical="center"/>
    </xf>
    <xf numFmtId="0" fontId="32" fillId="32" borderId="0" xfId="0" applyFont="1" applyFill="1" applyAlignment="1">
      <alignment horizontal="center" vertical="center" wrapText="1"/>
    </xf>
    <xf numFmtId="0" fontId="32" fillId="32" borderId="0" xfId="0" applyFont="1" applyFill="1"/>
    <xf numFmtId="0" fontId="33" fillId="32" borderId="10" xfId="0" applyFont="1" applyFill="1" applyBorder="1" applyAlignment="1">
      <alignment horizontal="center"/>
    </xf>
    <xf numFmtId="0" fontId="39" fillId="32" borderId="10" xfId="0" applyFont="1" applyFill="1" applyBorder="1" applyAlignment="1">
      <alignment horizontal="center" vertical="center" wrapText="1"/>
    </xf>
    <xf numFmtId="0" fontId="39" fillId="32" borderId="10" xfId="0" applyFont="1" applyFill="1" applyBorder="1" applyAlignment="1">
      <alignment horizontal="center" vertical="center"/>
    </xf>
    <xf numFmtId="169" fontId="39" fillId="32" borderId="10" xfId="77" applyNumberFormat="1" applyFont="1" applyFill="1" applyBorder="1" applyAlignment="1">
      <alignment horizontal="center" vertical="center"/>
    </xf>
    <xf numFmtId="0" fontId="33" fillId="32" borderId="10" xfId="0" applyFont="1" applyFill="1" applyBorder="1"/>
    <xf numFmtId="0" fontId="33" fillId="32" borderId="10" xfId="0" applyFont="1" applyFill="1" applyBorder="1" applyAlignment="1">
      <alignment horizontal="left" vertical="center" wrapText="1"/>
    </xf>
    <xf numFmtId="0" fontId="32" fillId="32" borderId="10" xfId="0" applyFont="1" applyFill="1" applyBorder="1"/>
    <xf numFmtId="169" fontId="32" fillId="32" borderId="10" xfId="77" applyNumberFormat="1" applyFont="1" applyFill="1" applyBorder="1"/>
    <xf numFmtId="0" fontId="40" fillId="32" borderId="10" xfId="0" applyFont="1" applyFill="1" applyBorder="1" applyAlignment="1">
      <alignment horizontal="right"/>
    </xf>
    <xf numFmtId="0" fontId="40" fillId="32" borderId="10" xfId="0" applyFont="1" applyFill="1" applyBorder="1" applyAlignment="1">
      <alignment horizontal="center"/>
    </xf>
    <xf numFmtId="169" fontId="40" fillId="32" borderId="10" xfId="77" applyNumberFormat="1" applyFont="1" applyFill="1" applyBorder="1" applyAlignment="1">
      <alignment horizontal="center"/>
    </xf>
    <xf numFmtId="0" fontId="33" fillId="32" borderId="10" xfId="0" applyFont="1" applyFill="1" applyBorder="1" applyAlignment="1">
      <alignment horizontal="left" vertical="center"/>
    </xf>
    <xf numFmtId="169" fontId="33" fillId="32" borderId="10" xfId="77" applyNumberFormat="1" applyFont="1" applyFill="1" applyBorder="1"/>
    <xf numFmtId="0" fontId="41" fillId="32" borderId="10" xfId="0" applyFont="1" applyFill="1" applyBorder="1" applyAlignment="1">
      <alignment vertical="center" wrapText="1"/>
    </xf>
    <xf numFmtId="169" fontId="33" fillId="32" borderId="10" xfId="77" applyNumberFormat="1" applyFont="1" applyFill="1" applyBorder="1" applyAlignment="1">
      <alignment vertical="center" wrapText="1"/>
    </xf>
    <xf numFmtId="0" fontId="42" fillId="32" borderId="10" xfId="0" applyFont="1" applyFill="1" applyBorder="1" applyAlignment="1">
      <alignment vertical="center" wrapText="1"/>
    </xf>
    <xf numFmtId="0" fontId="32" fillId="32" borderId="10" xfId="0" applyFont="1" applyFill="1" applyBorder="1" applyAlignment="1">
      <alignment vertical="center" wrapText="1"/>
    </xf>
    <xf numFmtId="169" fontId="0" fillId="32" borderId="30" xfId="0" applyNumberFormat="1" applyFill="1" applyBorder="1" applyAlignment="1">
      <alignment horizontal="center" vertical="center" wrapText="1"/>
    </xf>
    <xf numFmtId="0" fontId="25" fillId="32" borderId="0" xfId="0" applyFont="1" applyFill="1"/>
    <xf numFmtId="0" fontId="33" fillId="32" borderId="10" xfId="0" applyFont="1" applyFill="1" applyBorder="1" applyAlignment="1">
      <alignment vertical="center" wrapText="1"/>
    </xf>
    <xf numFmtId="169" fontId="50" fillId="32" borderId="10" xfId="77" applyNumberFormat="1" applyFont="1" applyFill="1" applyBorder="1"/>
    <xf numFmtId="169" fontId="50" fillId="32" borderId="10" xfId="77" applyNumberFormat="1" applyFont="1" applyFill="1" applyBorder="1" applyAlignment="1">
      <alignment vertical="center" wrapText="1"/>
    </xf>
    <xf numFmtId="169" fontId="33" fillId="32" borderId="10" xfId="77" applyNumberFormat="1" applyFont="1" applyFill="1" applyBorder="1" applyAlignment="1">
      <alignment vertical="center"/>
    </xf>
    <xf numFmtId="169" fontId="32" fillId="32" borderId="10" xfId="77" applyNumberFormat="1" applyFont="1" applyFill="1" applyBorder="1" applyAlignment="1">
      <alignment vertical="center" wrapText="1"/>
    </xf>
    <xf numFmtId="0" fontId="32" fillId="32" borderId="10" xfId="0" applyFont="1" applyFill="1" applyBorder="1" applyAlignment="1">
      <alignment horizontal="center"/>
    </xf>
    <xf numFmtId="0" fontId="33" fillId="32" borderId="10" xfId="0" applyFont="1" applyFill="1" applyBorder="1" applyAlignment="1">
      <alignment wrapText="1"/>
    </xf>
    <xf numFmtId="0" fontId="42" fillId="32" borderId="10" xfId="0" applyFont="1" applyFill="1" applyBorder="1" applyAlignment="1">
      <alignment wrapText="1"/>
    </xf>
    <xf numFmtId="0" fontId="33" fillId="32" borderId="10" xfId="0" applyFont="1" applyFill="1" applyBorder="1" applyAlignment="1">
      <alignment horizontal="center" vertical="center" wrapText="1"/>
    </xf>
    <xf numFmtId="0" fontId="19" fillId="32" borderId="30" xfId="0" applyFont="1" applyFill="1" applyBorder="1" applyAlignment="1">
      <alignment vertical="top" wrapText="1"/>
    </xf>
    <xf numFmtId="0" fontId="19" fillId="32" borderId="30" xfId="0" applyFont="1" applyFill="1" applyBorder="1" applyAlignment="1">
      <alignment horizontal="right" vertical="top" wrapText="1"/>
    </xf>
    <xf numFmtId="0" fontId="19" fillId="32" borderId="30" xfId="0" applyFont="1" applyFill="1" applyBorder="1" applyAlignment="1">
      <alignment horizontal="center" vertical="top" wrapText="1"/>
    </xf>
    <xf numFmtId="0" fontId="92" fillId="32" borderId="30" xfId="0" applyFont="1" applyFill="1" applyBorder="1" applyAlignment="1">
      <alignment vertical="top" wrapText="1"/>
    </xf>
    <xf numFmtId="40" fontId="32" fillId="32" borderId="0" xfId="0" applyNumberFormat="1" applyFont="1" applyFill="1" applyAlignment="1">
      <alignment horizontal="center" vertical="center"/>
    </xf>
    <xf numFmtId="49" fontId="25" fillId="32" borderId="0" xfId="0" applyNumberFormat="1" applyFont="1" applyFill="1" applyAlignment="1">
      <alignment vertical="center"/>
    </xf>
    <xf numFmtId="49" fontId="30" fillId="32" borderId="0" xfId="0" applyNumberFormat="1" applyFont="1" applyFill="1" applyAlignment="1">
      <alignment vertical="center"/>
    </xf>
    <xf numFmtId="0" fontId="29" fillId="32" borderId="0" xfId="0" applyFont="1" applyFill="1" applyAlignment="1">
      <alignment vertical="center" wrapText="1"/>
    </xf>
    <xf numFmtId="0" fontId="34" fillId="32" borderId="0" xfId="0" applyFont="1" applyFill="1"/>
    <xf numFmtId="165" fontId="35" fillId="32" borderId="0" xfId="0" applyNumberFormat="1" applyFont="1" applyFill="1" applyAlignment="1">
      <alignment horizontal="center" vertical="top"/>
    </xf>
    <xf numFmtId="0" fontId="35" fillId="32" borderId="0" xfId="0" applyFont="1" applyFill="1" applyAlignment="1">
      <alignment horizontal="center" vertical="top"/>
    </xf>
    <xf numFmtId="0" fontId="35" fillId="32" borderId="0" xfId="0" applyFont="1" applyFill="1" applyAlignment="1">
      <alignment horizontal="left" vertical="top" wrapText="1"/>
    </xf>
    <xf numFmtId="0" fontId="36" fillId="32" borderId="0" xfId="0" applyFont="1" applyFill="1" applyAlignment="1">
      <alignment horizontal="center" vertical="center" wrapText="1"/>
    </xf>
    <xf numFmtId="43" fontId="36" fillId="32" borderId="0" xfId="0" applyNumberFormat="1" applyFont="1" applyFill="1" applyAlignment="1">
      <alignment horizontal="center" vertical="top" wrapText="1"/>
    </xf>
    <xf numFmtId="43" fontId="24" fillId="32" borderId="0" xfId="0" applyNumberFormat="1" applyFont="1" applyFill="1" applyAlignment="1">
      <alignment vertical="center"/>
    </xf>
    <xf numFmtId="0" fontId="24" fillId="32" borderId="0" xfId="0" applyFont="1" applyFill="1" applyAlignment="1">
      <alignment vertical="center"/>
    </xf>
    <xf numFmtId="49" fontId="26" fillId="32" borderId="0" xfId="0" applyNumberFormat="1" applyFont="1" applyFill="1" applyAlignment="1">
      <alignment vertical="center" wrapText="1"/>
    </xf>
    <xf numFmtId="49" fontId="27" fillId="32" borderId="0" xfId="0" applyNumberFormat="1" applyFont="1" applyFill="1" applyAlignment="1">
      <alignment vertical="center" wrapText="1"/>
    </xf>
    <xf numFmtId="49" fontId="28" fillId="32" borderId="0" xfId="0" applyNumberFormat="1" applyFont="1" applyFill="1" applyAlignment="1">
      <alignment vertical="center" wrapText="1"/>
    </xf>
    <xf numFmtId="49" fontId="29" fillId="32" borderId="0" xfId="0" applyNumberFormat="1" applyFont="1" applyFill="1" applyAlignment="1">
      <alignment vertical="center" wrapText="1"/>
    </xf>
    <xf numFmtId="49" fontId="33" fillId="32" borderId="12" xfId="0" applyNumberFormat="1" applyFont="1" applyFill="1" applyBorder="1" applyAlignment="1">
      <alignment horizontal="center" vertical="center" wrapText="1"/>
    </xf>
    <xf numFmtId="0" fontId="33" fillId="32" borderId="12" xfId="0" applyFont="1" applyFill="1" applyBorder="1" applyAlignment="1">
      <alignment horizontal="center" vertical="center" wrapText="1"/>
    </xf>
    <xf numFmtId="0" fontId="35" fillId="32" borderId="0" xfId="0" applyFont="1" applyFill="1" applyAlignment="1">
      <alignment vertical="center" wrapText="1"/>
    </xf>
    <xf numFmtId="0" fontId="25" fillId="32" borderId="10" xfId="0" applyFont="1" applyFill="1" applyBorder="1" applyAlignment="1">
      <alignment horizontal="center" vertical="center"/>
    </xf>
    <xf numFmtId="49" fontId="38" fillId="32" borderId="10" xfId="0" applyNumberFormat="1" applyFont="1" applyFill="1" applyBorder="1" applyAlignment="1">
      <alignment horizontal="center" vertical="center" wrapText="1"/>
    </xf>
    <xf numFmtId="0" fontId="38" fillId="32" borderId="10" xfId="0" applyFont="1" applyFill="1" applyBorder="1" applyAlignment="1">
      <alignment horizontal="center" vertical="center" wrapText="1"/>
    </xf>
    <xf numFmtId="0" fontId="39" fillId="32" borderId="10" xfId="0" applyFont="1" applyFill="1" applyBorder="1" applyAlignment="1">
      <alignment horizontal="center" vertical="center" wrapText="1" readingOrder="1"/>
    </xf>
    <xf numFmtId="166" fontId="56" fillId="32" borderId="10" xfId="0" applyNumberFormat="1" applyFont="1" applyFill="1" applyBorder="1" applyAlignment="1">
      <alignment horizontal="center" vertical="center" wrapText="1"/>
    </xf>
    <xf numFmtId="169" fontId="39" fillId="32" borderId="10" xfId="0" applyNumberFormat="1" applyFont="1" applyFill="1" applyBorder="1" applyAlignment="1">
      <alignment horizontal="center" vertical="center" wrapText="1"/>
    </xf>
    <xf numFmtId="49" fontId="39" fillId="32" borderId="10" xfId="0" applyNumberFormat="1" applyFont="1" applyFill="1" applyBorder="1" applyAlignment="1">
      <alignment horizontal="center" vertical="center"/>
    </xf>
    <xf numFmtId="166" fontId="39" fillId="32" borderId="10" xfId="0" applyNumberFormat="1" applyFont="1" applyFill="1" applyBorder="1" applyAlignment="1">
      <alignment horizontal="center" vertical="center" wrapText="1"/>
    </xf>
    <xf numFmtId="49" fontId="50" fillId="32" borderId="0" xfId="0" applyNumberFormat="1" applyFont="1" applyFill="1" applyAlignment="1">
      <alignment vertical="center" wrapText="1"/>
    </xf>
    <xf numFmtId="49" fontId="46" fillId="32" borderId="0" xfId="0" applyNumberFormat="1" applyFont="1" applyFill="1" applyAlignment="1">
      <alignment vertical="center"/>
    </xf>
    <xf numFmtId="49" fontId="47" fillId="32" borderId="0" xfId="0" applyNumberFormat="1" applyFont="1" applyFill="1" applyAlignment="1">
      <alignment vertical="center"/>
    </xf>
    <xf numFmtId="49" fontId="48" fillId="32" borderId="0" xfId="0" applyNumberFormat="1" applyFont="1" applyFill="1" applyAlignment="1">
      <alignment vertical="center" wrapText="1"/>
    </xf>
    <xf numFmtId="49" fontId="33" fillId="32" borderId="0" xfId="0" applyNumberFormat="1" applyFont="1" applyFill="1" applyAlignment="1">
      <alignment vertical="center" wrapText="1"/>
    </xf>
    <xf numFmtId="49" fontId="55" fillId="32" borderId="0" xfId="0" applyNumberFormat="1" applyFont="1" applyFill="1" applyAlignment="1">
      <alignment vertical="center" wrapText="1"/>
    </xf>
    <xf numFmtId="0" fontId="33" fillId="32" borderId="10" xfId="0" applyFont="1" applyFill="1" applyBorder="1" applyAlignment="1">
      <alignment horizontal="left" vertical="top" wrapText="1" readingOrder="1"/>
    </xf>
    <xf numFmtId="0" fontId="41" fillId="32" borderId="0" xfId="0" applyFont="1" applyFill="1"/>
    <xf numFmtId="0" fontId="41" fillId="32" borderId="10" xfId="0" applyFont="1" applyFill="1" applyBorder="1" applyAlignment="1">
      <alignment horizontal="center" vertical="center" wrapText="1" readingOrder="1"/>
    </xf>
    <xf numFmtId="169" fontId="32" fillId="32" borderId="10" xfId="0" applyNumberFormat="1" applyFont="1" applyFill="1" applyBorder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 readingOrder="1"/>
    </xf>
    <xf numFmtId="49" fontId="48" fillId="32" borderId="0" xfId="0" applyNumberFormat="1" applyFont="1" applyFill="1" applyAlignment="1">
      <alignment vertical="center"/>
    </xf>
    <xf numFmtId="49" fontId="41" fillId="32" borderId="10" xfId="0" applyNumberFormat="1" applyFont="1" applyFill="1" applyBorder="1" applyAlignment="1">
      <alignment horizontal="center" vertical="center"/>
    </xf>
    <xf numFmtId="0" fontId="41" fillId="32" borderId="10" xfId="0" applyFont="1" applyFill="1" applyBorder="1" applyAlignment="1">
      <alignment horizontal="center" vertical="center"/>
    </xf>
    <xf numFmtId="49" fontId="43" fillId="32" borderId="10" xfId="0" applyNumberFormat="1" applyFont="1" applyFill="1" applyBorder="1" applyAlignment="1">
      <alignment horizontal="left" vertical="center" wrapText="1" readingOrder="1"/>
    </xf>
    <xf numFmtId="169" fontId="41" fillId="32" borderId="10" xfId="0" applyNumberFormat="1" applyFont="1" applyFill="1" applyBorder="1" applyAlignment="1">
      <alignment horizontal="center" vertical="center" wrapText="1"/>
    </xf>
    <xf numFmtId="49" fontId="33" fillId="32" borderId="0" xfId="0" applyNumberFormat="1" applyFont="1" applyFill="1" applyAlignment="1">
      <alignment vertical="center"/>
    </xf>
    <xf numFmtId="49" fontId="55" fillId="32" borderId="0" xfId="0" applyNumberFormat="1" applyFont="1" applyFill="1" applyAlignment="1">
      <alignment vertical="center"/>
    </xf>
    <xf numFmtId="0" fontId="44" fillId="32" borderId="10" xfId="0" applyFont="1" applyFill="1" applyBorder="1" applyAlignment="1">
      <alignment horizontal="center" vertical="center" wrapText="1"/>
    </xf>
    <xf numFmtId="169" fontId="41" fillId="32" borderId="10" xfId="77" applyNumberFormat="1" applyFont="1" applyFill="1" applyBorder="1" applyAlignment="1">
      <alignment horizontal="center" vertical="center"/>
    </xf>
    <xf numFmtId="49" fontId="50" fillId="32" borderId="0" xfId="0" applyNumberFormat="1" applyFont="1" applyFill="1" applyAlignment="1">
      <alignment vertical="center"/>
    </xf>
    <xf numFmtId="49" fontId="33" fillId="32" borderId="10" xfId="0" applyNumberFormat="1" applyFont="1" applyFill="1" applyBorder="1" applyAlignment="1">
      <alignment horizontal="left" vertical="center" wrapText="1" readingOrder="1"/>
    </xf>
    <xf numFmtId="0" fontId="34" fillId="32" borderId="10" xfId="0" applyFont="1" applyFill="1" applyBorder="1"/>
    <xf numFmtId="165" fontId="33" fillId="32" borderId="10" xfId="0" applyNumberFormat="1" applyFont="1" applyFill="1" applyBorder="1" applyAlignment="1">
      <alignment horizontal="center" vertical="top"/>
    </xf>
    <xf numFmtId="0" fontId="41" fillId="32" borderId="10" xfId="0" applyFont="1" applyFill="1" applyBorder="1" applyAlignment="1">
      <alignment horizontal="center" vertical="top"/>
    </xf>
    <xf numFmtId="0" fontId="33" fillId="32" borderId="10" xfId="0" applyFont="1" applyFill="1" applyBorder="1" applyAlignment="1">
      <alignment horizontal="center" vertical="top"/>
    </xf>
    <xf numFmtId="0" fontId="33" fillId="32" borderId="10" xfId="0" applyFont="1" applyFill="1" applyBorder="1" applyAlignment="1">
      <alignment horizontal="left" vertical="top" wrapText="1"/>
    </xf>
    <xf numFmtId="0" fontId="24" fillId="32" borderId="0" xfId="0" quotePrefix="1" applyFont="1" applyFill="1" applyAlignment="1">
      <alignment vertical="center"/>
    </xf>
    <xf numFmtId="49" fontId="24" fillId="32" borderId="0" xfId="0" applyNumberFormat="1" applyFont="1" applyFill="1" applyAlignment="1">
      <alignment vertical="center"/>
    </xf>
    <xf numFmtId="49" fontId="94" fillId="32" borderId="10" xfId="0" applyNumberFormat="1" applyFont="1" applyFill="1" applyBorder="1" applyAlignment="1">
      <alignment horizontal="left" vertical="center" wrapText="1" readingOrder="1"/>
    </xf>
    <xf numFmtId="172" fontId="33" fillId="32" borderId="10" xfId="0" applyNumberFormat="1" applyFont="1" applyFill="1" applyBorder="1" applyAlignment="1">
      <alignment horizontal="center" vertical="center" wrapText="1"/>
    </xf>
    <xf numFmtId="0" fontId="41" fillId="32" borderId="10" xfId="0" applyFont="1" applyFill="1" applyBorder="1" applyAlignment="1">
      <alignment vertical="center"/>
    </xf>
    <xf numFmtId="49" fontId="91" fillId="32" borderId="10" xfId="0" applyNumberFormat="1" applyFont="1" applyFill="1" applyBorder="1" applyAlignment="1">
      <alignment horizontal="left" vertical="center" wrapText="1" readingOrder="1"/>
    </xf>
    <xf numFmtId="49" fontId="33" fillId="32" borderId="16" xfId="0" applyNumberFormat="1" applyFont="1" applyFill="1" applyBorder="1" applyAlignment="1">
      <alignment horizontal="left" vertical="center" wrapText="1"/>
    </xf>
    <xf numFmtId="49" fontId="33" fillId="32" borderId="16" xfId="0" applyNumberFormat="1" applyFont="1" applyFill="1" applyBorder="1" applyAlignment="1">
      <alignment horizontal="center" vertical="center" wrapText="1"/>
    </xf>
    <xf numFmtId="0" fontId="33" fillId="32" borderId="12" xfId="0" applyFont="1" applyFill="1" applyBorder="1" applyAlignment="1">
      <alignment vertical="center"/>
    </xf>
    <xf numFmtId="49" fontId="41" fillId="32" borderId="12" xfId="0" applyNumberFormat="1" applyFont="1" applyFill="1" applyBorder="1" applyAlignment="1">
      <alignment horizontal="center" vertical="center"/>
    </xf>
    <xf numFmtId="0" fontId="41" fillId="32" borderId="12" xfId="0" applyFont="1" applyFill="1" applyBorder="1" applyAlignment="1">
      <alignment horizontal="center" vertical="center"/>
    </xf>
    <xf numFmtId="0" fontId="41" fillId="32" borderId="12" xfId="0" applyFont="1" applyFill="1" applyBorder="1" applyAlignment="1">
      <alignment horizontal="center" vertical="center" wrapText="1" readingOrder="1"/>
    </xf>
    <xf numFmtId="169" fontId="41" fillId="32" borderId="12" xfId="0" applyNumberFormat="1" applyFont="1" applyFill="1" applyBorder="1" applyAlignment="1">
      <alignment horizontal="center" vertical="center" wrapText="1"/>
    </xf>
    <xf numFmtId="165" fontId="36" fillId="32" borderId="10" xfId="0" applyNumberFormat="1" applyFont="1" applyFill="1" applyBorder="1" applyAlignment="1">
      <alignment horizontal="center" vertical="top"/>
    </xf>
    <xf numFmtId="0" fontId="49" fillId="32" borderId="10" xfId="0" applyFont="1" applyFill="1" applyBorder="1" applyAlignment="1">
      <alignment horizontal="center" vertical="top"/>
    </xf>
    <xf numFmtId="0" fontId="36" fillId="32" borderId="10" xfId="0" applyFont="1" applyFill="1" applyBorder="1" applyAlignment="1">
      <alignment horizontal="center" vertical="top"/>
    </xf>
    <xf numFmtId="49" fontId="33" fillId="32" borderId="16" xfId="0" applyNumberFormat="1" applyFont="1" applyFill="1" applyBorder="1" applyAlignment="1">
      <alignment horizontal="center" vertical="center"/>
    </xf>
    <xf numFmtId="0" fontId="33" fillId="32" borderId="16" xfId="0" applyFont="1" applyFill="1" applyBorder="1" applyAlignment="1">
      <alignment horizontal="center" vertical="center"/>
    </xf>
    <xf numFmtId="165" fontId="34" fillId="32" borderId="10" xfId="0" applyNumberFormat="1" applyFont="1" applyFill="1" applyBorder="1" applyAlignment="1">
      <alignment horizontal="center" vertical="top"/>
    </xf>
    <xf numFmtId="166" fontId="41" fillId="32" borderId="10" xfId="0" applyNumberFormat="1" applyFont="1" applyFill="1" applyBorder="1" applyAlignment="1">
      <alignment horizontal="center" vertical="top"/>
    </xf>
    <xf numFmtId="166" fontId="33" fillId="32" borderId="10" xfId="0" applyNumberFormat="1" applyFont="1" applyFill="1" applyBorder="1" applyAlignment="1">
      <alignment horizontal="center" vertical="top"/>
    </xf>
    <xf numFmtId="0" fontId="33" fillId="32" borderId="0" xfId="0" applyFont="1" applyFill="1" applyAlignment="1">
      <alignment horizontal="center" vertical="center" wrapText="1" readingOrder="1"/>
    </xf>
    <xf numFmtId="49" fontId="95" fillId="32" borderId="10" xfId="0" applyNumberFormat="1" applyFont="1" applyFill="1" applyBorder="1" applyAlignment="1">
      <alignment horizontal="center" vertical="center"/>
    </xf>
    <xf numFmtId="169" fontId="40" fillId="32" borderId="10" xfId="0" applyNumberFormat="1" applyFont="1" applyFill="1" applyBorder="1" applyAlignment="1">
      <alignment horizontal="center" vertical="center" wrapText="1"/>
    </xf>
    <xf numFmtId="0" fontId="40" fillId="32" borderId="0" xfId="0" applyFont="1" applyFill="1" applyAlignment="1">
      <alignment horizontal="center" vertical="center" wrapText="1"/>
    </xf>
    <xf numFmtId="49" fontId="33" fillId="32" borderId="10" xfId="0" applyNumberFormat="1" applyFont="1" applyFill="1" applyBorder="1" applyAlignment="1">
      <alignment horizontal="center" vertical="center" wrapText="1" readingOrder="1"/>
    </xf>
    <xf numFmtId="49" fontId="95" fillId="32" borderId="10" xfId="0" applyNumberFormat="1" applyFont="1" applyFill="1" applyBorder="1" applyAlignment="1">
      <alignment horizontal="left" vertical="center" wrapText="1" readingOrder="1"/>
    </xf>
    <xf numFmtId="49" fontId="95" fillId="32" borderId="10" xfId="0" applyNumberFormat="1" applyFont="1" applyFill="1" applyBorder="1" applyAlignment="1">
      <alignment horizontal="center" vertical="center" wrapText="1" readingOrder="1"/>
    </xf>
    <xf numFmtId="166" fontId="33" fillId="32" borderId="10" xfId="0" applyNumberFormat="1" applyFont="1" applyFill="1" applyBorder="1" applyAlignment="1">
      <alignment horizontal="center" vertical="center" wrapText="1" readingOrder="1"/>
    </xf>
    <xf numFmtId="165" fontId="36" fillId="32" borderId="0" xfId="0" applyNumberFormat="1" applyFont="1" applyFill="1" applyAlignment="1">
      <alignment horizontal="center" vertical="top"/>
    </xf>
    <xf numFmtId="0" fontId="49" fillId="32" borderId="0" xfId="0" applyFont="1" applyFill="1" applyAlignment="1">
      <alignment horizontal="center" vertical="top"/>
    </xf>
    <xf numFmtId="0" fontId="36" fillId="32" borderId="0" xfId="0" applyFont="1" applyFill="1" applyAlignment="1">
      <alignment horizontal="center" vertical="top"/>
    </xf>
    <xf numFmtId="0" fontId="40" fillId="32" borderId="0" xfId="0" applyFont="1" applyFill="1" applyAlignment="1">
      <alignment horizontal="left" vertical="top" wrapText="1"/>
    </xf>
    <xf numFmtId="0" fontId="40" fillId="32" borderId="0" xfId="0" applyFont="1" applyFill="1" applyAlignment="1">
      <alignment horizontal="center" vertical="top" wrapText="1"/>
    </xf>
    <xf numFmtId="43" fontId="38" fillId="32" borderId="0" xfId="0" applyNumberFormat="1" applyFont="1" applyFill="1"/>
    <xf numFmtId="169" fontId="40" fillId="32" borderId="10" xfId="49" applyNumberFormat="1" applyFont="1" applyFill="1" applyBorder="1" applyAlignment="1">
      <alignment horizontal="left" vertical="center"/>
    </xf>
    <xf numFmtId="0" fontId="24" fillId="32" borderId="10" xfId="0" applyFont="1" applyFill="1" applyBorder="1"/>
    <xf numFmtId="169" fontId="24" fillId="32" borderId="16" xfId="0" applyNumberFormat="1" applyFont="1" applyFill="1" applyBorder="1" applyAlignment="1">
      <alignment horizontal="center" vertical="center" wrapText="1"/>
    </xf>
    <xf numFmtId="49" fontId="45" fillId="32" borderId="0" xfId="0" applyNumberFormat="1" applyFont="1" applyFill="1" applyAlignment="1">
      <alignment vertical="center"/>
    </xf>
    <xf numFmtId="168" fontId="41" fillId="32" borderId="10" xfId="0" applyNumberFormat="1" applyFont="1" applyFill="1" applyBorder="1" applyAlignment="1">
      <alignment horizontal="center" vertical="center" wrapText="1"/>
    </xf>
    <xf numFmtId="169" fontId="39" fillId="32" borderId="0" xfId="0" applyNumberFormat="1" applyFont="1" applyFill="1" applyAlignment="1">
      <alignment horizontal="center" vertical="center" wrapText="1"/>
    </xf>
    <xf numFmtId="0" fontId="57" fillId="32" borderId="10" xfId="0" applyFont="1" applyFill="1" applyBorder="1" applyAlignment="1">
      <alignment horizontal="center" vertical="center"/>
    </xf>
    <xf numFmtId="168" fontId="38" fillId="32" borderId="0" xfId="0" applyNumberFormat="1" applyFont="1" applyFill="1"/>
    <xf numFmtId="49" fontId="91" fillId="32" borderId="10" xfId="0" applyNumberFormat="1" applyFont="1" applyFill="1" applyBorder="1" applyAlignment="1">
      <alignment horizontal="left" vertical="center" wrapText="1"/>
    </xf>
    <xf numFmtId="0" fontId="41" fillId="32" borderId="12" xfId="0" applyFont="1" applyFill="1" applyBorder="1" applyAlignment="1">
      <alignment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32" borderId="20" xfId="0" applyFont="1" applyFill="1" applyBorder="1" applyAlignment="1">
      <alignment horizontal="right"/>
    </xf>
    <xf numFmtId="169" fontId="32" fillId="32" borderId="12" xfId="52" applyNumberFormat="1" applyFont="1" applyFill="1" applyBorder="1" applyAlignment="1">
      <alignment horizontal="center" vertical="center" textRotation="90" wrapText="1"/>
    </xf>
    <xf numFmtId="169" fontId="32" fillId="32" borderId="11" xfId="52" applyNumberFormat="1" applyFont="1" applyFill="1" applyBorder="1" applyAlignment="1">
      <alignment horizontal="center" vertical="center" textRotation="90" wrapText="1"/>
    </xf>
    <xf numFmtId="169" fontId="32" fillId="32" borderId="12" xfId="52" applyNumberFormat="1" applyFont="1" applyFill="1" applyBorder="1" applyAlignment="1">
      <alignment horizontal="center" vertical="center" wrapText="1"/>
    </xf>
    <xf numFmtId="169" fontId="32" fillId="32" borderId="11" xfId="52" applyNumberFormat="1" applyFont="1" applyFill="1" applyBorder="1" applyAlignment="1">
      <alignment horizontal="center" vertical="center" wrapText="1"/>
    </xf>
    <xf numFmtId="169" fontId="32" fillId="32" borderId="10" xfId="52" applyNumberFormat="1" applyFont="1" applyFill="1" applyBorder="1" applyAlignment="1">
      <alignment horizontal="center" vertical="center" wrapText="1"/>
    </xf>
    <xf numFmtId="0" fontId="42" fillId="32" borderId="10" xfId="63" applyFont="1" applyFill="1" applyBorder="1" applyAlignment="1">
      <alignment horizontal="center" vertical="center" wrapText="1"/>
    </xf>
    <xf numFmtId="0" fontId="35" fillId="32" borderId="0" xfId="0" applyFont="1" applyFill="1" applyAlignment="1">
      <alignment horizontal="center" vertical="center" wrapText="1"/>
    </xf>
    <xf numFmtId="40" fontId="32" fillId="32" borderId="0" xfId="63" applyNumberFormat="1" applyFont="1" applyFill="1" applyAlignment="1">
      <alignment horizontal="center" vertical="center"/>
    </xf>
    <xf numFmtId="0" fontId="77" fillId="32" borderId="25" xfId="0" applyFont="1" applyFill="1" applyBorder="1" applyAlignment="1">
      <alignment horizontal="center" vertical="top" wrapText="1"/>
    </xf>
    <xf numFmtId="0" fontId="77" fillId="32" borderId="27" xfId="0" applyFont="1" applyFill="1" applyBorder="1" applyAlignment="1">
      <alignment horizontal="center" vertical="top" wrapText="1"/>
    </xf>
    <xf numFmtId="0" fontId="77" fillId="32" borderId="33" xfId="0" applyFont="1" applyFill="1" applyBorder="1" applyAlignment="1">
      <alignment horizontal="center" vertical="top" wrapText="1"/>
    </xf>
    <xf numFmtId="0" fontId="77" fillId="32" borderId="29" xfId="0" applyFont="1" applyFill="1" applyBorder="1" applyAlignment="1">
      <alignment horizontal="center" vertical="top" wrapText="1"/>
    </xf>
    <xf numFmtId="0" fontId="77" fillId="32" borderId="28" xfId="0" applyFont="1" applyFill="1" applyBorder="1" applyAlignment="1">
      <alignment horizontal="center" vertical="top" wrapText="1"/>
    </xf>
    <xf numFmtId="0" fontId="77" fillId="32" borderId="34" xfId="0" applyFont="1" applyFill="1" applyBorder="1" applyAlignment="1">
      <alignment horizontal="center" vertical="top" wrapText="1"/>
    </xf>
    <xf numFmtId="169" fontId="32" fillId="32" borderId="12" xfId="77" applyNumberFormat="1" applyFont="1" applyFill="1" applyBorder="1" applyAlignment="1">
      <alignment horizontal="center" vertical="center"/>
    </xf>
    <xf numFmtId="169" fontId="32" fillId="32" borderId="11" xfId="77" applyNumberFormat="1" applyFont="1" applyFill="1" applyBorder="1" applyAlignment="1">
      <alignment horizontal="center" vertical="center"/>
    </xf>
    <xf numFmtId="169" fontId="32" fillId="32" borderId="16" xfId="77" applyNumberFormat="1" applyFont="1" applyFill="1" applyBorder="1" applyAlignment="1">
      <alignment horizontal="center" vertical="center"/>
    </xf>
    <xf numFmtId="0" fontId="84" fillId="32" borderId="25" xfId="0" applyFont="1" applyFill="1" applyBorder="1" applyAlignment="1">
      <alignment horizontal="center" vertical="top" wrapText="1"/>
    </xf>
    <xf numFmtId="0" fontId="84" fillId="32" borderId="33" xfId="0" applyFont="1" applyFill="1" applyBorder="1" applyAlignment="1">
      <alignment horizontal="center" vertical="top" wrapText="1"/>
    </xf>
    <xf numFmtId="0" fontId="86" fillId="32" borderId="29" xfId="0" applyFont="1" applyFill="1" applyBorder="1" applyAlignment="1">
      <alignment vertical="top" wrapText="1"/>
    </xf>
    <xf numFmtId="0" fontId="86" fillId="32" borderId="34" xfId="0" applyFont="1" applyFill="1" applyBorder="1" applyAlignment="1">
      <alignment vertical="top" wrapText="1"/>
    </xf>
    <xf numFmtId="169" fontId="33" fillId="32" borderId="12" xfId="77" applyNumberFormat="1" applyFont="1" applyFill="1" applyBorder="1" applyAlignment="1">
      <alignment horizontal="center" vertical="center" wrapText="1"/>
    </xf>
    <xf numFmtId="169" fontId="33" fillId="32" borderId="16" xfId="77" applyNumberFormat="1" applyFont="1" applyFill="1" applyBorder="1" applyAlignment="1">
      <alignment horizontal="center" vertical="center" wrapText="1"/>
    </xf>
    <xf numFmtId="0" fontId="37" fillId="32" borderId="0" xfId="63" applyFont="1" applyFill="1" applyAlignment="1">
      <alignment horizontal="right"/>
    </xf>
    <xf numFmtId="0" fontId="35" fillId="32" borderId="0" xfId="63" applyFont="1" applyFill="1" applyAlignment="1">
      <alignment horizontal="center" vertical="center" wrapText="1"/>
    </xf>
    <xf numFmtId="0" fontId="42" fillId="32" borderId="22" xfId="63" applyFont="1" applyFill="1" applyBorder="1" applyAlignment="1">
      <alignment horizontal="center" vertical="center" wrapText="1"/>
    </xf>
    <xf numFmtId="0" fontId="42" fillId="32" borderId="19" xfId="63" applyFont="1" applyFill="1" applyBorder="1" applyAlignment="1">
      <alignment horizontal="center" vertical="center" wrapText="1"/>
    </xf>
    <xf numFmtId="0" fontId="32" fillId="32" borderId="10" xfId="63" applyFont="1" applyFill="1" applyBorder="1" applyAlignment="1">
      <alignment horizontal="center" vertical="center" textRotation="90" wrapText="1"/>
    </xf>
    <xf numFmtId="166" fontId="32" fillId="32" borderId="10" xfId="63" applyNumberFormat="1" applyFont="1" applyFill="1" applyBorder="1" applyAlignment="1">
      <alignment horizontal="center" vertical="center" textRotation="90" wrapText="1"/>
    </xf>
    <xf numFmtId="0" fontId="32" fillId="32" borderId="10" xfId="63" applyFont="1" applyFill="1" applyBorder="1" applyAlignment="1">
      <alignment horizontal="center" vertical="center" wrapText="1" readingOrder="1"/>
    </xf>
    <xf numFmtId="169" fontId="32" fillId="32" borderId="10" xfId="77" applyNumberFormat="1" applyFont="1" applyFill="1" applyBorder="1" applyAlignment="1">
      <alignment horizontal="center" vertical="center" wrapText="1"/>
    </xf>
    <xf numFmtId="0" fontId="37" fillId="32" borderId="20" xfId="63" applyFont="1" applyFill="1" applyBorder="1" applyAlignment="1">
      <alignment horizontal="right" vertical="center"/>
    </xf>
    <xf numFmtId="0" fontId="32" fillId="32" borderId="10" xfId="63" applyFont="1" applyFill="1" applyBorder="1" applyAlignment="1">
      <alignment horizontal="center" vertical="center" wrapText="1"/>
    </xf>
    <xf numFmtId="49" fontId="32" fillId="32" borderId="10" xfId="63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32" fillId="32" borderId="10" xfId="0" applyFont="1" applyFill="1" applyBorder="1" applyAlignment="1">
      <alignment horizontal="center" vertical="center" wrapText="1"/>
    </xf>
    <xf numFmtId="49" fontId="32" fillId="32" borderId="10" xfId="0" applyNumberFormat="1" applyFont="1" applyFill="1" applyBorder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/>
    </xf>
    <xf numFmtId="0" fontId="68" fillId="32" borderId="20" xfId="0" applyFont="1" applyFill="1" applyBorder="1" applyAlignment="1">
      <alignment horizontal="right"/>
    </xf>
    <xf numFmtId="40" fontId="32" fillId="32" borderId="0" xfId="0" applyNumberFormat="1" applyFont="1" applyFill="1" applyAlignment="1">
      <alignment horizontal="center" vertical="center"/>
    </xf>
    <xf numFmtId="0" fontId="32" fillId="32" borderId="12" xfId="0" applyFont="1" applyFill="1" applyBorder="1" applyAlignment="1">
      <alignment horizontal="center" vertical="center" textRotation="90" wrapText="1"/>
    </xf>
    <xf numFmtId="0" fontId="32" fillId="32" borderId="11" xfId="0" applyFont="1" applyFill="1" applyBorder="1" applyAlignment="1">
      <alignment horizontal="center" vertical="center" textRotation="90" wrapText="1"/>
    </xf>
    <xf numFmtId="166" fontId="32" fillId="32" borderId="12" xfId="0" applyNumberFormat="1" applyFont="1" applyFill="1" applyBorder="1" applyAlignment="1">
      <alignment horizontal="center" vertical="center" textRotation="90" wrapText="1"/>
    </xf>
    <xf numFmtId="166" fontId="32" fillId="32" borderId="11" xfId="0" applyNumberFormat="1" applyFont="1" applyFill="1" applyBorder="1" applyAlignment="1">
      <alignment horizontal="center" vertical="center" textRotation="90" wrapText="1"/>
    </xf>
    <xf numFmtId="0" fontId="32" fillId="32" borderId="15" xfId="0" applyFont="1" applyFill="1" applyBorder="1" applyAlignment="1">
      <alignment horizontal="center" vertical="center" textRotation="90" wrapText="1"/>
    </xf>
    <xf numFmtId="0" fontId="32" fillId="32" borderId="14" xfId="0" applyFont="1" applyFill="1" applyBorder="1" applyAlignment="1">
      <alignment horizontal="center" vertical="center" textRotation="90" wrapText="1"/>
    </xf>
    <xf numFmtId="0" fontId="32" fillId="32" borderId="12" xfId="0" applyFont="1" applyFill="1" applyBorder="1" applyAlignment="1">
      <alignment horizontal="center" vertical="center" wrapText="1" readingOrder="1"/>
    </xf>
    <xf numFmtId="0" fontId="32" fillId="32" borderId="11" xfId="0" applyFont="1" applyFill="1" applyBorder="1" applyAlignment="1">
      <alignment horizontal="center" vertical="center" wrapText="1" readingOrder="1"/>
    </xf>
    <xf numFmtId="40" fontId="41" fillId="32" borderId="0" xfId="0" applyNumberFormat="1" applyFont="1" applyFill="1" applyAlignment="1">
      <alignment horizontal="center" vertical="center"/>
    </xf>
    <xf numFmtId="0" fontId="68" fillId="32" borderId="0" xfId="63" applyFont="1" applyFill="1" applyAlignment="1">
      <alignment horizontal="right" wrapText="1"/>
    </xf>
    <xf numFmtId="0" fontId="24" fillId="32" borderId="0" xfId="0" applyFont="1" applyFill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1"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03"/>
    <col min="5" max="5" width="13.85546875" style="203" bestFit="1" customWidth="1"/>
    <col min="6" max="6" width="11.7109375" style="203" customWidth="1"/>
    <col min="7" max="7" width="14.28515625" style="203" customWidth="1"/>
    <col min="8" max="8" width="48.85546875" style="203" customWidth="1"/>
    <col min="9" max="9" width="52" style="203" customWidth="1"/>
    <col min="10" max="16384" width="9.140625" style="203"/>
  </cols>
  <sheetData>
    <row r="1" spans="1:7" ht="13.5" customHeight="1">
      <c r="A1" s="203">
        <v>71</v>
      </c>
      <c r="B1" s="203" t="s">
        <v>450</v>
      </c>
      <c r="C1" s="203" t="s">
        <v>463</v>
      </c>
      <c r="E1" s="203" t="s">
        <v>80</v>
      </c>
    </row>
    <row r="2" spans="1:7" ht="15" customHeight="1">
      <c r="A2" s="203">
        <v>72</v>
      </c>
      <c r="B2" s="203" t="s">
        <v>451</v>
      </c>
      <c r="C2" s="203" t="s">
        <v>464</v>
      </c>
      <c r="F2" s="204" t="s">
        <v>90</v>
      </c>
      <c r="G2" s="204" t="s">
        <v>91</v>
      </c>
    </row>
    <row r="3" spans="1:7" ht="12.75" customHeight="1">
      <c r="A3" s="203">
        <v>73</v>
      </c>
      <c r="B3" s="203" t="s">
        <v>452</v>
      </c>
      <c r="C3" s="203" t="s">
        <v>464</v>
      </c>
      <c r="E3" s="203" t="s">
        <v>92</v>
      </c>
      <c r="F3" s="205">
        <v>19</v>
      </c>
      <c r="G3" s="205">
        <v>23</v>
      </c>
    </row>
    <row r="4" spans="1:7" ht="13.5" customHeight="1">
      <c r="A4" s="203">
        <v>74</v>
      </c>
      <c r="B4" s="203" t="s">
        <v>453</v>
      </c>
      <c r="C4" s="203" t="s">
        <v>463</v>
      </c>
      <c r="E4" s="203" t="s">
        <v>93</v>
      </c>
      <c r="F4" s="205" t="s">
        <v>51</v>
      </c>
      <c r="G4" s="205" t="s">
        <v>71</v>
      </c>
    </row>
    <row r="5" spans="1:7" ht="13.5" customHeight="1">
      <c r="A5" s="203">
        <v>75</v>
      </c>
      <c r="B5" s="203" t="s">
        <v>454</v>
      </c>
      <c r="C5" s="203" t="s">
        <v>464</v>
      </c>
      <c r="F5" s="205" t="s">
        <v>52</v>
      </c>
      <c r="G5" s="205" t="s">
        <v>72</v>
      </c>
    </row>
    <row r="6" spans="1:7" ht="13.5" customHeight="1">
      <c r="A6" s="203">
        <v>76</v>
      </c>
      <c r="B6" s="203" t="s">
        <v>455</v>
      </c>
      <c r="C6" s="203" t="s">
        <v>464</v>
      </c>
      <c r="F6" s="205" t="s">
        <v>53</v>
      </c>
      <c r="G6" s="205" t="s">
        <v>73</v>
      </c>
    </row>
    <row r="7" spans="1:7" ht="13.5" customHeight="1">
      <c r="A7" s="203">
        <v>77</v>
      </c>
      <c r="B7" s="203" t="s">
        <v>456</v>
      </c>
      <c r="C7" s="203" t="s">
        <v>464</v>
      </c>
      <c r="F7" s="205" t="s">
        <v>54</v>
      </c>
      <c r="G7" s="205" t="s">
        <v>74</v>
      </c>
    </row>
    <row r="8" spans="1:7" ht="13.5" customHeight="1">
      <c r="A8" s="203">
        <v>78</v>
      </c>
      <c r="B8" s="203" t="s">
        <v>457</v>
      </c>
      <c r="C8" s="203" t="s">
        <v>464</v>
      </c>
      <c r="E8" s="206" t="s">
        <v>94</v>
      </c>
      <c r="F8" s="205" t="s">
        <v>55</v>
      </c>
      <c r="G8" s="205" t="s">
        <v>75</v>
      </c>
    </row>
    <row r="9" spans="1:7" ht="13.5" customHeight="1">
      <c r="A9" s="203">
        <v>79</v>
      </c>
      <c r="B9" s="203" t="s">
        <v>458</v>
      </c>
      <c r="C9" s="203" t="s">
        <v>464</v>
      </c>
      <c r="E9" s="204" t="s">
        <v>95</v>
      </c>
      <c r="F9" s="205" t="s">
        <v>56</v>
      </c>
      <c r="G9" s="205" t="s">
        <v>76</v>
      </c>
    </row>
    <row r="10" spans="1:7" ht="13.5" customHeight="1">
      <c r="A10" s="203">
        <v>80</v>
      </c>
      <c r="B10" s="203" t="s">
        <v>459</v>
      </c>
      <c r="C10" s="203" t="s">
        <v>464</v>
      </c>
      <c r="E10" s="204" t="s">
        <v>485</v>
      </c>
      <c r="F10" s="205" t="s">
        <v>57</v>
      </c>
      <c r="G10" s="205" t="s">
        <v>77</v>
      </c>
    </row>
    <row r="11" spans="1:7" ht="13.5" customHeight="1">
      <c r="A11" s="203">
        <v>81</v>
      </c>
      <c r="B11" s="203" t="s">
        <v>460</v>
      </c>
      <c r="C11" s="203" t="s">
        <v>464</v>
      </c>
      <c r="E11" s="204" t="s">
        <v>486</v>
      </c>
      <c r="F11" s="205" t="s">
        <v>58</v>
      </c>
      <c r="G11" s="205" t="s">
        <v>78</v>
      </c>
    </row>
    <row r="12" spans="1:7" ht="13.5" customHeight="1">
      <c r="A12" s="203">
        <v>82</v>
      </c>
      <c r="B12" s="203" t="s">
        <v>461</v>
      </c>
      <c r="C12" s="203" t="s">
        <v>464</v>
      </c>
      <c r="F12" s="205" t="s">
        <v>491</v>
      </c>
      <c r="G12" s="205" t="s">
        <v>68</v>
      </c>
    </row>
    <row r="13" spans="1:7" ht="13.5" customHeight="1">
      <c r="A13" s="203">
        <v>83</v>
      </c>
      <c r="B13" s="203" t="s">
        <v>462</v>
      </c>
      <c r="C13" s="203" t="s">
        <v>464</v>
      </c>
      <c r="F13" s="205" t="s">
        <v>69</v>
      </c>
      <c r="G13" s="205" t="s">
        <v>70</v>
      </c>
    </row>
    <row r="14" spans="1:7" ht="13.5" customHeight="1">
      <c r="F14" s="205" t="s">
        <v>50</v>
      </c>
      <c r="G14" s="205" t="s">
        <v>79</v>
      </c>
    </row>
    <row r="15" spans="1:7" ht="13.5" customHeight="1">
      <c r="F15" s="205" t="s">
        <v>66</v>
      </c>
      <c r="G15" s="205" t="s">
        <v>67</v>
      </c>
    </row>
    <row r="16" spans="1:7" ht="13.5" customHeight="1">
      <c r="F16" s="205" t="s">
        <v>65</v>
      </c>
      <c r="G16" s="205" t="s">
        <v>64</v>
      </c>
    </row>
    <row r="20" spans="7:9" ht="13.5" customHeight="1">
      <c r="H20" s="207"/>
      <c r="I20" s="207"/>
    </row>
    <row r="21" spans="7:9" ht="13.5" customHeight="1">
      <c r="H21" s="207"/>
      <c r="I21" s="207"/>
    </row>
    <row r="22" spans="7:9" ht="13.5" customHeight="1">
      <c r="H22" s="207"/>
      <c r="I22" s="207"/>
    </row>
    <row r="23" spans="7:9" ht="13.5" customHeight="1">
      <c r="H23" s="207"/>
      <c r="I23" s="207"/>
    </row>
    <row r="24" spans="7:9" ht="13.5" customHeight="1">
      <c r="H24" s="207"/>
      <c r="I24" s="207"/>
    </row>
    <row r="25" spans="7:9" ht="13.5" customHeight="1">
      <c r="H25" s="207"/>
      <c r="I25" s="207"/>
    </row>
    <row r="26" spans="7:9" ht="13.5" customHeight="1">
      <c r="H26" s="207"/>
      <c r="I26" s="207"/>
    </row>
    <row r="27" spans="7:9" ht="13.5" customHeight="1">
      <c r="H27" s="207"/>
      <c r="I27" s="207"/>
    </row>
    <row r="28" spans="7:9" ht="13.5" customHeight="1">
      <c r="G28" s="208"/>
      <c r="H28" s="207"/>
      <c r="I28" s="207"/>
    </row>
    <row r="29" spans="7:9" ht="13.5" customHeight="1">
      <c r="H29" s="207"/>
      <c r="I29" s="207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theme="4" tint="0.39997558519241921"/>
    <pageSetUpPr fitToPage="1"/>
  </sheetPr>
  <dimension ref="A1:GV1266"/>
  <sheetViews>
    <sheetView tabSelected="1" view="pageBreakPreview" topLeftCell="H1" zoomScaleNormal="100" zoomScaleSheetLayoutView="100" workbookViewId="0">
      <selection activeCell="L10" sqref="L10:L11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5.140625" style="263" hidden="1" customWidth="1"/>
    <col min="7" max="7" width="5.5703125" style="426" hidden="1" customWidth="1"/>
    <col min="8" max="8" width="5.140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02" customWidth="1"/>
    <col min="14" max="14" width="16.7109375" style="511" customWidth="1"/>
    <col min="15" max="15" width="16.42578125" style="511" customWidth="1"/>
    <col min="16" max="16" width="15.28515625" style="267" customWidth="1"/>
    <col min="17" max="16384" width="9.140625" style="267"/>
  </cols>
  <sheetData>
    <row r="1" spans="1:16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853</v>
      </c>
      <c r="O1" s="567"/>
      <c r="P1" s="567"/>
    </row>
    <row r="2" spans="1:16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6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6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6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267"/>
      <c r="O5" s="267"/>
    </row>
    <row r="6" spans="1:16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6" ht="39.75" customHeight="1">
      <c r="A7" s="258" t="s">
        <v>490</v>
      </c>
      <c r="H7" s="566" t="s">
        <v>919</v>
      </c>
      <c r="I7" s="566"/>
      <c r="J7" s="566"/>
      <c r="K7" s="566"/>
      <c r="L7" s="566"/>
      <c r="M7" s="566"/>
      <c r="N7" s="566"/>
      <c r="O7" s="566"/>
      <c r="P7" s="566"/>
    </row>
    <row r="8" spans="1:16">
      <c r="H8" s="272"/>
      <c r="I8" s="272"/>
      <c r="J8" s="272"/>
      <c r="K8" s="272"/>
      <c r="L8" s="272"/>
      <c r="M8" s="272"/>
      <c r="N8" s="272"/>
      <c r="O8" s="272"/>
      <c r="P8" s="272"/>
    </row>
    <row r="9" spans="1:16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6" ht="43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85" t="s">
        <v>375</v>
      </c>
      <c r="P10" s="586"/>
    </row>
    <row r="11" spans="1:16" s="435" customFormat="1" ht="32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6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440">
        <v>7</v>
      </c>
      <c r="O12" s="440">
        <v>8</v>
      </c>
      <c r="P12" s="440" t="s">
        <v>624</v>
      </c>
    </row>
    <row r="13" spans="1:16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5246479.2999999989</v>
      </c>
      <c r="O13" s="448">
        <f>+O14+O109+O141+O319+O406+O470+O483+O568+O659+O749</f>
        <v>-2931758.4000000004</v>
      </c>
      <c r="P13" s="448">
        <f>+P14+P109+P141+P319+P406+P470+P483+P568+P659+P749</f>
        <v>4462138.6999999993</v>
      </c>
    </row>
    <row r="14" spans="1:16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348342.2</v>
      </c>
      <c r="O14" s="448">
        <f>+O16+O66+O84+O99</f>
        <v>68991.3</v>
      </c>
      <c r="P14" s="448">
        <f>+P16+P66+P84+P99</f>
        <v>279350.90000000002</v>
      </c>
    </row>
    <row r="15" spans="1:16" s="458" customFormat="1" ht="13.5">
      <c r="A15" s="269" t="str">
        <f t="shared" si="0"/>
        <v>71010000000001</v>
      </c>
      <c r="B15" s="451" t="s">
        <v>439</v>
      </c>
      <c r="C15" s="452" t="s">
        <v>106</v>
      </c>
      <c r="D15" s="453" t="s">
        <v>441</v>
      </c>
      <c r="E15" s="454" t="s">
        <v>441</v>
      </c>
      <c r="F15" s="455" t="s">
        <v>441</v>
      </c>
      <c r="G15" s="456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</row>
    <row r="16" spans="1:16" s="458" customFormat="1" ht="40.5">
      <c r="A16" s="269" t="str">
        <f t="shared" si="0"/>
        <v>71010100000000</v>
      </c>
      <c r="B16" s="451" t="s">
        <v>439</v>
      </c>
      <c r="C16" s="452" t="s">
        <v>106</v>
      </c>
      <c r="D16" s="453" t="s">
        <v>106</v>
      </c>
      <c r="E16" s="454" t="s">
        <v>441</v>
      </c>
      <c r="F16" s="455" t="s">
        <v>441</v>
      </c>
      <c r="G16" s="456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78742.000000000015</v>
      </c>
      <c r="O16" s="460">
        <f>+O18+O60</f>
        <v>51997.4</v>
      </c>
      <c r="P16" s="460">
        <f>+P18+P60</f>
        <v>26744.600000000006</v>
      </c>
    </row>
    <row r="17" spans="1:16" s="458" customFormat="1" ht="13.5">
      <c r="A17" s="269" t="str">
        <f t="shared" si="0"/>
        <v>71010100000001</v>
      </c>
      <c r="B17" s="451" t="s">
        <v>439</v>
      </c>
      <c r="C17" s="452" t="s">
        <v>106</v>
      </c>
      <c r="D17" s="453" t="s">
        <v>106</v>
      </c>
      <c r="E17" s="454" t="s">
        <v>441</v>
      </c>
      <c r="F17" s="455" t="s">
        <v>441</v>
      </c>
      <c r="G17" s="456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</row>
    <row r="18" spans="1:16" s="273" customFormat="1" ht="25.5">
      <c r="A18" s="269" t="str">
        <f t="shared" si="0"/>
        <v>71010101000000</v>
      </c>
      <c r="B18" s="451" t="s">
        <v>439</v>
      </c>
      <c r="C18" s="452" t="s">
        <v>106</v>
      </c>
      <c r="D18" s="453" t="s">
        <v>106</v>
      </c>
      <c r="E18" s="462" t="s">
        <v>106</v>
      </c>
      <c r="F18" s="455" t="s">
        <v>441</v>
      </c>
      <c r="G18" s="456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78742.000000000015</v>
      </c>
      <c r="O18" s="253">
        <f>+O20+O55</f>
        <v>51997.4</v>
      </c>
      <c r="P18" s="253">
        <f>+P20+P55</f>
        <v>26744.600000000006</v>
      </c>
    </row>
    <row r="19" spans="1:16" s="273" customFormat="1" ht="12.75">
      <c r="A19" s="269" t="str">
        <f t="shared" si="0"/>
        <v>71010101000001</v>
      </c>
      <c r="B19" s="451" t="s">
        <v>439</v>
      </c>
      <c r="C19" s="452" t="s">
        <v>106</v>
      </c>
      <c r="D19" s="453" t="s">
        <v>106</v>
      </c>
      <c r="E19" s="462" t="s">
        <v>106</v>
      </c>
      <c r="F19" s="455" t="s">
        <v>441</v>
      </c>
      <c r="G19" s="456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</row>
    <row r="20" spans="1:16" s="458" customFormat="1" ht="16.5" customHeight="1">
      <c r="A20" s="269" t="str">
        <f t="shared" si="0"/>
        <v>71010101010000</v>
      </c>
      <c r="B20" s="451" t="s">
        <v>439</v>
      </c>
      <c r="C20" s="452" t="s">
        <v>106</v>
      </c>
      <c r="D20" s="453" t="s">
        <v>106</v>
      </c>
      <c r="E20" s="462" t="s">
        <v>106</v>
      </c>
      <c r="F20" s="455" t="s">
        <v>106</v>
      </c>
      <c r="G20" s="456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77689.400000000009</v>
      </c>
      <c r="O20" s="466">
        <f>SUM(O21:O54)</f>
        <v>51614.200000000004</v>
      </c>
      <c r="P20" s="466">
        <f>SUM(P21:P54)</f>
        <v>26075.200000000004</v>
      </c>
    </row>
    <row r="21" spans="1:16" s="458" customFormat="1" hidden="1">
      <c r="A21" s="269" t="str">
        <f t="shared" si="0"/>
        <v>71010101014111</v>
      </c>
      <c r="B21" s="451" t="s">
        <v>439</v>
      </c>
      <c r="C21" s="452" t="s">
        <v>106</v>
      </c>
      <c r="D21" s="453" t="s">
        <v>106</v>
      </c>
      <c r="E21" s="462" t="s">
        <v>106</v>
      </c>
      <c r="F21" s="455" t="s">
        <v>106</v>
      </c>
      <c r="G21" s="456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+'havelvac 7.1'!N21+'havelvac 7.2'!N21+'havelvac 7.3'!N21+'havelvac 7.4'!N21+'havelvac 7.5'!N21+'havelvac 7.6'!N21+'havelvac 7.7'!N21+'havelvac 7.9'!N21+'havelvac 7.8'!N21+'havelvac 7.10'!N21+'havelvac 7.11'!N21+'havelvac 7.12'!N21+'havelvac 7.13'!N21</f>
        <v>0</v>
      </c>
      <c r="O21" s="240">
        <f>+'havelvac 7.1'!O21+'havelvac 7.2'!O21+'havelvac 7.3'!O21+'havelvac 7.4'!O21+'havelvac 7.5'!O21+'havelvac 7.6'!O21+'havelvac 7.7'!O21+'havelvac 7.9'!O21+'havelvac 7.8'!O21+'havelvac 7.10'!O21+'havelvac 7.11'!O21+'havelvac 7.12'!O21+'havelvac 7.13'!O21</f>
        <v>0</v>
      </c>
      <c r="P21" s="240">
        <f>+'havelvac 7.1'!P21+'havelvac 7.2'!P21+'havelvac 7.3'!P21+'havelvac 7.4'!P21+'havelvac 7.5'!P21+'havelvac 7.6'!P21+'havelvac 7.7'!P21+'havelvac 7.9'!P21+'havelvac 7.8'!P21+'havelvac 7.10'!P21+'havelvac 7.11'!P21+'havelvac 7.12'!P21+'havelvac 7.13'!P21</f>
        <v>0</v>
      </c>
    </row>
    <row r="22" spans="1:16" s="273" customFormat="1" ht="25.5" hidden="1">
      <c r="A22" s="269" t="str">
        <f t="shared" si="0"/>
        <v>71010101014112</v>
      </c>
      <c r="B22" s="451" t="s">
        <v>439</v>
      </c>
      <c r="C22" s="452" t="s">
        <v>106</v>
      </c>
      <c r="D22" s="453" t="s">
        <v>106</v>
      </c>
      <c r="E22" s="462" t="s">
        <v>106</v>
      </c>
      <c r="F22" s="455" t="s">
        <v>106</v>
      </c>
      <c r="G22" s="456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>+'havelvac 7.1'!N22+'havelvac 7.2'!N22+'havelvac 7.3'!N22+'havelvac 7.4'!N22+'havelvac 7.5'!N22+'havelvac 7.6'!N22+'havelvac 7.7'!N22+'havelvac 7.9'!N22+'havelvac 7.8'!N22+'havelvac 7.10'!N22+'havelvac 7.11'!N22+'havelvac 7.12'!N22+'havelvac 7.13'!N22</f>
        <v>0</v>
      </c>
      <c r="O22" s="240">
        <f>+'havelvac 7.1'!O22+'havelvac 7.2'!O22+'havelvac 7.3'!O22+'havelvac 7.4'!O22+'havelvac 7.5'!O22+'havelvac 7.6'!O22+'havelvac 7.7'!O22+'havelvac 7.9'!O22+'havelvac 7.8'!O22+'havelvac 7.10'!O22+'havelvac 7.11'!O22+'havelvac 7.12'!O22+'havelvac 7.13'!O22</f>
        <v>0</v>
      </c>
      <c r="P22" s="240">
        <f>+'havelvac 7.1'!P22+'havelvac 7.2'!P22+'havelvac 7.3'!P22+'havelvac 7.4'!P22+'havelvac 7.5'!P22+'havelvac 7.6'!P22+'havelvac 7.7'!P22+'havelvac 7.9'!P22+'havelvac 7.8'!P22+'havelvac 7.10'!P22+'havelvac 7.11'!P22+'havelvac 7.12'!P22+'havelvac 7.13'!P22</f>
        <v>0</v>
      </c>
    </row>
    <row r="23" spans="1:16" s="458" customFormat="1">
      <c r="A23" s="269" t="str">
        <f t="shared" si="0"/>
        <v>71010101014212</v>
      </c>
      <c r="B23" s="451" t="s">
        <v>439</v>
      </c>
      <c r="C23" s="452" t="s">
        <v>106</v>
      </c>
      <c r="D23" s="453" t="s">
        <v>106</v>
      </c>
      <c r="E23" s="462" t="s">
        <v>106</v>
      </c>
      <c r="F23" s="467" t="s">
        <v>106</v>
      </c>
      <c r="G23" s="468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>+'havelvac 7.1'!N23+'havelvac 7.2'!N23+'havelvac 7.3'!N23+'havelvac 7.4'!N23+'havelvac 7.5'!N23+'havelvac 7.6'!N23+'havelvac 7.7'!N23+'havelvac 7.9'!N23+'havelvac 7.8'!N23+'havelvac 7.10'!N23+'havelvac 7.11'!N23+'havelvac 7.12'!N23+'havelvac 7.13'!N23</f>
        <v>4500.1000000000004</v>
      </c>
      <c r="O23" s="240">
        <f>+'havelvac 7.1'!O23+'havelvac 7.2'!O23+'havelvac 7.3'!O23+'havelvac 7.4'!O23+'havelvac 7.5'!O23+'havelvac 7.6'!O23+'havelvac 7.7'!O23+'havelvac 7.9'!O23+'havelvac 7.8'!O23+'havelvac 7.10'!O23+'havelvac 7.11'!O23+'havelvac 7.12'!O23+'havelvac 7.13'!O23</f>
        <v>4500.1000000000004</v>
      </c>
      <c r="P23" s="240">
        <f>+'havelvac 7.1'!P23+'havelvac 7.2'!P23+'havelvac 7.3'!P23+'havelvac 7.4'!P23+'havelvac 7.5'!P23+'havelvac 7.6'!P23+'havelvac 7.7'!P23+'havelvac 7.9'!P23+'havelvac 7.8'!P23+'havelvac 7.10'!P23+'havelvac 7.11'!P23+'havelvac 7.12'!P23+'havelvac 7.13'!P23</f>
        <v>0</v>
      </c>
    </row>
    <row r="24" spans="1:16" s="273" customFormat="1">
      <c r="A24" s="269" t="str">
        <f t="shared" si="0"/>
        <v>71010101014213</v>
      </c>
      <c r="B24" s="451" t="s">
        <v>439</v>
      </c>
      <c r="C24" s="452" t="s">
        <v>106</v>
      </c>
      <c r="D24" s="453" t="s">
        <v>106</v>
      </c>
      <c r="E24" s="462" t="s">
        <v>106</v>
      </c>
      <c r="F24" s="467" t="s">
        <v>106</v>
      </c>
      <c r="G24" s="468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>+'havelvac 7.1'!N24+'havelvac 7.2'!N24+'havelvac 7.3'!N24+'havelvac 7.4'!N24+'havelvac 7.5'!N24+'havelvac 7.6'!N24+'havelvac 7.7'!N24+'havelvac 7.9'!N24+'havelvac 7.8'!N24+'havelvac 7.10'!N24+'havelvac 7.11'!N24+'havelvac 7.12'!N24+'havelvac 7.13'!N24</f>
        <v>140.1</v>
      </c>
      <c r="O24" s="240">
        <f>+'havelvac 7.1'!O24+'havelvac 7.2'!O24+'havelvac 7.3'!O24+'havelvac 7.4'!O24+'havelvac 7.5'!O24+'havelvac 7.6'!O24+'havelvac 7.7'!O24+'havelvac 7.9'!O24+'havelvac 7.8'!O24+'havelvac 7.10'!O24+'havelvac 7.11'!O24+'havelvac 7.12'!O24+'havelvac 7.13'!O24</f>
        <v>140.1</v>
      </c>
      <c r="P24" s="240">
        <f>+'havelvac 7.1'!P24+'havelvac 7.2'!P24+'havelvac 7.3'!P24+'havelvac 7.4'!P24+'havelvac 7.5'!P24+'havelvac 7.6'!P24+'havelvac 7.7'!P24+'havelvac 7.9'!P24+'havelvac 7.8'!P24+'havelvac 7.10'!P24+'havelvac 7.11'!P24+'havelvac 7.12'!P24+'havelvac 7.13'!P24</f>
        <v>0</v>
      </c>
    </row>
    <row r="25" spans="1:16" s="458" customFormat="1">
      <c r="A25" s="269" t="str">
        <f t="shared" si="0"/>
        <v>71010101014214</v>
      </c>
      <c r="B25" s="451" t="s">
        <v>439</v>
      </c>
      <c r="C25" s="452" t="s">
        <v>106</v>
      </c>
      <c r="D25" s="453" t="s">
        <v>106</v>
      </c>
      <c r="E25" s="462" t="s">
        <v>106</v>
      </c>
      <c r="F25" s="467" t="s">
        <v>106</v>
      </c>
      <c r="G25" s="468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>+'havelvac 7.1'!N25+'havelvac 7.2'!N25+'havelvac 7.3'!N25+'havelvac 7.4'!N25+'havelvac 7.5'!N25+'havelvac 7.6'!N25+'havelvac 7.7'!N25+'havelvac 7.9'!N25+'havelvac 7.8'!N25+'havelvac 7.10'!N25+'havelvac 7.11'!N25+'havelvac 7.12'!N25+'havelvac 7.13'!N25</f>
        <v>19326.299999999996</v>
      </c>
      <c r="O25" s="240">
        <f>+'havelvac 7.1'!O25+'havelvac 7.2'!O25+'havelvac 7.3'!O25+'havelvac 7.4'!O25+'havelvac 7.5'!O25+'havelvac 7.6'!O25+'havelvac 7.7'!O25+'havelvac 7.9'!O25+'havelvac 7.8'!O25+'havelvac 7.10'!O25+'havelvac 7.11'!O25+'havelvac 7.12'!O25+'havelvac 7.13'!O25</f>
        <v>19326.299999999996</v>
      </c>
      <c r="P25" s="240">
        <f>+'havelvac 7.1'!P25+'havelvac 7.2'!P25+'havelvac 7.3'!P25+'havelvac 7.4'!P25+'havelvac 7.5'!P25+'havelvac 7.6'!P25+'havelvac 7.7'!P25+'havelvac 7.9'!P25+'havelvac 7.8'!P25+'havelvac 7.10'!P25+'havelvac 7.11'!P25+'havelvac 7.12'!P25+'havelvac 7.13'!P25</f>
        <v>0</v>
      </c>
    </row>
    <row r="26" spans="1:16" s="273" customFormat="1">
      <c r="A26" s="269" t="str">
        <f t="shared" si="0"/>
        <v>71010101014215</v>
      </c>
      <c r="B26" s="451" t="s">
        <v>439</v>
      </c>
      <c r="C26" s="452" t="s">
        <v>106</v>
      </c>
      <c r="D26" s="453" t="s">
        <v>106</v>
      </c>
      <c r="E26" s="462" t="s">
        <v>106</v>
      </c>
      <c r="F26" s="467" t="s">
        <v>106</v>
      </c>
      <c r="G26" s="468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>+'havelvac 7.1'!N26+'havelvac 7.2'!N26+'havelvac 7.3'!N26+'havelvac 7.4'!N26+'havelvac 7.5'!N26+'havelvac 7.6'!N26+'havelvac 7.7'!N26+'havelvac 7.9'!N26+'havelvac 7.8'!N26+'havelvac 7.10'!N26+'havelvac 7.11'!N26+'havelvac 7.12'!N26+'havelvac 7.13'!N26</f>
        <v>5557</v>
      </c>
      <c r="O26" s="240">
        <f>+'havelvac 7.1'!O26+'havelvac 7.2'!O26+'havelvac 7.3'!O26+'havelvac 7.4'!O26+'havelvac 7.5'!O26+'havelvac 7.6'!O26+'havelvac 7.7'!O26+'havelvac 7.9'!O26+'havelvac 7.8'!O26+'havelvac 7.10'!O26+'havelvac 7.11'!O26+'havelvac 7.12'!O26+'havelvac 7.13'!O26</f>
        <v>5557</v>
      </c>
      <c r="P26" s="240">
        <f>+'havelvac 7.1'!P26+'havelvac 7.2'!P26+'havelvac 7.3'!P26+'havelvac 7.4'!P26+'havelvac 7.5'!P26+'havelvac 7.6'!P26+'havelvac 7.7'!P26+'havelvac 7.9'!P26+'havelvac 7.8'!P26+'havelvac 7.10'!P26+'havelvac 7.11'!P26+'havelvac 7.12'!P26+'havelvac 7.13'!P26</f>
        <v>0</v>
      </c>
    </row>
    <row r="27" spans="1:16" s="273" customFormat="1" hidden="1">
      <c r="A27" s="269" t="str">
        <f t="shared" si="0"/>
        <v>71010101014216</v>
      </c>
      <c r="B27" s="451" t="s">
        <v>439</v>
      </c>
      <c r="C27" s="452" t="s">
        <v>106</v>
      </c>
      <c r="D27" s="453" t="s">
        <v>106</v>
      </c>
      <c r="E27" s="462" t="s">
        <v>106</v>
      </c>
      <c r="F27" s="467" t="s">
        <v>106</v>
      </c>
      <c r="G27" s="468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>+'havelvac 7.1'!N27+'havelvac 7.2'!N27+'havelvac 7.3'!N27+'havelvac 7.4'!N27+'havelvac 7.5'!N27+'havelvac 7.6'!N27+'havelvac 7.7'!N27+'havelvac 7.9'!N27+'havelvac 7.8'!N27+'havelvac 7.10'!N27+'havelvac 7.11'!N27+'havelvac 7.12'!N27+'havelvac 7.13'!N27</f>
        <v>0</v>
      </c>
      <c r="O27" s="240">
        <f>+'havelvac 7.1'!O27+'havelvac 7.2'!O27+'havelvac 7.3'!O27+'havelvac 7.4'!O27+'havelvac 7.5'!O27+'havelvac 7.6'!O27+'havelvac 7.7'!O27+'havelvac 7.9'!O27+'havelvac 7.8'!O27+'havelvac 7.10'!O27+'havelvac 7.11'!O27+'havelvac 7.12'!O27+'havelvac 7.13'!O27</f>
        <v>0</v>
      </c>
      <c r="P27" s="240">
        <f>+'havelvac 7.1'!P27+'havelvac 7.2'!P27+'havelvac 7.3'!P27+'havelvac 7.4'!P27+'havelvac 7.5'!P27+'havelvac 7.6'!P27+'havelvac 7.7'!P27+'havelvac 7.9'!P27+'havelvac 7.8'!P27+'havelvac 7.10'!P27+'havelvac 7.11'!P27+'havelvac 7.12'!P27+'havelvac 7.13'!P27</f>
        <v>0</v>
      </c>
    </row>
    <row r="28" spans="1:16" s="273" customFormat="1" hidden="1">
      <c r="A28" s="269" t="str">
        <f t="shared" si="0"/>
        <v>71010101014222</v>
      </c>
      <c r="B28" s="451" t="s">
        <v>439</v>
      </c>
      <c r="C28" s="452" t="s">
        <v>106</v>
      </c>
      <c r="D28" s="453" t="s">
        <v>106</v>
      </c>
      <c r="E28" s="462" t="s">
        <v>106</v>
      </c>
      <c r="F28" s="467" t="s">
        <v>106</v>
      </c>
      <c r="G28" s="468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>+'havelvac 7.1'!N28+'havelvac 7.2'!N28+'havelvac 7.3'!N28+'havelvac 7.4'!N28+'havelvac 7.5'!N28+'havelvac 7.6'!N28+'havelvac 7.7'!N28+'havelvac 7.9'!N28+'havelvac 7.8'!N28+'havelvac 7.10'!N28+'havelvac 7.11'!N28+'havelvac 7.12'!N28+'havelvac 7.13'!N28</f>
        <v>0</v>
      </c>
      <c r="O28" s="240">
        <f>+'havelvac 7.1'!O28+'havelvac 7.2'!O28+'havelvac 7.3'!O28+'havelvac 7.4'!O28+'havelvac 7.5'!O28+'havelvac 7.6'!O28+'havelvac 7.7'!O28+'havelvac 7.9'!O28+'havelvac 7.8'!O28+'havelvac 7.10'!O28+'havelvac 7.11'!O28+'havelvac 7.12'!O28+'havelvac 7.13'!O28</f>
        <v>0</v>
      </c>
      <c r="P28" s="240">
        <f>+'havelvac 7.1'!P28+'havelvac 7.2'!P28+'havelvac 7.3'!P28+'havelvac 7.4'!P28+'havelvac 7.5'!P28+'havelvac 7.6'!P28+'havelvac 7.7'!P28+'havelvac 7.9'!P28+'havelvac 7.8'!P28+'havelvac 7.10'!P28+'havelvac 7.11'!P28+'havelvac 7.12'!P28+'havelvac 7.13'!P28</f>
        <v>0</v>
      </c>
    </row>
    <row r="29" spans="1:16" s="273" customFormat="1" hidden="1">
      <c r="A29" s="269" t="str">
        <f t="shared" si="0"/>
        <v>71010101014231</v>
      </c>
      <c r="B29" s="451" t="s">
        <v>439</v>
      </c>
      <c r="C29" s="452" t="s">
        <v>106</v>
      </c>
      <c r="D29" s="453" t="s">
        <v>106</v>
      </c>
      <c r="E29" s="462" t="s">
        <v>106</v>
      </c>
      <c r="F29" s="467" t="s">
        <v>106</v>
      </c>
      <c r="G29" s="468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>+'havelvac 7.1'!N29+'havelvac 7.2'!N29+'havelvac 7.3'!N29+'havelvac 7.4'!N29+'havelvac 7.5'!N29+'havelvac 7.6'!N29+'havelvac 7.7'!N29+'havelvac 7.9'!N29+'havelvac 7.8'!N29+'havelvac 7.10'!N29+'havelvac 7.11'!N29+'havelvac 7.12'!N29+'havelvac 7.13'!N29</f>
        <v>0</v>
      </c>
      <c r="O29" s="240">
        <f>+'havelvac 7.1'!O29+'havelvac 7.2'!O29+'havelvac 7.3'!O29+'havelvac 7.4'!O29+'havelvac 7.5'!O29+'havelvac 7.6'!O29+'havelvac 7.7'!O29+'havelvac 7.9'!O29+'havelvac 7.8'!O29+'havelvac 7.10'!O29+'havelvac 7.11'!O29+'havelvac 7.12'!O29+'havelvac 7.13'!O29</f>
        <v>0</v>
      </c>
      <c r="P29" s="240">
        <f>+'havelvac 7.1'!P29+'havelvac 7.2'!P29+'havelvac 7.3'!P29+'havelvac 7.4'!P29+'havelvac 7.5'!P29+'havelvac 7.6'!P29+'havelvac 7.7'!P29+'havelvac 7.9'!P29+'havelvac 7.8'!P29+'havelvac 7.10'!P29+'havelvac 7.11'!P29+'havelvac 7.12'!P29+'havelvac 7.13'!P29</f>
        <v>0</v>
      </c>
    </row>
    <row r="30" spans="1:16" s="273" customFormat="1" hidden="1">
      <c r="A30" s="269" t="str">
        <f t="shared" si="0"/>
        <v>71010101014232</v>
      </c>
      <c r="B30" s="451" t="s">
        <v>439</v>
      </c>
      <c r="C30" s="452" t="s">
        <v>106</v>
      </c>
      <c r="D30" s="453" t="s">
        <v>106</v>
      </c>
      <c r="E30" s="462" t="s">
        <v>106</v>
      </c>
      <c r="F30" s="467" t="s">
        <v>106</v>
      </c>
      <c r="G30" s="468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>+'havelvac 7.1'!N30+'havelvac 7.2'!N30+'havelvac 7.3'!N30+'havelvac 7.4'!N30+'havelvac 7.5'!N30+'havelvac 7.6'!N30+'havelvac 7.7'!N30+'havelvac 7.9'!N30+'havelvac 7.8'!N30+'havelvac 7.10'!N30+'havelvac 7.11'!N30+'havelvac 7.12'!N30+'havelvac 7.13'!N30</f>
        <v>0</v>
      </c>
      <c r="O30" s="240">
        <f>+'havelvac 7.1'!O30+'havelvac 7.2'!O30+'havelvac 7.3'!O30+'havelvac 7.4'!O30+'havelvac 7.5'!O30+'havelvac 7.6'!O30+'havelvac 7.7'!O30+'havelvac 7.9'!O30+'havelvac 7.8'!O30+'havelvac 7.10'!O30+'havelvac 7.11'!O30+'havelvac 7.12'!O30+'havelvac 7.13'!O30</f>
        <v>0</v>
      </c>
      <c r="P30" s="240">
        <f>+'havelvac 7.1'!P30+'havelvac 7.2'!P30+'havelvac 7.3'!P30+'havelvac 7.4'!P30+'havelvac 7.5'!P30+'havelvac 7.6'!P30+'havelvac 7.7'!P30+'havelvac 7.9'!P30+'havelvac 7.8'!P30+'havelvac 7.10'!P30+'havelvac 7.11'!P30+'havelvac 7.12'!P30+'havelvac 7.13'!P30</f>
        <v>0</v>
      </c>
    </row>
    <row r="31" spans="1:16" s="273" customFormat="1">
      <c r="A31" s="269" t="str">
        <f t="shared" si="0"/>
        <v>71010101014233</v>
      </c>
      <c r="B31" s="451" t="s">
        <v>439</v>
      </c>
      <c r="C31" s="452" t="s">
        <v>106</v>
      </c>
      <c r="D31" s="453" t="s">
        <v>106</v>
      </c>
      <c r="E31" s="462" t="s">
        <v>106</v>
      </c>
      <c r="F31" s="467" t="s">
        <v>106</v>
      </c>
      <c r="G31" s="468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>+'havelvac 7.1'!N31+'havelvac 7.2'!N31+'havelvac 7.3'!N31+'havelvac 7.4'!N31+'havelvac 7.5'!N31+'havelvac 7.6'!N31+'havelvac 7.7'!N31+'havelvac 7.9'!N31+'havelvac 7.8'!N31+'havelvac 7.10'!N31+'havelvac 7.11'!N31+'havelvac 7.12'!N31+'havelvac 7.13'!N31</f>
        <v>840.9</v>
      </c>
      <c r="O31" s="240">
        <f>+'havelvac 7.1'!O31+'havelvac 7.2'!O31+'havelvac 7.3'!O31+'havelvac 7.4'!O31+'havelvac 7.5'!O31+'havelvac 7.6'!O31+'havelvac 7.7'!O31+'havelvac 7.9'!O31+'havelvac 7.8'!O31+'havelvac 7.10'!O31+'havelvac 7.11'!O31+'havelvac 7.12'!O31+'havelvac 7.13'!O31</f>
        <v>840.9</v>
      </c>
      <c r="P31" s="240">
        <f>+'havelvac 7.1'!P31+'havelvac 7.2'!P31+'havelvac 7.3'!P31+'havelvac 7.4'!P31+'havelvac 7.5'!P31+'havelvac 7.6'!P31+'havelvac 7.7'!P31+'havelvac 7.9'!P31+'havelvac 7.8'!P31+'havelvac 7.10'!P31+'havelvac 7.11'!P31+'havelvac 7.12'!P31+'havelvac 7.13'!P31</f>
        <v>0</v>
      </c>
    </row>
    <row r="32" spans="1:16" s="273" customFormat="1" ht="25.5">
      <c r="A32" s="269" t="str">
        <f t="shared" si="0"/>
        <v>71010101014234</v>
      </c>
      <c r="B32" s="451" t="s">
        <v>439</v>
      </c>
      <c r="C32" s="452" t="s">
        <v>106</v>
      </c>
      <c r="D32" s="453" t="s">
        <v>106</v>
      </c>
      <c r="E32" s="462" t="s">
        <v>106</v>
      </c>
      <c r="F32" s="467" t="s">
        <v>106</v>
      </c>
      <c r="G32" s="468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>+'havelvac 7.1'!N32+'havelvac 7.2'!N32+'havelvac 7.3'!N32+'havelvac 7.4'!N32+'havelvac 7.5'!N32+'havelvac 7.6'!N32+'havelvac 7.7'!N32+'havelvac 7.9'!N32+'havelvac 7.8'!N32+'havelvac 7.10'!N32+'havelvac 7.11'!N32+'havelvac 7.12'!N32+'havelvac 7.13'!N32</f>
        <v>1721.2</v>
      </c>
      <c r="O32" s="240">
        <f>+'havelvac 7.1'!O32+'havelvac 7.2'!O32+'havelvac 7.3'!O32+'havelvac 7.4'!O32+'havelvac 7.5'!O32+'havelvac 7.6'!O32+'havelvac 7.7'!O32+'havelvac 7.9'!O32+'havelvac 7.8'!O32+'havelvac 7.10'!O32+'havelvac 7.11'!O32+'havelvac 7.12'!O32+'havelvac 7.13'!O32</f>
        <v>1721.2</v>
      </c>
      <c r="P32" s="240">
        <f>+'havelvac 7.1'!P32+'havelvac 7.2'!P32+'havelvac 7.3'!P32+'havelvac 7.4'!P32+'havelvac 7.5'!P32+'havelvac 7.6'!P32+'havelvac 7.7'!P32+'havelvac 7.9'!P32+'havelvac 7.8'!P32+'havelvac 7.10'!P32+'havelvac 7.11'!P32+'havelvac 7.12'!P32+'havelvac 7.13'!P32</f>
        <v>0</v>
      </c>
    </row>
    <row r="33" spans="1:16" s="273" customFormat="1">
      <c r="A33" s="269" t="str">
        <f t="shared" si="0"/>
        <v>71010101014235</v>
      </c>
      <c r="B33" s="451" t="s">
        <v>439</v>
      </c>
      <c r="C33" s="452" t="s">
        <v>106</v>
      </c>
      <c r="D33" s="453" t="s">
        <v>106</v>
      </c>
      <c r="E33" s="462" t="s">
        <v>106</v>
      </c>
      <c r="F33" s="467" t="s">
        <v>106</v>
      </c>
      <c r="G33" s="468">
        <v>4235</v>
      </c>
      <c r="H33" s="245"/>
      <c r="I33" s="245"/>
      <c r="J33" s="249"/>
      <c r="K33" s="249"/>
      <c r="L33" s="248" t="s">
        <v>122</v>
      </c>
      <c r="M33" s="244">
        <v>4234</v>
      </c>
      <c r="N33" s="240">
        <f>+'havelvac 7.1'!N33+'havelvac 7.2'!N33+'havelvac 7.3'!N33+'havelvac 7.4'!N33+'havelvac 7.5'!N33+'havelvac 7.6'!N33+'havelvac 7.7'!N33+'havelvac 7.9'!N33+'havelvac 7.8'!N33+'havelvac 7.10'!N33+'havelvac 7.11'!N33+'havelvac 7.12'!N33+'havelvac 7.13'!N33</f>
        <v>1344</v>
      </c>
      <c r="O33" s="240">
        <f>+'havelvac 7.1'!O33+'havelvac 7.2'!O33+'havelvac 7.3'!O33+'havelvac 7.4'!O33+'havelvac 7.5'!O33+'havelvac 7.6'!O33+'havelvac 7.7'!O33+'havelvac 7.9'!O33+'havelvac 7.8'!O33+'havelvac 7.10'!O33+'havelvac 7.11'!O33+'havelvac 7.12'!O33+'havelvac 7.13'!O33</f>
        <v>1344</v>
      </c>
      <c r="P33" s="240">
        <f>+'havelvac 7.1'!P33+'havelvac 7.2'!P33+'havelvac 7.3'!P33+'havelvac 7.4'!P33+'havelvac 7.5'!P33+'havelvac 7.6'!P33+'havelvac 7.7'!P33+'havelvac 7.9'!P33+'havelvac 7.8'!P33+'havelvac 7.10'!P33+'havelvac 7.11'!P33+'havelvac 7.12'!P33+'havelvac 7.13'!P33</f>
        <v>0</v>
      </c>
    </row>
    <row r="34" spans="1:16" s="273" customFormat="1" hidden="1">
      <c r="A34" s="269"/>
      <c r="B34" s="451"/>
      <c r="C34" s="452"/>
      <c r="D34" s="453"/>
      <c r="E34" s="462"/>
      <c r="F34" s="467"/>
      <c r="G34" s="468"/>
      <c r="H34" s="245"/>
      <c r="I34" s="245"/>
      <c r="J34" s="249"/>
      <c r="K34" s="249"/>
      <c r="L34" s="248" t="s">
        <v>123</v>
      </c>
      <c r="M34" s="244">
        <v>4235</v>
      </c>
      <c r="N34" s="240">
        <f>+'havelvac 7.1'!N34+'havelvac 7.2'!N34+'havelvac 7.3'!N34+'havelvac 7.4'!N34+'havelvac 7.5'!N34+'havelvac 7.6'!N34+'havelvac 7.7'!N34+'havelvac 7.9'!N34+'havelvac 7.8'!N34+'havelvac 7.10'!N34+'havelvac 7.11'!N34+'havelvac 7.12'!N34+'havelvac 7.13'!N34</f>
        <v>0</v>
      </c>
      <c r="O34" s="240">
        <f>+'havelvac 7.1'!O34+'havelvac 7.2'!O34+'havelvac 7.3'!O34+'havelvac 7.4'!O34+'havelvac 7.5'!O34+'havelvac 7.6'!O34+'havelvac 7.7'!O34+'havelvac 7.9'!O34+'havelvac 7.8'!O34+'havelvac 7.10'!O34+'havelvac 7.11'!O34+'havelvac 7.12'!O34+'havelvac 7.13'!O34</f>
        <v>0</v>
      </c>
      <c r="P34" s="240">
        <f>+'havelvac 7.1'!P34+'havelvac 7.2'!P34+'havelvac 7.3'!P34+'havelvac 7.4'!P34+'havelvac 7.5'!P34+'havelvac 7.6'!P34+'havelvac 7.7'!P34+'havelvac 7.9'!P34+'havelvac 7.8'!P34+'havelvac 7.10'!P34+'havelvac 7.11'!P34+'havelvac 7.12'!P34+'havelvac 7.13'!P34</f>
        <v>0</v>
      </c>
    </row>
    <row r="35" spans="1:16" s="273" customFormat="1">
      <c r="A35" s="269" t="str">
        <f t="shared" si="0"/>
        <v>71010101014237</v>
      </c>
      <c r="B35" s="451" t="s">
        <v>439</v>
      </c>
      <c r="C35" s="452" t="s">
        <v>106</v>
      </c>
      <c r="D35" s="453" t="s">
        <v>106</v>
      </c>
      <c r="E35" s="462" t="s">
        <v>106</v>
      </c>
      <c r="F35" s="467" t="s">
        <v>106</v>
      </c>
      <c r="G35" s="468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>+'havelvac 7.1'!N35+'havelvac 7.2'!N35+'havelvac 7.3'!N35+'havelvac 7.4'!N35+'havelvac 7.5'!N35+'havelvac 7.6'!N35+'havelvac 7.7'!N35+'havelvac 7.9'!N35+'havelvac 7.8'!N35+'havelvac 7.10'!N35+'havelvac 7.11'!N35+'havelvac 7.12'!N35+'havelvac 7.13'!N35</f>
        <v>138.5</v>
      </c>
      <c r="O35" s="240">
        <f>+'havelvac 7.1'!O35+'havelvac 7.2'!O35+'havelvac 7.3'!O35+'havelvac 7.4'!O35+'havelvac 7.5'!O35+'havelvac 7.6'!O35+'havelvac 7.7'!O35+'havelvac 7.9'!O35+'havelvac 7.8'!O35+'havelvac 7.10'!O35+'havelvac 7.11'!O35+'havelvac 7.12'!O35+'havelvac 7.13'!O35</f>
        <v>138.5</v>
      </c>
      <c r="P35" s="240">
        <f>+'havelvac 7.1'!P35+'havelvac 7.2'!P35+'havelvac 7.3'!P35+'havelvac 7.4'!P35+'havelvac 7.5'!P35+'havelvac 7.6'!P35+'havelvac 7.7'!P35+'havelvac 7.9'!P35+'havelvac 7.8'!P35+'havelvac 7.10'!P35+'havelvac 7.11'!P35+'havelvac 7.12'!P35+'havelvac 7.13'!P35</f>
        <v>0</v>
      </c>
    </row>
    <row r="36" spans="1:16" s="273" customFormat="1">
      <c r="A36" s="269" t="str">
        <f t="shared" si="0"/>
        <v>71010101014239</v>
      </c>
      <c r="B36" s="451" t="s">
        <v>439</v>
      </c>
      <c r="C36" s="452" t="s">
        <v>106</v>
      </c>
      <c r="D36" s="453" t="s">
        <v>106</v>
      </c>
      <c r="E36" s="462" t="s">
        <v>106</v>
      </c>
      <c r="F36" s="467" t="s">
        <v>106</v>
      </c>
      <c r="G36" s="468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>+'havelvac 7.1'!N36+'havelvac 7.2'!N36+'havelvac 7.3'!N36+'havelvac 7.4'!N36+'havelvac 7.5'!N36+'havelvac 7.6'!N36+'havelvac 7.7'!N36+'havelvac 7.9'!N36+'havelvac 7.8'!N36+'havelvac 7.10'!N36+'havelvac 7.11'!N36+'havelvac 7.12'!N36+'havelvac 7.13'!N36</f>
        <v>1000</v>
      </c>
      <c r="O36" s="240">
        <f>+'havelvac 7.1'!O36+'havelvac 7.2'!O36+'havelvac 7.3'!O36+'havelvac 7.4'!O36+'havelvac 7.5'!O36+'havelvac 7.6'!O36+'havelvac 7.7'!O36+'havelvac 7.9'!O36+'havelvac 7.8'!O36+'havelvac 7.10'!O36+'havelvac 7.11'!O36+'havelvac 7.12'!O36+'havelvac 7.13'!O36</f>
        <v>1000</v>
      </c>
      <c r="P36" s="240">
        <f>+'havelvac 7.1'!P36+'havelvac 7.2'!P36+'havelvac 7.3'!P36+'havelvac 7.4'!P36+'havelvac 7.5'!P36+'havelvac 7.6'!P36+'havelvac 7.7'!P36+'havelvac 7.9'!P36+'havelvac 7.8'!P36+'havelvac 7.10'!P36+'havelvac 7.11'!P36+'havelvac 7.12'!P36+'havelvac 7.13'!P36</f>
        <v>0</v>
      </c>
    </row>
    <row r="37" spans="1:16" s="273" customFormat="1">
      <c r="A37" s="269" t="str">
        <f t="shared" si="0"/>
        <v>71010101014241</v>
      </c>
      <c r="B37" s="451" t="s">
        <v>439</v>
      </c>
      <c r="C37" s="452" t="s">
        <v>106</v>
      </c>
      <c r="D37" s="453" t="s">
        <v>106</v>
      </c>
      <c r="E37" s="462" t="s">
        <v>106</v>
      </c>
      <c r="F37" s="467" t="s">
        <v>106</v>
      </c>
      <c r="G37" s="468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>+'havelvac 7.1'!N37+'havelvac 7.2'!N37+'havelvac 7.3'!N37+'havelvac 7.4'!N37+'havelvac 7.5'!N37+'havelvac 7.6'!N37+'havelvac 7.7'!N37+'havelvac 7.9'!N37+'havelvac 7.8'!N37+'havelvac 7.10'!N37+'havelvac 7.11'!N37+'havelvac 7.12'!N37+'havelvac 7.13'!N37</f>
        <v>4182.9000000000005</v>
      </c>
      <c r="O37" s="240">
        <f>+'havelvac 7.1'!O37+'havelvac 7.2'!O37+'havelvac 7.3'!O37+'havelvac 7.4'!O37+'havelvac 7.5'!O37+'havelvac 7.6'!O37+'havelvac 7.7'!O37+'havelvac 7.9'!O37+'havelvac 7.8'!O37+'havelvac 7.10'!O37+'havelvac 7.11'!O37+'havelvac 7.12'!O37+'havelvac 7.13'!O37</f>
        <v>4182.9000000000005</v>
      </c>
      <c r="P37" s="240">
        <f>+'havelvac 7.1'!P37+'havelvac 7.2'!P37+'havelvac 7.3'!P37+'havelvac 7.4'!P37+'havelvac 7.5'!P37+'havelvac 7.6'!P37+'havelvac 7.7'!P37+'havelvac 7.9'!P37+'havelvac 7.8'!P37+'havelvac 7.10'!P37+'havelvac 7.11'!P37+'havelvac 7.12'!P37+'havelvac 7.13'!P37</f>
        <v>0</v>
      </c>
    </row>
    <row r="38" spans="1:16" s="273" customFormat="1" ht="25.5">
      <c r="A38" s="269" t="str">
        <f t="shared" si="0"/>
        <v>71010101014252</v>
      </c>
      <c r="B38" s="451" t="s">
        <v>439</v>
      </c>
      <c r="C38" s="452" t="s">
        <v>106</v>
      </c>
      <c r="D38" s="453" t="s">
        <v>106</v>
      </c>
      <c r="E38" s="462" t="s">
        <v>106</v>
      </c>
      <c r="F38" s="467" t="s">
        <v>106</v>
      </c>
      <c r="G38" s="468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>+'havelvac 7.1'!N38+'havelvac 7.2'!N38+'havelvac 7.3'!N38+'havelvac 7.4'!N38+'havelvac 7.5'!N38+'havelvac 7.6'!N38+'havelvac 7.7'!N38+'havelvac 7.9'!N38+'havelvac 7.8'!N38+'havelvac 7.10'!N38+'havelvac 7.11'!N38+'havelvac 7.12'!N38+'havelvac 7.13'!N38</f>
        <v>1800</v>
      </c>
      <c r="O38" s="240">
        <f>+'havelvac 7.1'!O38+'havelvac 7.2'!O38+'havelvac 7.3'!O38+'havelvac 7.4'!O38+'havelvac 7.5'!O38+'havelvac 7.6'!O38+'havelvac 7.7'!O38+'havelvac 7.9'!O38+'havelvac 7.8'!O38+'havelvac 7.10'!O38+'havelvac 7.11'!O38+'havelvac 7.12'!O38+'havelvac 7.13'!O38</f>
        <v>1800</v>
      </c>
      <c r="P38" s="240">
        <f>+'havelvac 7.1'!P38+'havelvac 7.2'!P38+'havelvac 7.3'!P38+'havelvac 7.4'!P38+'havelvac 7.5'!P38+'havelvac 7.6'!P38+'havelvac 7.7'!P38+'havelvac 7.9'!P38+'havelvac 7.8'!P38+'havelvac 7.10'!P38+'havelvac 7.11'!P38+'havelvac 7.12'!P38+'havelvac 7.13'!P38</f>
        <v>0</v>
      </c>
    </row>
    <row r="39" spans="1:16" s="273" customFormat="1">
      <c r="A39" s="269" t="str">
        <f t="shared" si="0"/>
        <v>71010101014261</v>
      </c>
      <c r="B39" s="451" t="s">
        <v>439</v>
      </c>
      <c r="C39" s="452" t="s">
        <v>106</v>
      </c>
      <c r="D39" s="453" t="s">
        <v>106</v>
      </c>
      <c r="E39" s="462" t="s">
        <v>106</v>
      </c>
      <c r="F39" s="467" t="s">
        <v>106</v>
      </c>
      <c r="G39" s="468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>+'havelvac 7.1'!N39+'havelvac 7.2'!N39+'havelvac 7.3'!N39+'havelvac 7.4'!N39+'havelvac 7.5'!N39+'havelvac 7.6'!N39+'havelvac 7.7'!N39+'havelvac 7.9'!N39+'havelvac 7.8'!N39+'havelvac 7.10'!N39+'havelvac 7.11'!N39+'havelvac 7.12'!N39+'havelvac 7.13'!N39</f>
        <v>127</v>
      </c>
      <c r="O39" s="240">
        <f>+'havelvac 7.1'!O39+'havelvac 7.2'!O39+'havelvac 7.3'!O39+'havelvac 7.4'!O39+'havelvac 7.5'!O39+'havelvac 7.6'!O39+'havelvac 7.7'!O39+'havelvac 7.9'!O39+'havelvac 7.8'!O39+'havelvac 7.10'!O39+'havelvac 7.11'!O39+'havelvac 7.12'!O39+'havelvac 7.13'!O39</f>
        <v>127</v>
      </c>
      <c r="P39" s="240">
        <f>+'havelvac 7.1'!P39+'havelvac 7.2'!P39+'havelvac 7.3'!P39+'havelvac 7.4'!P39+'havelvac 7.5'!P39+'havelvac 7.6'!P39+'havelvac 7.7'!P39+'havelvac 7.9'!P39+'havelvac 7.8'!P39+'havelvac 7.10'!P39+'havelvac 7.11'!P39+'havelvac 7.12'!P39+'havelvac 7.13'!P39</f>
        <v>0</v>
      </c>
    </row>
    <row r="40" spans="1:16" s="273" customFormat="1">
      <c r="A40" s="269" t="str">
        <f t="shared" si="0"/>
        <v>71010101014264</v>
      </c>
      <c r="B40" s="451" t="s">
        <v>439</v>
      </c>
      <c r="C40" s="452" t="s">
        <v>106</v>
      </c>
      <c r="D40" s="453" t="s">
        <v>106</v>
      </c>
      <c r="E40" s="462" t="s">
        <v>106</v>
      </c>
      <c r="F40" s="467" t="s">
        <v>106</v>
      </c>
      <c r="G40" s="468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>+'havelvac 7.1'!N40+'havelvac 7.2'!N40+'havelvac 7.3'!N40+'havelvac 7.4'!N40+'havelvac 7.5'!N40+'havelvac 7.6'!N40+'havelvac 7.7'!N40+'havelvac 7.9'!N40+'havelvac 7.8'!N40+'havelvac 7.10'!N40+'havelvac 7.11'!N40+'havelvac 7.12'!N40+'havelvac 7.13'!N40</f>
        <v>7280</v>
      </c>
      <c r="O40" s="240">
        <f>+'havelvac 7.1'!O40+'havelvac 7.2'!O40+'havelvac 7.3'!O40+'havelvac 7.4'!O40+'havelvac 7.5'!O40+'havelvac 7.6'!O40+'havelvac 7.7'!O40+'havelvac 7.9'!O40+'havelvac 7.8'!O40+'havelvac 7.10'!O40+'havelvac 7.11'!O40+'havelvac 7.12'!O40+'havelvac 7.13'!O40</f>
        <v>7280</v>
      </c>
      <c r="P40" s="240">
        <f>+'havelvac 7.1'!P40+'havelvac 7.2'!P40+'havelvac 7.3'!P40+'havelvac 7.4'!P40+'havelvac 7.5'!P40+'havelvac 7.6'!P40+'havelvac 7.7'!P40+'havelvac 7.9'!P40+'havelvac 7.8'!P40+'havelvac 7.10'!P40+'havelvac 7.11'!P40+'havelvac 7.12'!P40+'havelvac 7.13'!P40</f>
        <v>0</v>
      </c>
    </row>
    <row r="41" spans="1:16" s="273" customFormat="1">
      <c r="A41" s="269" t="str">
        <f t="shared" si="0"/>
        <v>71010101014267</v>
      </c>
      <c r="B41" s="451" t="s">
        <v>439</v>
      </c>
      <c r="C41" s="452" t="s">
        <v>106</v>
      </c>
      <c r="D41" s="453" t="s">
        <v>106</v>
      </c>
      <c r="E41" s="462" t="s">
        <v>106</v>
      </c>
      <c r="F41" s="467" t="s">
        <v>106</v>
      </c>
      <c r="G41" s="468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>+'havelvac 7.1'!N41+'havelvac 7.2'!N41+'havelvac 7.3'!N41+'havelvac 7.4'!N41+'havelvac 7.5'!N41+'havelvac 7.6'!N41+'havelvac 7.7'!N41+'havelvac 7.9'!N41+'havelvac 7.8'!N41+'havelvac 7.10'!N41+'havelvac 7.11'!N41+'havelvac 7.12'!N41+'havelvac 7.13'!N41</f>
        <v>74.900000000000006</v>
      </c>
      <c r="O41" s="240">
        <f>+'havelvac 7.1'!O41+'havelvac 7.2'!O41+'havelvac 7.3'!O41+'havelvac 7.4'!O41+'havelvac 7.5'!O41+'havelvac 7.6'!O41+'havelvac 7.7'!O41+'havelvac 7.9'!O41+'havelvac 7.8'!O41+'havelvac 7.10'!O41+'havelvac 7.11'!O41+'havelvac 7.12'!O41+'havelvac 7.13'!O41</f>
        <v>74.900000000000006</v>
      </c>
      <c r="P41" s="240">
        <f>+'havelvac 7.1'!P41+'havelvac 7.2'!P41+'havelvac 7.3'!P41+'havelvac 7.4'!P41+'havelvac 7.5'!P41+'havelvac 7.6'!P41+'havelvac 7.7'!P41+'havelvac 7.9'!P41+'havelvac 7.8'!P41+'havelvac 7.10'!P41+'havelvac 7.11'!P41+'havelvac 7.12'!P41+'havelvac 7.13'!P41</f>
        <v>0</v>
      </c>
    </row>
    <row r="42" spans="1:16" s="273" customFormat="1">
      <c r="A42" s="269" t="str">
        <f t="shared" si="0"/>
        <v>71010101014269</v>
      </c>
      <c r="B42" s="451" t="s">
        <v>439</v>
      </c>
      <c r="C42" s="452" t="s">
        <v>106</v>
      </c>
      <c r="D42" s="453" t="s">
        <v>106</v>
      </c>
      <c r="E42" s="462" t="s">
        <v>106</v>
      </c>
      <c r="F42" s="467" t="s">
        <v>106</v>
      </c>
      <c r="G42" s="468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>+'havelvac 7.1'!N42+'havelvac 7.2'!N42+'havelvac 7.3'!N42+'havelvac 7.4'!N42+'havelvac 7.5'!N42+'havelvac 7.6'!N42+'havelvac 7.7'!N42+'havelvac 7.9'!N42+'havelvac 7.8'!N42+'havelvac 7.10'!N42+'havelvac 7.11'!N42+'havelvac 7.12'!N42+'havelvac 7.13'!N42</f>
        <v>3581.3</v>
      </c>
      <c r="O42" s="240">
        <f>+'havelvac 7.1'!O42+'havelvac 7.2'!O42+'havelvac 7.3'!O42+'havelvac 7.4'!O42+'havelvac 7.5'!O42+'havelvac 7.6'!O42+'havelvac 7.7'!O42+'havelvac 7.9'!O42+'havelvac 7.8'!O42+'havelvac 7.10'!O42+'havelvac 7.11'!O42+'havelvac 7.12'!O42+'havelvac 7.13'!O42</f>
        <v>3581.3</v>
      </c>
      <c r="P42" s="240">
        <f>+'havelvac 7.1'!P42+'havelvac 7.2'!P42+'havelvac 7.3'!P42+'havelvac 7.4'!P42+'havelvac 7.5'!P42+'havelvac 7.6'!P42+'havelvac 7.7'!P42+'havelvac 7.9'!P42+'havelvac 7.8'!P42+'havelvac 7.10'!P42+'havelvac 7.11'!P42+'havelvac 7.12'!P42+'havelvac 7.13'!P42</f>
        <v>0</v>
      </c>
    </row>
    <row r="43" spans="1:16" s="273" customFormat="1" ht="25.5" hidden="1">
      <c r="A43" s="269" t="str">
        <f t="shared" si="0"/>
        <v>71010101014511</v>
      </c>
      <c r="B43" s="451" t="s">
        <v>439</v>
      </c>
      <c r="C43" s="452" t="s">
        <v>106</v>
      </c>
      <c r="D43" s="453" t="s">
        <v>106</v>
      </c>
      <c r="E43" s="462" t="s">
        <v>106</v>
      </c>
      <c r="F43" s="455" t="s">
        <v>106</v>
      </c>
      <c r="G43" s="456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>+'havelvac 7.1'!N43+'havelvac 7.2'!N43+'havelvac 7.3'!N43+'havelvac 7.4'!N43+'havelvac 7.5'!N43+'havelvac 7.6'!N43+'havelvac 7.7'!N43+'havelvac 7.9'!N43+'havelvac 7.8'!N43+'havelvac 7.10'!N43+'havelvac 7.11'!N43+'havelvac 7.12'!N43+'havelvac 7.13'!N43</f>
        <v>0</v>
      </c>
      <c r="O43" s="240">
        <f>+'havelvac 7.1'!O43+'havelvac 7.2'!O43+'havelvac 7.3'!O43+'havelvac 7.4'!O43+'havelvac 7.5'!O43+'havelvac 7.6'!O43+'havelvac 7.7'!O43+'havelvac 7.9'!O43+'havelvac 7.8'!O43+'havelvac 7.10'!O43+'havelvac 7.11'!O43+'havelvac 7.12'!O43+'havelvac 7.13'!O43</f>
        <v>0</v>
      </c>
      <c r="P43" s="240">
        <f>+'havelvac 7.1'!P43+'havelvac 7.2'!P43+'havelvac 7.3'!P43+'havelvac 7.4'!P43+'havelvac 7.5'!P43+'havelvac 7.6'!P43+'havelvac 7.7'!P43+'havelvac 7.9'!P43+'havelvac 7.8'!P43+'havelvac 7.10'!P43+'havelvac 7.11'!P43+'havelvac 7.12'!P43+'havelvac 7.13'!P43</f>
        <v>0</v>
      </c>
    </row>
    <row r="44" spans="1:16" s="273" customFormat="1" ht="25.5" hidden="1">
      <c r="A44" s="269" t="str">
        <f>CONCATENATE(B44,C44,D44,E44,F44,G44)</f>
        <v/>
      </c>
      <c r="B44" s="451"/>
      <c r="C44" s="452"/>
      <c r="D44" s="453"/>
      <c r="E44" s="462"/>
      <c r="F44" s="455"/>
      <c r="G44" s="456"/>
      <c r="H44" s="245"/>
      <c r="I44" s="245"/>
      <c r="J44" s="249"/>
      <c r="K44" s="249"/>
      <c r="L44" s="254" t="s">
        <v>747</v>
      </c>
      <c r="M44" s="469">
        <v>4638</v>
      </c>
      <c r="N44" s="240">
        <f>+'havelvac 7.1'!N44+'havelvac 7.2'!N44+'havelvac 7.3'!N44+'havelvac 7.4'!N44+'havelvac 7.5'!N44+'havelvac 7.6'!N44+'havelvac 7.7'!N44+'havelvac 7.9'!N44+'havelvac 7.8'!N44+'havelvac 7.10'!N44+'havelvac 7.11'!N44+'havelvac 7.12'!N44+'havelvac 7.13'!N44</f>
        <v>0</v>
      </c>
      <c r="O44" s="240">
        <f>+'havelvac 7.1'!O44+'havelvac 7.2'!O44+'havelvac 7.3'!O44+'havelvac 7.4'!O44+'havelvac 7.5'!O44+'havelvac 7.6'!O44+'havelvac 7.7'!O44+'havelvac 7.9'!O44+'havelvac 7.8'!O44+'havelvac 7.10'!O44+'havelvac 7.11'!O44+'havelvac 7.12'!O44+'havelvac 7.13'!O44</f>
        <v>0</v>
      </c>
      <c r="P44" s="240">
        <f>+'havelvac 7.1'!P44+'havelvac 7.2'!P44+'havelvac 7.3'!P44+'havelvac 7.4'!P44+'havelvac 7.5'!P44+'havelvac 7.6'!P44+'havelvac 7.7'!P44+'havelvac 7.9'!P44+'havelvac 7.8'!P44+'havelvac 7.10'!P44+'havelvac 7.11'!P44+'havelvac 7.12'!P44+'havelvac 7.13'!P44</f>
        <v>0</v>
      </c>
    </row>
    <row r="45" spans="1:16" s="273" customFormat="1" hidden="1">
      <c r="A45" s="269" t="str">
        <f t="shared" si="0"/>
        <v>71010101014729</v>
      </c>
      <c r="B45" s="451" t="s">
        <v>439</v>
      </c>
      <c r="C45" s="452" t="s">
        <v>106</v>
      </c>
      <c r="D45" s="453" t="s">
        <v>106</v>
      </c>
      <c r="E45" s="462" t="s">
        <v>106</v>
      </c>
      <c r="F45" s="467" t="s">
        <v>106</v>
      </c>
      <c r="G45" s="468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>+'havelvac 7.1'!N45+'havelvac 7.2'!N45+'havelvac 7.3'!N45+'havelvac 7.4'!N45+'havelvac 7.5'!N45+'havelvac 7.6'!N45+'havelvac 7.7'!N45+'havelvac 7.9'!N45+'havelvac 7.8'!N45+'havelvac 7.10'!N45+'havelvac 7.11'!N45+'havelvac 7.12'!N45+'havelvac 7.13'!N45</f>
        <v>0</v>
      </c>
      <c r="O45" s="240">
        <f>+'havelvac 7.1'!O45+'havelvac 7.2'!O45+'havelvac 7.3'!O45+'havelvac 7.4'!O45+'havelvac 7.5'!O45+'havelvac 7.6'!O45+'havelvac 7.7'!O45+'havelvac 7.9'!O45+'havelvac 7.8'!O45+'havelvac 7.10'!O45+'havelvac 7.11'!O45+'havelvac 7.12'!O45+'havelvac 7.13'!O45</f>
        <v>0</v>
      </c>
      <c r="P45" s="240">
        <f>+'havelvac 7.1'!P45+'havelvac 7.2'!P45+'havelvac 7.3'!P45+'havelvac 7.4'!P45+'havelvac 7.5'!P45+'havelvac 7.6'!P45+'havelvac 7.7'!P45+'havelvac 7.9'!P45+'havelvac 7.8'!P45+'havelvac 7.10'!P45+'havelvac 7.11'!P45+'havelvac 7.12'!P45+'havelvac 7.13'!P45</f>
        <v>0</v>
      </c>
    </row>
    <row r="46" spans="1:16" s="273" customFormat="1" hidden="1">
      <c r="A46" s="269" t="str">
        <f t="shared" si="0"/>
        <v>71010101014823</v>
      </c>
      <c r="B46" s="451" t="s">
        <v>439</v>
      </c>
      <c r="C46" s="452" t="s">
        <v>106</v>
      </c>
      <c r="D46" s="453" t="s">
        <v>106</v>
      </c>
      <c r="E46" s="462" t="s">
        <v>106</v>
      </c>
      <c r="F46" s="467" t="s">
        <v>106</v>
      </c>
      <c r="G46" s="468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>+'havelvac 7.1'!N46+'havelvac 7.2'!N46+'havelvac 7.3'!N46+'havelvac 7.4'!N46+'havelvac 7.5'!N46+'havelvac 7.6'!N46+'havelvac 7.7'!N46+'havelvac 7.9'!N46+'havelvac 7.8'!N46+'havelvac 7.10'!N46+'havelvac 7.11'!N46+'havelvac 7.12'!N46+'havelvac 7.13'!N46</f>
        <v>0</v>
      </c>
      <c r="O46" s="240">
        <f>+'havelvac 7.1'!O46+'havelvac 7.2'!O46+'havelvac 7.3'!O46+'havelvac 7.4'!O46+'havelvac 7.5'!O46+'havelvac 7.6'!O46+'havelvac 7.7'!O46+'havelvac 7.9'!O46+'havelvac 7.8'!O46+'havelvac 7.10'!O46+'havelvac 7.11'!O46+'havelvac 7.12'!O46+'havelvac 7.13'!O46</f>
        <v>0</v>
      </c>
      <c r="P46" s="240">
        <f>+'havelvac 7.1'!P46+'havelvac 7.2'!P46+'havelvac 7.3'!P46+'havelvac 7.4'!P46+'havelvac 7.5'!P46+'havelvac 7.6'!P46+'havelvac 7.7'!P46+'havelvac 7.9'!P46+'havelvac 7.8'!P46+'havelvac 7.10'!P46+'havelvac 7.11'!P46+'havelvac 7.12'!P46+'havelvac 7.13'!P46</f>
        <v>0</v>
      </c>
    </row>
    <row r="47" spans="1:16" s="273" customFormat="1" ht="25.5" hidden="1">
      <c r="A47" s="269"/>
      <c r="B47" s="451"/>
      <c r="C47" s="452"/>
      <c r="D47" s="453"/>
      <c r="E47" s="462"/>
      <c r="F47" s="467"/>
      <c r="G47" s="468"/>
      <c r="H47" s="245"/>
      <c r="I47" s="245"/>
      <c r="J47" s="249"/>
      <c r="K47" s="249"/>
      <c r="L47" s="248" t="s">
        <v>858</v>
      </c>
      <c r="M47" s="244" t="s">
        <v>88</v>
      </c>
      <c r="N47" s="240">
        <f>+'havelvac 7.1'!N47+'havelvac 7.2'!N47+'havelvac 7.3'!N47+'havelvac 7.4'!N47+'havelvac 7.5'!N47+'havelvac 7.6'!N47+'havelvac 7.7'!N47+'havelvac 7.9'!N47+'havelvac 7.8'!N47+'havelvac 7.10'!N47+'havelvac 7.11'!N47+'havelvac 7.12'!N47+'havelvac 7.13'!N47</f>
        <v>0</v>
      </c>
      <c r="O47" s="240">
        <f>+'havelvac 7.1'!O47+'havelvac 7.2'!O47+'havelvac 7.3'!O47+'havelvac 7.4'!O47+'havelvac 7.5'!O47+'havelvac 7.6'!O47+'havelvac 7.7'!O47+'havelvac 7.9'!O47+'havelvac 7.8'!O47+'havelvac 7.10'!O47+'havelvac 7.11'!O47+'havelvac 7.12'!O47+'havelvac 7.13'!O47</f>
        <v>0</v>
      </c>
      <c r="P47" s="240">
        <f>+'havelvac 7.1'!P47+'havelvac 7.2'!P47+'havelvac 7.3'!P47+'havelvac 7.4'!P47+'havelvac 7.5'!P47+'havelvac 7.6'!P47+'havelvac 7.7'!P47+'havelvac 7.9'!P47+'havelvac 7.8'!P47+'havelvac 7.10'!P47+'havelvac 7.11'!P47+'havelvac 7.12'!P47+'havelvac 7.13'!P47</f>
        <v>0</v>
      </c>
    </row>
    <row r="48" spans="1:16" s="273" customFormat="1" hidden="1">
      <c r="A48" s="269" t="str">
        <f t="shared" si="0"/>
        <v>71010101014861</v>
      </c>
      <c r="B48" s="451" t="s">
        <v>439</v>
      </c>
      <c r="C48" s="452" t="s">
        <v>106</v>
      </c>
      <c r="D48" s="453" t="s">
        <v>106</v>
      </c>
      <c r="E48" s="462" t="s">
        <v>106</v>
      </c>
      <c r="F48" s="467" t="s">
        <v>106</v>
      </c>
      <c r="G48" s="468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>+'havelvac 7.1'!N48+'havelvac 7.2'!N48+'havelvac 7.3'!N48+'havelvac 7.4'!N48+'havelvac 7.5'!N48+'havelvac 7.6'!N48+'havelvac 7.7'!N48+'havelvac 7.9'!N48+'havelvac 7.8'!N48+'havelvac 7.10'!N48+'havelvac 7.11'!N48+'havelvac 7.12'!N48+'havelvac 7.13'!N48</f>
        <v>0</v>
      </c>
      <c r="O48" s="240">
        <f>+'havelvac 7.1'!O48+'havelvac 7.2'!O48+'havelvac 7.3'!O48+'havelvac 7.4'!O48+'havelvac 7.5'!O48+'havelvac 7.6'!O48+'havelvac 7.7'!O48+'havelvac 7.9'!O48+'havelvac 7.8'!O48+'havelvac 7.10'!O48+'havelvac 7.11'!O48+'havelvac 7.12'!O48+'havelvac 7.13'!O48</f>
        <v>0</v>
      </c>
      <c r="P48" s="240">
        <f>+'havelvac 7.1'!P48+'havelvac 7.2'!P48+'havelvac 7.3'!P48+'havelvac 7.4'!P48+'havelvac 7.5'!P48+'havelvac 7.6'!P48+'havelvac 7.7'!P48+'havelvac 7.9'!P48+'havelvac 7.8'!P48+'havelvac 7.10'!P48+'havelvac 7.11'!P48+'havelvac 7.12'!P48+'havelvac 7.13'!P48</f>
        <v>0</v>
      </c>
    </row>
    <row r="49" spans="1:16" s="273" customFormat="1" hidden="1">
      <c r="A49" s="269" t="str">
        <f t="shared" si="0"/>
        <v>71010101015121</v>
      </c>
      <c r="B49" s="451" t="s">
        <v>439</v>
      </c>
      <c r="C49" s="452" t="s">
        <v>106</v>
      </c>
      <c r="D49" s="453" t="s">
        <v>106</v>
      </c>
      <c r="E49" s="462" t="s">
        <v>106</v>
      </c>
      <c r="F49" s="467" t="s">
        <v>106</v>
      </c>
      <c r="G49" s="468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>+'havelvac 7.1'!N49+'havelvac 7.2'!N49+'havelvac 7.3'!N49+'havelvac 7.4'!N49+'havelvac 7.5'!N49+'havelvac 7.6'!N49+'havelvac 7.7'!N49+'havelvac 7.9'!N49+'havelvac 7.8'!N49+'havelvac 7.10'!N49+'havelvac 7.11'!N49+'havelvac 7.12'!N49+'havelvac 7.13'!N49</f>
        <v>0</v>
      </c>
      <c r="O49" s="240">
        <f>+'havelvac 7.1'!O49+'havelvac 7.2'!O49+'havelvac 7.3'!O49+'havelvac 7.4'!O49+'havelvac 7.5'!O49+'havelvac 7.6'!O49+'havelvac 7.7'!O49+'havelvac 7.9'!O49+'havelvac 7.8'!O49+'havelvac 7.10'!O49+'havelvac 7.11'!O49+'havelvac 7.12'!O49+'havelvac 7.13'!O49</f>
        <v>0</v>
      </c>
      <c r="P49" s="240">
        <f>+'havelvac 7.1'!P49+'havelvac 7.2'!P49+'havelvac 7.3'!P49+'havelvac 7.4'!P49+'havelvac 7.5'!P49+'havelvac 7.6'!P49+'havelvac 7.7'!P49+'havelvac 7.9'!P49+'havelvac 7.8'!P49+'havelvac 7.10'!P49+'havelvac 7.11'!P49+'havelvac 7.12'!P49+'havelvac 7.13'!P49</f>
        <v>0</v>
      </c>
    </row>
    <row r="50" spans="1:16" s="273" customFormat="1" hidden="1">
      <c r="A50" s="269" t="str">
        <f t="shared" si="0"/>
        <v>71010101015122</v>
      </c>
      <c r="B50" s="451" t="s">
        <v>439</v>
      </c>
      <c r="C50" s="452" t="s">
        <v>106</v>
      </c>
      <c r="D50" s="453" t="s">
        <v>106</v>
      </c>
      <c r="E50" s="462" t="s">
        <v>106</v>
      </c>
      <c r="F50" s="467" t="s">
        <v>106</v>
      </c>
      <c r="G50" s="468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>+'havelvac 7.1'!N50+'havelvac 7.2'!N50+'havelvac 7.3'!N50+'havelvac 7.4'!N50+'havelvac 7.5'!N50+'havelvac 7.6'!N50+'havelvac 7.7'!N50+'havelvac 7.9'!N50+'havelvac 7.8'!N50+'havelvac 7.10'!N50+'havelvac 7.11'!N50+'havelvac 7.12'!N50+'havelvac 7.13'!N50</f>
        <v>0</v>
      </c>
      <c r="O50" s="240">
        <f>+'havelvac 7.1'!O50+'havelvac 7.2'!O50+'havelvac 7.3'!O50+'havelvac 7.4'!O50+'havelvac 7.5'!O50+'havelvac 7.6'!O50+'havelvac 7.7'!O50+'havelvac 7.9'!O50+'havelvac 7.8'!O50+'havelvac 7.10'!O50+'havelvac 7.11'!O50+'havelvac 7.12'!O50+'havelvac 7.13'!O50</f>
        <v>0</v>
      </c>
      <c r="P50" s="240">
        <f>+'havelvac 7.1'!P50+'havelvac 7.2'!P50+'havelvac 7.3'!P50+'havelvac 7.4'!P50+'havelvac 7.5'!P50+'havelvac 7.6'!P50+'havelvac 7.7'!P50+'havelvac 7.9'!P50+'havelvac 7.8'!P50+'havelvac 7.10'!P50+'havelvac 7.11'!P50+'havelvac 7.12'!P50+'havelvac 7.13'!P50</f>
        <v>0</v>
      </c>
    </row>
    <row r="51" spans="1:16" s="273" customFormat="1">
      <c r="A51" s="269" t="str">
        <f t="shared" si="0"/>
        <v>71010101015129</v>
      </c>
      <c r="B51" s="451" t="s">
        <v>439</v>
      </c>
      <c r="C51" s="452" t="s">
        <v>106</v>
      </c>
      <c r="D51" s="453" t="s">
        <v>106</v>
      </c>
      <c r="E51" s="462" t="s">
        <v>106</v>
      </c>
      <c r="F51" s="467" t="s">
        <v>106</v>
      </c>
      <c r="G51" s="468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>+'havelvac 7.1'!N51+'havelvac 7.2'!N51+'havelvac 7.3'!N51+'havelvac 7.4'!N51+'havelvac 7.5'!N51+'havelvac 7.6'!N51+'havelvac 7.7'!N51+'havelvac 7.9'!N51+'havelvac 7.8'!N51+'havelvac 7.10'!N51+'havelvac 7.11'!N51+'havelvac 7.12'!N51+'havelvac 7.13'!N51</f>
        <v>24425.200000000004</v>
      </c>
      <c r="O51" s="240">
        <f>+'havelvac 7.1'!O51+'havelvac 7.2'!O51+'havelvac 7.3'!O51+'havelvac 7.4'!O51+'havelvac 7.5'!O51+'havelvac 7.6'!O51+'havelvac 7.7'!O51+'havelvac 7.9'!O51+'havelvac 7.8'!O51+'havelvac 7.10'!O51+'havelvac 7.11'!O51+'havelvac 7.12'!O51+'havelvac 7.13'!O51</f>
        <v>0</v>
      </c>
      <c r="P51" s="240">
        <f>+'havelvac 7.1'!P51+'havelvac 7.2'!P51+'havelvac 7.3'!P51+'havelvac 7.4'!P51+'havelvac 7.5'!P51+'havelvac 7.6'!P51+'havelvac 7.7'!P51+'havelvac 7.9'!P51+'havelvac 7.8'!P51+'havelvac 7.10'!P51+'havelvac 7.11'!P51+'havelvac 7.12'!P51+'havelvac 7.13'!P51</f>
        <v>24425.200000000004</v>
      </c>
    </row>
    <row r="52" spans="1:16" s="273" customFormat="1">
      <c r="A52" s="269" t="str">
        <f t="shared" si="0"/>
        <v>71010101015132</v>
      </c>
      <c r="B52" s="451" t="s">
        <v>439</v>
      </c>
      <c r="C52" s="452" t="s">
        <v>106</v>
      </c>
      <c r="D52" s="453" t="s">
        <v>106</v>
      </c>
      <c r="E52" s="462" t="s">
        <v>106</v>
      </c>
      <c r="F52" s="467" t="s">
        <v>106</v>
      </c>
      <c r="G52" s="468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>+'havelvac 7.1'!N52+'havelvac 7.2'!N52+'havelvac 7.3'!N52+'havelvac 7.4'!N52+'havelvac 7.5'!N52+'havelvac 7.6'!N52+'havelvac 7.7'!N52+'havelvac 7.9'!N52+'havelvac 7.8'!N52+'havelvac 7.10'!N52+'havelvac 7.11'!N52+'havelvac 7.12'!N52+'havelvac 7.13'!N52</f>
        <v>1650</v>
      </c>
      <c r="O52" s="240">
        <f>+'havelvac 7.1'!O52+'havelvac 7.2'!O52+'havelvac 7.3'!O52+'havelvac 7.4'!O52+'havelvac 7.5'!O52+'havelvac 7.6'!O52+'havelvac 7.7'!O52+'havelvac 7.9'!O52+'havelvac 7.8'!O52+'havelvac 7.10'!O52+'havelvac 7.11'!O52+'havelvac 7.12'!O52+'havelvac 7.13'!O52</f>
        <v>0</v>
      </c>
      <c r="P52" s="240">
        <f>+'havelvac 7.1'!P52+'havelvac 7.2'!P52+'havelvac 7.3'!P52+'havelvac 7.4'!P52+'havelvac 7.5'!P52+'havelvac 7.6'!P52+'havelvac 7.7'!P52+'havelvac 7.9'!P52+'havelvac 7.8'!P52+'havelvac 7.10'!P52+'havelvac 7.11'!P52+'havelvac 7.12'!P52+'havelvac 7.13'!P52</f>
        <v>1650</v>
      </c>
    </row>
    <row r="53" spans="1:16" s="273" customFormat="1" hidden="1">
      <c r="A53" s="269" t="str">
        <f t="shared" si="0"/>
        <v>71010101015134</v>
      </c>
      <c r="B53" s="451" t="s">
        <v>439</v>
      </c>
      <c r="C53" s="452" t="s">
        <v>106</v>
      </c>
      <c r="D53" s="453" t="s">
        <v>106</v>
      </c>
      <c r="E53" s="462" t="s">
        <v>106</v>
      </c>
      <c r="F53" s="455" t="s">
        <v>106</v>
      </c>
      <c r="G53" s="456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>+'havelvac 7.1'!N53+'havelvac 7.2'!N53+'havelvac 7.3'!N53+'havelvac 7.4'!N53+'havelvac 7.5'!N53+'havelvac 7.6'!N53+'havelvac 7.7'!N53+'havelvac 7.9'!N53+'havelvac 7.8'!N53+'havelvac 7.10'!N53+'havelvac 7.11'!N53+'havelvac 7.12'!N53+'havelvac 7.13'!N53</f>
        <v>0</v>
      </c>
      <c r="O53" s="240">
        <f>+'havelvac 7.1'!O53+'havelvac 7.2'!O53+'havelvac 7.3'!O53+'havelvac 7.4'!O53+'havelvac 7.5'!O53+'havelvac 7.6'!O53+'havelvac 7.7'!O53+'havelvac 7.9'!O53+'havelvac 7.8'!O53+'havelvac 7.10'!O53+'havelvac 7.11'!O53+'havelvac 7.12'!O53+'havelvac 7.13'!O53</f>
        <v>0</v>
      </c>
      <c r="P53" s="240">
        <f>+'havelvac 7.1'!P53+'havelvac 7.2'!P53+'havelvac 7.3'!P53+'havelvac 7.4'!P53+'havelvac 7.5'!P53+'havelvac 7.6'!P53+'havelvac 7.7'!P53+'havelvac 7.9'!P53+'havelvac 7.8'!P53+'havelvac 7.10'!P53+'havelvac 7.11'!P53+'havelvac 7.12'!P53+'havelvac 7.13'!P53</f>
        <v>0</v>
      </c>
    </row>
    <row r="54" spans="1:16" s="458" customFormat="1" hidden="1">
      <c r="A54" s="269" t="str">
        <f t="shared" si="0"/>
        <v>71010101020000</v>
      </c>
      <c r="B54" s="451" t="s">
        <v>439</v>
      </c>
      <c r="C54" s="452" t="s">
        <v>106</v>
      </c>
      <c r="D54" s="453" t="s">
        <v>106</v>
      </c>
      <c r="E54" s="462" t="s">
        <v>106</v>
      </c>
      <c r="F54" s="455" t="s">
        <v>140</v>
      </c>
      <c r="G54" s="456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>+'havelvac 7.1'!N54+'havelvac 7.2'!N54+'havelvac 7.3'!N54+'havelvac 7.4'!N54+'havelvac 7.5'!N54+'havelvac 7.6'!N54+'havelvac 7.7'!N54+'havelvac 7.9'!N54+'havelvac 7.8'!N54+'havelvac 7.10'!N54+'havelvac 7.11'!N54+'havelvac 7.12'!N54+'havelvac 7.13'!N54</f>
        <v>0</v>
      </c>
      <c r="O54" s="240">
        <f>+'havelvac 7.1'!O54+'havelvac 7.2'!O54+'havelvac 7.3'!O54+'havelvac 7.4'!O54+'havelvac 7.5'!O54+'havelvac 7.6'!O54+'havelvac 7.7'!O54+'havelvac 7.9'!O54+'havelvac 7.8'!O54+'havelvac 7.10'!O54+'havelvac 7.11'!O54+'havelvac 7.12'!O54+'havelvac 7.13'!O54</f>
        <v>0</v>
      </c>
      <c r="P54" s="240">
        <f>+'havelvac 7.1'!P54+'havelvac 7.2'!P54+'havelvac 7.3'!P54+'havelvac 7.4'!P54+'havelvac 7.5'!P54+'havelvac 7.6'!P54+'havelvac 7.7'!P54+'havelvac 7.9'!P54+'havelvac 7.8'!P54+'havelvac 7.10'!P54+'havelvac 7.11'!P54+'havelvac 7.12'!P54+'havelvac 7.13'!P54</f>
        <v>0</v>
      </c>
    </row>
    <row r="55" spans="1:16" s="273" customFormat="1" ht="15.75" customHeight="1">
      <c r="A55" s="269" t="str">
        <f t="shared" si="0"/>
        <v>71010101024251</v>
      </c>
      <c r="B55" s="451" t="s">
        <v>439</v>
      </c>
      <c r="C55" s="452" t="s">
        <v>106</v>
      </c>
      <c r="D55" s="453" t="s">
        <v>106</v>
      </c>
      <c r="E55" s="462" t="s">
        <v>106</v>
      </c>
      <c r="F55" s="467" t="s">
        <v>140</v>
      </c>
      <c r="G55" s="468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1052.5999999999999</v>
      </c>
      <c r="O55" s="466">
        <f>SUM(O56:O59)</f>
        <v>383.2</v>
      </c>
      <c r="P55" s="466">
        <f>SUM(P56:P59)</f>
        <v>669.4</v>
      </c>
    </row>
    <row r="56" spans="1:16" s="273" customFormat="1" ht="25.5">
      <c r="A56" s="269" t="str">
        <f t="shared" si="0"/>
        <v>71010101025113</v>
      </c>
      <c r="B56" s="451" t="s">
        <v>439</v>
      </c>
      <c r="C56" s="452" t="s">
        <v>106</v>
      </c>
      <c r="D56" s="453" t="s">
        <v>106</v>
      </c>
      <c r="E56" s="462" t="s">
        <v>106</v>
      </c>
      <c r="F56" s="467" t="s">
        <v>140</v>
      </c>
      <c r="G56" s="468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>+'havelvac 7.1'!N56+'havelvac 7.2'!N56+'havelvac 7.3'!N56+'havelvac 7.4'!N56+'havelvac 7.5'!N56+'havelvac 7.6'!N56+'havelvac 7.7'!N56+'havelvac 7.9'!N56+'havelvac 7.8'!N56+'havelvac 7.10'!N56+'havelvac 7.11'!N56+'havelvac 7.12'!N56+'havelvac 7.13'!N56</f>
        <v>383.2</v>
      </c>
      <c r="O56" s="240">
        <f>+'havelvac 7.1'!O56+'havelvac 7.2'!O56+'havelvac 7.3'!O56+'havelvac 7.4'!O56+'havelvac 7.5'!O56+'havelvac 7.6'!O56+'havelvac 7.7'!O56+'havelvac 7.9'!O56+'havelvac 7.8'!O56+'havelvac 7.10'!O56+'havelvac 7.11'!O56+'havelvac 7.12'!O56+'havelvac 7.13'!O56</f>
        <v>383.2</v>
      </c>
      <c r="P56" s="240">
        <f>+'havelvac 7.1'!P56+'havelvac 7.2'!P56+'havelvac 7.3'!P56+'havelvac 7.4'!P56+'havelvac 7.5'!P56+'havelvac 7.6'!P56+'havelvac 7.7'!P56+'havelvac 7.9'!P56+'havelvac 7.8'!P56+'havelvac 7.10'!P56+'havelvac 7.11'!P56+'havelvac 7.12'!P56+'havelvac 7.13'!P56</f>
        <v>0</v>
      </c>
    </row>
    <row r="57" spans="1:16" s="273" customFormat="1" hidden="1">
      <c r="A57" s="269">
        <v>71010103000000</v>
      </c>
      <c r="B57" s="451" t="s">
        <v>439</v>
      </c>
      <c r="C57" s="452" t="s">
        <v>106</v>
      </c>
      <c r="D57" s="453" t="s">
        <v>106</v>
      </c>
      <c r="E57" s="462" t="s">
        <v>442</v>
      </c>
      <c r="F57" s="455" t="s">
        <v>441</v>
      </c>
      <c r="G57" s="456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>+'havelvac 7.1'!N57+'havelvac 7.2'!N57+'havelvac 7.3'!N57+'havelvac 7.4'!N57+'havelvac 7.5'!N57+'havelvac 7.6'!N57+'havelvac 7.7'!N57+'havelvac 7.9'!N57+'havelvac 7.8'!N57+'havelvac 7.10'!N57+'havelvac 7.11'!N57+'havelvac 7.12'!N57+'havelvac 7.13'!N57</f>
        <v>0</v>
      </c>
      <c r="O57" s="240">
        <f>+'havelvac 7.1'!O57+'havelvac 7.2'!O57+'havelvac 7.3'!O57+'havelvac 7.4'!O57+'havelvac 7.5'!O57+'havelvac 7.6'!O57+'havelvac 7.7'!O57+'havelvac 7.9'!O57+'havelvac 7.8'!O57+'havelvac 7.10'!O57+'havelvac 7.11'!O57+'havelvac 7.12'!O57+'havelvac 7.13'!O57</f>
        <v>0</v>
      </c>
      <c r="P57" s="240">
        <f>+'havelvac 7.1'!P57+'havelvac 7.2'!P57+'havelvac 7.3'!P57+'havelvac 7.4'!P57+'havelvac 7.5'!P57+'havelvac 7.6'!P57+'havelvac 7.7'!P57+'havelvac 7.9'!P57+'havelvac 7.8'!P57+'havelvac 7.10'!P57+'havelvac 7.11'!P57+'havelvac 7.12'!P57+'havelvac 7.13'!P57</f>
        <v>0</v>
      </c>
    </row>
    <row r="58" spans="1:16" s="273" customFormat="1">
      <c r="A58" s="269">
        <v>71010103000001</v>
      </c>
      <c r="B58" s="451" t="s">
        <v>439</v>
      </c>
      <c r="C58" s="452" t="s">
        <v>106</v>
      </c>
      <c r="D58" s="453" t="s">
        <v>106</v>
      </c>
      <c r="E58" s="462" t="s">
        <v>442</v>
      </c>
      <c r="F58" s="455" t="s">
        <v>441</v>
      </c>
      <c r="G58" s="456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>+'havelvac 7.1'!N58+'havelvac 7.2'!N58+'havelvac 7.3'!N58+'havelvac 7.4'!N58+'havelvac 7.5'!N58+'havelvac 7.6'!N58+'havelvac 7.7'!N58+'havelvac 7.9'!N58+'havelvac 7.8'!N58+'havelvac 7.10'!N58+'havelvac 7.11'!N58+'havelvac 7.12'!N58+'havelvac 7.13'!N58</f>
        <v>669.4</v>
      </c>
      <c r="O58" s="240">
        <f>+'havelvac 7.1'!O58+'havelvac 7.2'!O58+'havelvac 7.3'!O58+'havelvac 7.4'!O58+'havelvac 7.5'!O58+'havelvac 7.6'!O58+'havelvac 7.7'!O58+'havelvac 7.9'!O58+'havelvac 7.8'!O58+'havelvac 7.10'!O58+'havelvac 7.11'!O58+'havelvac 7.12'!O58+'havelvac 7.13'!O58</f>
        <v>0</v>
      </c>
      <c r="P58" s="240">
        <f>+'havelvac 7.1'!P58+'havelvac 7.2'!P58+'havelvac 7.3'!P58+'havelvac 7.4'!P58+'havelvac 7.5'!P58+'havelvac 7.6'!P58+'havelvac 7.7'!P58+'havelvac 7.9'!P58+'havelvac 7.8'!P58+'havelvac 7.10'!P58+'havelvac 7.11'!P58+'havelvac 7.12'!P58+'havelvac 7.13'!P58</f>
        <v>669.4</v>
      </c>
    </row>
    <row r="59" spans="1:16" s="273" customFormat="1" hidden="1">
      <c r="A59" s="269"/>
      <c r="B59" s="451"/>
      <c r="C59" s="452"/>
      <c r="D59" s="453"/>
      <c r="E59" s="462"/>
      <c r="F59" s="455"/>
      <c r="G59" s="456"/>
      <c r="H59" s="245"/>
      <c r="I59" s="245"/>
      <c r="J59" s="249"/>
      <c r="K59" s="249"/>
      <c r="L59" s="248" t="s">
        <v>137</v>
      </c>
      <c r="M59" s="244">
        <v>5129</v>
      </c>
      <c r="N59" s="240">
        <f>+'havelvac 7.1'!N59+'havelvac 7.2'!N59+'havelvac 7.3'!N59+'havelvac 7.4'!N59+'havelvac 7.5'!N59+'havelvac 7.6'!N59+'havelvac 7.7'!N59+'havelvac 7.9'!N59+'havelvac 7.8'!N59+'havelvac 7.10'!N59+'havelvac 7.11'!N59+'havelvac 7.12'!N59+'havelvac 7.13'!N59</f>
        <v>0</v>
      </c>
      <c r="O59" s="240">
        <f>+'havelvac 7.1'!O59+'havelvac 7.2'!O59+'havelvac 7.3'!O59+'havelvac 7.4'!O59+'havelvac 7.5'!O59+'havelvac 7.6'!O59+'havelvac 7.7'!O59+'havelvac 7.9'!O59+'havelvac 7.8'!O59+'havelvac 7.10'!O59+'havelvac 7.11'!O59+'havelvac 7.12'!O59+'havelvac 7.13'!O59</f>
        <v>0</v>
      </c>
      <c r="P59" s="240">
        <f>+'havelvac 7.1'!P59+'havelvac 7.2'!P59+'havelvac 7.3'!P59+'havelvac 7.4'!P59+'havelvac 7.5'!P59+'havelvac 7.6'!P59+'havelvac 7.7'!P59+'havelvac 7.9'!P59+'havelvac 7.8'!P59+'havelvac 7.10'!P59+'havelvac 7.11'!P59+'havelvac 7.12'!P59+'havelvac 7.13'!P59</f>
        <v>0</v>
      </c>
    </row>
    <row r="60" spans="1:16" s="458" customFormat="1" ht="13.5" hidden="1">
      <c r="A60" s="269">
        <v>71010103010000</v>
      </c>
      <c r="B60" s="451" t="s">
        <v>439</v>
      </c>
      <c r="C60" s="452" t="s">
        <v>106</v>
      </c>
      <c r="D60" s="453" t="s">
        <v>106</v>
      </c>
      <c r="E60" s="462" t="s">
        <v>442</v>
      </c>
      <c r="F60" s="455" t="s">
        <v>106</v>
      </c>
      <c r="G60" s="456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1">+O62+O64</f>
        <v>0</v>
      </c>
      <c r="P60" s="253">
        <f t="shared" si="1"/>
        <v>0</v>
      </c>
    </row>
    <row r="61" spans="1:16" s="273" customFormat="1" ht="12.75" hidden="1">
      <c r="A61" s="269">
        <v>71010103014239</v>
      </c>
      <c r="B61" s="451" t="s">
        <v>439</v>
      </c>
      <c r="C61" s="452" t="s">
        <v>106</v>
      </c>
      <c r="D61" s="453" t="s">
        <v>106</v>
      </c>
      <c r="E61" s="462" t="s">
        <v>442</v>
      </c>
      <c r="F61" s="467" t="s">
        <v>106</v>
      </c>
      <c r="G61" s="468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</row>
    <row r="62" spans="1:16" s="458" customFormat="1" ht="27" hidden="1">
      <c r="A62" s="269" t="str">
        <f t="shared" si="0"/>
        <v>71010300000000</v>
      </c>
      <c r="B62" s="451" t="s">
        <v>439</v>
      </c>
      <c r="C62" s="452" t="s">
        <v>106</v>
      </c>
      <c r="D62" s="453" t="s">
        <v>442</v>
      </c>
      <c r="E62" s="454" t="s">
        <v>441</v>
      </c>
      <c r="F62" s="455" t="s">
        <v>441</v>
      </c>
      <c r="G62" s="456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</row>
    <row r="63" spans="1:16" s="273" customFormat="1" hidden="1">
      <c r="A63" s="269" t="str">
        <f t="shared" si="0"/>
        <v>71010300000001</v>
      </c>
      <c r="B63" s="451" t="s">
        <v>439</v>
      </c>
      <c r="C63" s="452" t="s">
        <v>106</v>
      </c>
      <c r="D63" s="453" t="s">
        <v>442</v>
      </c>
      <c r="E63" s="462" t="s">
        <v>441</v>
      </c>
      <c r="F63" s="455" t="s">
        <v>441</v>
      </c>
      <c r="G63" s="456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>+'havelvac 7.1'!N63+'havelvac 7.2'!N63+'havelvac 7.3'!N63+'havelvac 7.4'!N63+'havelvac 7.5'!N63+'havelvac 7.6'!N63+'havelvac 7.7'!N63+'havelvac 7.9'!N63+'havelvac 7.8'!N63+'havelvac 7.10'!N63+'havelvac 7.11'!N63+'havelvac 7.12'!N63+'havelvac 7.13'!N63</f>
        <v>0</v>
      </c>
      <c r="O63" s="240">
        <f>+'havelvac 7.1'!O63+'havelvac 7.2'!O63+'havelvac 7.3'!O63+'havelvac 7.4'!O63+'havelvac 7.5'!O63+'havelvac 7.6'!O63+'havelvac 7.7'!O63+'havelvac 7.9'!O63+'havelvac 7.8'!O63+'havelvac 7.10'!O63+'havelvac 7.11'!O63+'havelvac 7.12'!O63+'havelvac 7.13'!O63</f>
        <v>0</v>
      </c>
      <c r="P63" s="240">
        <f>+'havelvac 7.1'!P63+'havelvac 7.2'!P63+'havelvac 7.3'!P63+'havelvac 7.4'!P63+'havelvac 7.5'!P63+'havelvac 7.6'!P63+'havelvac 7.7'!P63+'havelvac 7.9'!P63+'havelvac 7.8'!P63+'havelvac 7.10'!P63+'havelvac 7.11'!P63+'havelvac 7.12'!P63+'havelvac 7.13'!P63</f>
        <v>0</v>
      </c>
    </row>
    <row r="64" spans="1:16" s="273" customFormat="1" ht="13.5" hidden="1">
      <c r="A64" s="269" t="str">
        <f>CONCATENATE(B64,C64,D64,E64,F64,G64)</f>
        <v>71100701044819</v>
      </c>
      <c r="B64" s="451" t="s">
        <v>439</v>
      </c>
      <c r="C64" s="452" t="s">
        <v>189</v>
      </c>
      <c r="D64" s="453" t="s">
        <v>183</v>
      </c>
      <c r="E64" s="462" t="s">
        <v>106</v>
      </c>
      <c r="F64" s="467" t="s">
        <v>155</v>
      </c>
      <c r="G64" s="468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</row>
    <row r="65" spans="1:16" s="458" customFormat="1" ht="25.5" hidden="1">
      <c r="A65" s="269" t="str">
        <f>CONCATENATE(B65,C65,D65,E65,F65,G65)</f>
        <v>71100701050000</v>
      </c>
      <c r="B65" s="451" t="s">
        <v>439</v>
      </c>
      <c r="C65" s="452" t="s">
        <v>189</v>
      </c>
      <c r="D65" s="453" t="s">
        <v>183</v>
      </c>
      <c r="E65" s="462" t="s">
        <v>106</v>
      </c>
      <c r="F65" s="467" t="s">
        <v>149</v>
      </c>
      <c r="G65" s="456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>+'havelvac 7.1'!N65+'havelvac 7.2'!N65+'havelvac 7.3'!N65+'havelvac 7.4'!N65+'havelvac 7.5'!N65+'havelvac 7.6'!N65+'havelvac 7.7'!N65+'havelvac 7.9'!N65+'havelvac 7.8'!N65+'havelvac 7.10'!N65+'havelvac 7.11'!N65+'havelvac 7.12'!N65+'havelvac 7.13'!N65</f>
        <v>0</v>
      </c>
      <c r="O65" s="240">
        <f>+'havelvac 7.1'!O65+'havelvac 7.2'!O65+'havelvac 7.3'!O65+'havelvac 7.4'!O65+'havelvac 7.5'!O65+'havelvac 7.6'!O65+'havelvac 7.7'!O65+'havelvac 7.9'!O65+'havelvac 7.8'!O65+'havelvac 7.10'!O65+'havelvac 7.11'!O65+'havelvac 7.12'!O65+'havelvac 7.13'!O65</f>
        <v>0</v>
      </c>
      <c r="P65" s="240">
        <f>+'havelvac 7.1'!P65+'havelvac 7.2'!P65+'havelvac 7.3'!P65+'havelvac 7.4'!P65+'havelvac 7.5'!P65+'havelvac 7.6'!P65+'havelvac 7.7'!P65+'havelvac 7.9'!P65+'havelvac 7.8'!P65+'havelvac 7.10'!P65+'havelvac 7.11'!P65+'havelvac 7.12'!P65+'havelvac 7.13'!P65</f>
        <v>0</v>
      </c>
    </row>
    <row r="66" spans="1:16" s="273" customFormat="1" ht="13.5" hidden="1">
      <c r="A66" s="269" t="str">
        <f t="shared" si="0"/>
        <v>71010301000000</v>
      </c>
      <c r="B66" s="451" t="s">
        <v>439</v>
      </c>
      <c r="C66" s="452" t="s">
        <v>106</v>
      </c>
      <c r="D66" s="453" t="s">
        <v>442</v>
      </c>
      <c r="E66" s="462" t="s">
        <v>106</v>
      </c>
      <c r="F66" s="455" t="s">
        <v>441</v>
      </c>
      <c r="G66" s="456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</row>
    <row r="67" spans="1:16" s="273" customFormat="1" ht="13.5" hidden="1">
      <c r="A67" s="269" t="str">
        <f t="shared" si="0"/>
        <v>71010301000001</v>
      </c>
      <c r="B67" s="451" t="s">
        <v>439</v>
      </c>
      <c r="C67" s="452" t="s">
        <v>106</v>
      </c>
      <c r="D67" s="453" t="s">
        <v>442</v>
      </c>
      <c r="E67" s="462" t="s">
        <v>106</v>
      </c>
      <c r="F67" s="455" t="s">
        <v>441</v>
      </c>
      <c r="G67" s="456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</row>
    <row r="68" spans="1:16" s="458" customFormat="1" ht="25.5" hidden="1">
      <c r="A68" s="269" t="str">
        <f t="shared" si="0"/>
        <v>71010301010000</v>
      </c>
      <c r="B68" s="451" t="s">
        <v>439</v>
      </c>
      <c r="C68" s="452" t="s">
        <v>106</v>
      </c>
      <c r="D68" s="453" t="s">
        <v>442</v>
      </c>
      <c r="E68" s="462" t="s">
        <v>106</v>
      </c>
      <c r="F68" s="455" t="s">
        <v>106</v>
      </c>
      <c r="G68" s="456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</row>
    <row r="69" spans="1:16" s="273" customFormat="1" ht="12.75" hidden="1">
      <c r="A69" s="269" t="str">
        <f t="shared" si="0"/>
        <v>71010301014111</v>
      </c>
      <c r="B69" s="451" t="s">
        <v>439</v>
      </c>
      <c r="C69" s="452" t="s">
        <v>106</v>
      </c>
      <c r="D69" s="453" t="s">
        <v>442</v>
      </c>
      <c r="E69" s="462" t="s">
        <v>106</v>
      </c>
      <c r="F69" s="467" t="s">
        <v>106</v>
      </c>
      <c r="G69" s="468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</row>
    <row r="70" spans="1:16" s="273" customFormat="1" ht="40.5" hidden="1">
      <c r="A70" s="269" t="str">
        <f t="shared" si="0"/>
        <v>71010301014212</v>
      </c>
      <c r="B70" s="451" t="s">
        <v>439</v>
      </c>
      <c r="C70" s="452" t="s">
        <v>106</v>
      </c>
      <c r="D70" s="453" t="s">
        <v>442</v>
      </c>
      <c r="E70" s="462" t="s">
        <v>106</v>
      </c>
      <c r="F70" s="467" t="s">
        <v>106</v>
      </c>
      <c r="G70" s="468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</row>
    <row r="71" spans="1:16" s="273" customFormat="1" hidden="1">
      <c r="A71" s="269" t="str">
        <f t="shared" si="0"/>
        <v>71010301014213</v>
      </c>
      <c r="B71" s="451" t="s">
        <v>439</v>
      </c>
      <c r="C71" s="452" t="s">
        <v>106</v>
      </c>
      <c r="D71" s="453" t="s">
        <v>442</v>
      </c>
      <c r="E71" s="462" t="s">
        <v>106</v>
      </c>
      <c r="F71" s="467" t="s">
        <v>106</v>
      </c>
      <c r="G71" s="468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>+'havelvac 7.1'!N71+'havelvac 7.2'!N71+'havelvac 7.3'!N71+'havelvac 7.4'!N71+'havelvac 7.5'!N71+'havelvac 7.6'!N71+'havelvac 7.7'!N71+'havelvac 7.9'!N71+'havelvac 7.8'!N71+'havelvac 7.10'!N71+'havelvac 7.11'!N71+'havelvac 7.12'!N71+'havelvac 7.13'!N71</f>
        <v>0</v>
      </c>
      <c r="O71" s="240">
        <f>+'havelvac 7.1'!O71+'havelvac 7.2'!O71+'havelvac 7.3'!O71+'havelvac 7.4'!O71+'havelvac 7.5'!O71+'havelvac 7.6'!O71+'havelvac 7.7'!O71+'havelvac 7.9'!O71+'havelvac 7.8'!O71+'havelvac 7.10'!O71+'havelvac 7.11'!O71+'havelvac 7.12'!O71+'havelvac 7.13'!O71</f>
        <v>0</v>
      </c>
      <c r="P71" s="240">
        <f>+'havelvac 7.1'!P71+'havelvac 7.2'!P71+'havelvac 7.3'!P71+'havelvac 7.4'!P71+'havelvac 7.5'!P71+'havelvac 7.6'!P71+'havelvac 7.7'!P71+'havelvac 7.9'!P71+'havelvac 7.8'!P71+'havelvac 7.10'!P71+'havelvac 7.11'!P71+'havelvac 7.12'!P71+'havelvac 7.13'!P71</f>
        <v>0</v>
      </c>
    </row>
    <row r="72" spans="1:16" s="273" customFormat="1" hidden="1">
      <c r="A72" s="269" t="str">
        <f t="shared" si="0"/>
        <v>71010301014214</v>
      </c>
      <c r="B72" s="451" t="s">
        <v>439</v>
      </c>
      <c r="C72" s="452" t="s">
        <v>106</v>
      </c>
      <c r="D72" s="453" t="s">
        <v>442</v>
      </c>
      <c r="E72" s="462" t="s">
        <v>106</v>
      </c>
      <c r="F72" s="467" t="s">
        <v>106</v>
      </c>
      <c r="G72" s="468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>+'havelvac 7.1'!N72+'havelvac 7.2'!N72+'havelvac 7.3'!N72+'havelvac 7.4'!N72+'havelvac 7.5'!N72+'havelvac 7.6'!N72+'havelvac 7.7'!N72+'havelvac 7.9'!N72+'havelvac 7.8'!N72+'havelvac 7.10'!N72+'havelvac 7.11'!N72+'havelvac 7.12'!N72+'havelvac 7.13'!N72</f>
        <v>0</v>
      </c>
      <c r="O72" s="240">
        <f>+'havelvac 7.1'!O72+'havelvac 7.2'!O72+'havelvac 7.3'!O72+'havelvac 7.4'!O72+'havelvac 7.5'!O72+'havelvac 7.6'!O72+'havelvac 7.7'!O72+'havelvac 7.9'!O72+'havelvac 7.8'!O72+'havelvac 7.10'!O72+'havelvac 7.11'!O72+'havelvac 7.12'!O72+'havelvac 7.13'!O72</f>
        <v>0</v>
      </c>
      <c r="P72" s="240">
        <f>+'havelvac 7.1'!P72+'havelvac 7.2'!P72+'havelvac 7.3'!P72+'havelvac 7.4'!P72+'havelvac 7.5'!P72+'havelvac 7.6'!P72+'havelvac 7.7'!P72+'havelvac 7.9'!P72+'havelvac 7.8'!P72+'havelvac 7.10'!P72+'havelvac 7.11'!P72+'havelvac 7.12'!P72+'havelvac 7.13'!P72</f>
        <v>0</v>
      </c>
    </row>
    <row r="73" spans="1:16" s="273" customFormat="1" hidden="1">
      <c r="A73" s="269" t="str">
        <f t="shared" si="0"/>
        <v>71010301014216</v>
      </c>
      <c r="B73" s="451" t="s">
        <v>439</v>
      </c>
      <c r="C73" s="452" t="s">
        <v>106</v>
      </c>
      <c r="D73" s="453" t="s">
        <v>442</v>
      </c>
      <c r="E73" s="462" t="s">
        <v>106</v>
      </c>
      <c r="F73" s="467" t="s">
        <v>106</v>
      </c>
      <c r="G73" s="468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>+'havelvac 7.1'!N73+'havelvac 7.2'!N73+'havelvac 7.3'!N73+'havelvac 7.4'!N73+'havelvac 7.5'!N73+'havelvac 7.6'!N73+'havelvac 7.7'!N73+'havelvac 7.9'!N73+'havelvac 7.8'!N73+'havelvac 7.10'!N73+'havelvac 7.11'!N73+'havelvac 7.12'!N73+'havelvac 7.13'!N73</f>
        <v>0</v>
      </c>
      <c r="O73" s="240">
        <f>+'havelvac 7.1'!O73+'havelvac 7.2'!O73+'havelvac 7.3'!O73+'havelvac 7.4'!O73+'havelvac 7.5'!O73+'havelvac 7.6'!O73+'havelvac 7.7'!O73+'havelvac 7.9'!O73+'havelvac 7.8'!O73+'havelvac 7.10'!O73+'havelvac 7.11'!O73+'havelvac 7.12'!O73+'havelvac 7.13'!O73</f>
        <v>0</v>
      </c>
      <c r="P73" s="240">
        <f>+'havelvac 7.1'!P73+'havelvac 7.2'!P73+'havelvac 7.3'!P73+'havelvac 7.4'!P73+'havelvac 7.5'!P73+'havelvac 7.6'!P73+'havelvac 7.7'!P73+'havelvac 7.9'!P73+'havelvac 7.8'!P73+'havelvac 7.10'!P73+'havelvac 7.11'!P73+'havelvac 7.12'!P73+'havelvac 7.13'!P73</f>
        <v>0</v>
      </c>
    </row>
    <row r="74" spans="1:16" s="273" customFormat="1" hidden="1">
      <c r="A74" s="269" t="str">
        <f t="shared" si="0"/>
        <v>71010301014231</v>
      </c>
      <c r="B74" s="451" t="s">
        <v>439</v>
      </c>
      <c r="C74" s="452" t="s">
        <v>106</v>
      </c>
      <c r="D74" s="453" t="s">
        <v>442</v>
      </c>
      <c r="E74" s="462" t="s">
        <v>106</v>
      </c>
      <c r="F74" s="467" t="s">
        <v>106</v>
      </c>
      <c r="G74" s="468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>+'havelvac 7.1'!N74+'havelvac 7.2'!N74+'havelvac 7.3'!N74+'havelvac 7.4'!N74+'havelvac 7.5'!N74+'havelvac 7.6'!N74+'havelvac 7.7'!N74+'havelvac 7.9'!N74+'havelvac 7.8'!N74+'havelvac 7.10'!N74+'havelvac 7.11'!N74+'havelvac 7.12'!N74+'havelvac 7.13'!N74</f>
        <v>0</v>
      </c>
      <c r="O74" s="240">
        <f>+'havelvac 7.1'!O74+'havelvac 7.2'!O74+'havelvac 7.3'!O74+'havelvac 7.4'!O74+'havelvac 7.5'!O74+'havelvac 7.6'!O74+'havelvac 7.7'!O74+'havelvac 7.9'!O74+'havelvac 7.8'!O74+'havelvac 7.10'!O74+'havelvac 7.11'!O74+'havelvac 7.12'!O74+'havelvac 7.13'!O74</f>
        <v>0</v>
      </c>
      <c r="P74" s="240">
        <f>+'havelvac 7.1'!P74+'havelvac 7.2'!P74+'havelvac 7.3'!P74+'havelvac 7.4'!P74+'havelvac 7.5'!P74+'havelvac 7.6'!P74+'havelvac 7.7'!P74+'havelvac 7.9'!P74+'havelvac 7.8'!P74+'havelvac 7.10'!P74+'havelvac 7.11'!P74+'havelvac 7.12'!P74+'havelvac 7.13'!P74</f>
        <v>0</v>
      </c>
    </row>
    <row r="75" spans="1:16" s="273" customFormat="1" hidden="1">
      <c r="A75" s="269" t="str">
        <f t="shared" si="0"/>
        <v>71010301014252</v>
      </c>
      <c r="B75" s="451" t="s">
        <v>439</v>
      </c>
      <c r="C75" s="452" t="s">
        <v>106</v>
      </c>
      <c r="D75" s="453" t="s">
        <v>442</v>
      </c>
      <c r="E75" s="462" t="s">
        <v>106</v>
      </c>
      <c r="F75" s="467" t="s">
        <v>106</v>
      </c>
      <c r="G75" s="468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>+'havelvac 7.1'!N75+'havelvac 7.2'!N75+'havelvac 7.3'!N75+'havelvac 7.4'!N75+'havelvac 7.5'!N75+'havelvac 7.6'!N75+'havelvac 7.7'!N75+'havelvac 7.9'!N75+'havelvac 7.8'!N75+'havelvac 7.10'!N75+'havelvac 7.11'!N75+'havelvac 7.12'!N75+'havelvac 7.13'!N75</f>
        <v>0</v>
      </c>
      <c r="O75" s="240">
        <f>+'havelvac 7.1'!O75+'havelvac 7.2'!O75+'havelvac 7.3'!O75+'havelvac 7.4'!O75+'havelvac 7.5'!O75+'havelvac 7.6'!O75+'havelvac 7.7'!O75+'havelvac 7.9'!O75+'havelvac 7.8'!O75+'havelvac 7.10'!O75+'havelvac 7.11'!O75+'havelvac 7.12'!O75+'havelvac 7.13'!O75</f>
        <v>0</v>
      </c>
      <c r="P75" s="240">
        <f>+'havelvac 7.1'!P75+'havelvac 7.2'!P75+'havelvac 7.3'!P75+'havelvac 7.4'!P75+'havelvac 7.5'!P75+'havelvac 7.6'!P75+'havelvac 7.7'!P75+'havelvac 7.9'!P75+'havelvac 7.8'!P75+'havelvac 7.10'!P75+'havelvac 7.11'!P75+'havelvac 7.12'!P75+'havelvac 7.13'!P75</f>
        <v>0</v>
      </c>
    </row>
    <row r="76" spans="1:16" s="273" customFormat="1" hidden="1">
      <c r="A76" s="269" t="str">
        <f t="shared" si="0"/>
        <v>71010301014261</v>
      </c>
      <c r="B76" s="451" t="s">
        <v>439</v>
      </c>
      <c r="C76" s="452" t="s">
        <v>106</v>
      </c>
      <c r="D76" s="453" t="s">
        <v>442</v>
      </c>
      <c r="E76" s="462" t="s">
        <v>106</v>
      </c>
      <c r="F76" s="467" t="s">
        <v>106</v>
      </c>
      <c r="G76" s="468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>+'havelvac 7.1'!N76+'havelvac 7.2'!N76+'havelvac 7.3'!N76+'havelvac 7.4'!N76+'havelvac 7.5'!N76+'havelvac 7.6'!N76+'havelvac 7.7'!N76+'havelvac 7.9'!N76+'havelvac 7.8'!N76+'havelvac 7.10'!N76+'havelvac 7.11'!N76+'havelvac 7.12'!N76+'havelvac 7.13'!N76</f>
        <v>0</v>
      </c>
      <c r="O76" s="240">
        <f>+'havelvac 7.1'!O76+'havelvac 7.2'!O76+'havelvac 7.3'!O76+'havelvac 7.4'!O76+'havelvac 7.5'!O76+'havelvac 7.6'!O76+'havelvac 7.7'!O76+'havelvac 7.9'!O76+'havelvac 7.8'!O76+'havelvac 7.10'!O76+'havelvac 7.11'!O76+'havelvac 7.12'!O76+'havelvac 7.13'!O76</f>
        <v>0</v>
      </c>
      <c r="P76" s="240">
        <f>+'havelvac 7.1'!P76+'havelvac 7.2'!P76+'havelvac 7.3'!P76+'havelvac 7.4'!P76+'havelvac 7.5'!P76+'havelvac 7.6'!P76+'havelvac 7.7'!P76+'havelvac 7.9'!P76+'havelvac 7.8'!P76+'havelvac 7.10'!P76+'havelvac 7.11'!P76+'havelvac 7.12'!P76+'havelvac 7.13'!P76</f>
        <v>0</v>
      </c>
    </row>
    <row r="77" spans="1:16" s="273" customFormat="1" hidden="1">
      <c r="A77" s="269" t="str">
        <f t="shared" si="0"/>
        <v>71010301014267</v>
      </c>
      <c r="B77" s="451" t="s">
        <v>439</v>
      </c>
      <c r="C77" s="452" t="s">
        <v>106</v>
      </c>
      <c r="D77" s="453" t="s">
        <v>442</v>
      </c>
      <c r="E77" s="462" t="s">
        <v>106</v>
      </c>
      <c r="F77" s="467" t="s">
        <v>106</v>
      </c>
      <c r="G77" s="468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>+'havelvac 7.1'!N77+'havelvac 7.2'!N77+'havelvac 7.3'!N77+'havelvac 7.4'!N77+'havelvac 7.5'!N77+'havelvac 7.6'!N77+'havelvac 7.7'!N77+'havelvac 7.9'!N77+'havelvac 7.8'!N77+'havelvac 7.10'!N77+'havelvac 7.11'!N77+'havelvac 7.12'!N77+'havelvac 7.13'!N77</f>
        <v>0</v>
      </c>
      <c r="O77" s="240">
        <f>+'havelvac 7.1'!O77+'havelvac 7.2'!O77+'havelvac 7.3'!O77+'havelvac 7.4'!O77+'havelvac 7.5'!O77+'havelvac 7.6'!O77+'havelvac 7.7'!O77+'havelvac 7.9'!O77+'havelvac 7.8'!O77+'havelvac 7.10'!O77+'havelvac 7.11'!O77+'havelvac 7.12'!O77+'havelvac 7.13'!O77</f>
        <v>0</v>
      </c>
      <c r="P77" s="240">
        <f>+'havelvac 7.1'!P77+'havelvac 7.2'!P77+'havelvac 7.3'!P77+'havelvac 7.4'!P77+'havelvac 7.5'!P77+'havelvac 7.6'!P77+'havelvac 7.7'!P77+'havelvac 7.9'!P77+'havelvac 7.8'!P77+'havelvac 7.10'!P77+'havelvac 7.11'!P77+'havelvac 7.12'!P77+'havelvac 7.13'!P77</f>
        <v>0</v>
      </c>
    </row>
    <row r="78" spans="1:16" s="273" customFormat="1" ht="25.5" hidden="1">
      <c r="A78" s="269" t="str">
        <f t="shared" si="0"/>
        <v>71010301014823</v>
      </c>
      <c r="B78" s="451" t="s">
        <v>439</v>
      </c>
      <c r="C78" s="452" t="s">
        <v>106</v>
      </c>
      <c r="D78" s="453" t="s">
        <v>442</v>
      </c>
      <c r="E78" s="462" t="s">
        <v>106</v>
      </c>
      <c r="F78" s="467" t="s">
        <v>106</v>
      </c>
      <c r="G78" s="468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>+'havelvac 7.1'!N78+'havelvac 7.2'!N78+'havelvac 7.3'!N78+'havelvac 7.4'!N78+'havelvac 7.5'!N78+'havelvac 7.6'!N78+'havelvac 7.7'!N78+'havelvac 7.9'!N78+'havelvac 7.8'!N78+'havelvac 7.10'!N78+'havelvac 7.11'!N78+'havelvac 7.12'!N78+'havelvac 7.13'!N78</f>
        <v>0</v>
      </c>
      <c r="O78" s="240">
        <f>+'havelvac 7.1'!O78+'havelvac 7.2'!O78+'havelvac 7.3'!O78+'havelvac 7.4'!O78+'havelvac 7.5'!O78+'havelvac 7.6'!O78+'havelvac 7.7'!O78+'havelvac 7.9'!O78+'havelvac 7.8'!O78+'havelvac 7.10'!O78+'havelvac 7.11'!O78+'havelvac 7.12'!O78+'havelvac 7.13'!O78</f>
        <v>0</v>
      </c>
      <c r="P78" s="240">
        <f>+'havelvac 7.1'!P78+'havelvac 7.2'!P78+'havelvac 7.3'!P78+'havelvac 7.4'!P78+'havelvac 7.5'!P78+'havelvac 7.6'!P78+'havelvac 7.7'!P78+'havelvac 7.9'!P78+'havelvac 7.8'!P78+'havelvac 7.10'!P78+'havelvac 7.11'!P78+'havelvac 7.12'!P78+'havelvac 7.13'!P78</f>
        <v>0</v>
      </c>
    </row>
    <row r="79" spans="1:16" s="273" customFormat="1" hidden="1">
      <c r="A79" s="269" t="str">
        <f t="shared" si="0"/>
        <v>71010301015122</v>
      </c>
      <c r="B79" s="451" t="s">
        <v>439</v>
      </c>
      <c r="C79" s="452" t="s">
        <v>106</v>
      </c>
      <c r="D79" s="453" t="s">
        <v>442</v>
      </c>
      <c r="E79" s="462" t="s">
        <v>106</v>
      </c>
      <c r="F79" s="467" t="s">
        <v>106</v>
      </c>
      <c r="G79" s="468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>+'havelvac 7.1'!N79+'havelvac 7.2'!N79+'havelvac 7.3'!N79+'havelvac 7.4'!N79+'havelvac 7.5'!N79+'havelvac 7.6'!N79+'havelvac 7.7'!N79+'havelvac 7.9'!N79+'havelvac 7.8'!N79+'havelvac 7.10'!N79+'havelvac 7.11'!N79+'havelvac 7.12'!N79+'havelvac 7.13'!N79</f>
        <v>0</v>
      </c>
      <c r="O79" s="240">
        <f>+'havelvac 7.1'!O79+'havelvac 7.2'!O79+'havelvac 7.3'!O79+'havelvac 7.4'!O79+'havelvac 7.5'!O79+'havelvac 7.6'!O79+'havelvac 7.7'!O79+'havelvac 7.9'!O79+'havelvac 7.8'!O79+'havelvac 7.10'!O79+'havelvac 7.11'!O79+'havelvac 7.12'!O79+'havelvac 7.13'!O79</f>
        <v>0</v>
      </c>
      <c r="P79" s="240">
        <f>+'havelvac 7.1'!P79+'havelvac 7.2'!P79+'havelvac 7.3'!P79+'havelvac 7.4'!P79+'havelvac 7.5'!P79+'havelvac 7.6'!P79+'havelvac 7.7'!P79+'havelvac 7.9'!P79+'havelvac 7.8'!P79+'havelvac 7.10'!P79+'havelvac 7.11'!P79+'havelvac 7.12'!P79+'havelvac 7.13'!P79</f>
        <v>0</v>
      </c>
    </row>
    <row r="80" spans="1:16" s="391" customFormat="1" hidden="1">
      <c r="A80" s="269" t="str">
        <f t="shared" si="0"/>
        <v>71010500000000</v>
      </c>
      <c r="B80" s="451" t="s">
        <v>439</v>
      </c>
      <c r="C80" s="452" t="s">
        <v>106</v>
      </c>
      <c r="D80" s="453" t="s">
        <v>149</v>
      </c>
      <c r="E80" s="462" t="s">
        <v>441</v>
      </c>
      <c r="F80" s="455" t="s">
        <v>441</v>
      </c>
      <c r="G80" s="456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>+'havelvac 7.1'!N80+'havelvac 7.2'!N80+'havelvac 7.3'!N80+'havelvac 7.4'!N80+'havelvac 7.5'!N80+'havelvac 7.6'!N80+'havelvac 7.7'!N80+'havelvac 7.9'!N80+'havelvac 7.8'!N80+'havelvac 7.10'!N80+'havelvac 7.11'!N80+'havelvac 7.12'!N80+'havelvac 7.13'!N80</f>
        <v>0</v>
      </c>
      <c r="O80" s="240">
        <f>+'havelvac 7.1'!O80+'havelvac 7.2'!O80+'havelvac 7.3'!O80+'havelvac 7.4'!O80+'havelvac 7.5'!O80+'havelvac 7.6'!O80+'havelvac 7.7'!O80+'havelvac 7.9'!O80+'havelvac 7.8'!O80+'havelvac 7.10'!O80+'havelvac 7.11'!O80+'havelvac 7.12'!O80+'havelvac 7.13'!O80</f>
        <v>0</v>
      </c>
      <c r="P80" s="240">
        <f>+'havelvac 7.1'!P80+'havelvac 7.2'!P80+'havelvac 7.3'!P80+'havelvac 7.4'!P80+'havelvac 7.5'!P80+'havelvac 7.6'!P80+'havelvac 7.7'!P80+'havelvac 7.9'!P80+'havelvac 7.8'!P80+'havelvac 7.10'!P80+'havelvac 7.11'!P80+'havelvac 7.12'!P80+'havelvac 7.13'!P80</f>
        <v>0</v>
      </c>
    </row>
    <row r="81" spans="1:16" s="273" customFormat="1" hidden="1">
      <c r="A81" s="269" t="str">
        <f t="shared" si="0"/>
        <v>71010500000001</v>
      </c>
      <c r="B81" s="451" t="s">
        <v>439</v>
      </c>
      <c r="C81" s="452" t="s">
        <v>106</v>
      </c>
      <c r="D81" s="453" t="s">
        <v>149</v>
      </c>
      <c r="E81" s="462" t="s">
        <v>441</v>
      </c>
      <c r="F81" s="455" t="s">
        <v>441</v>
      </c>
      <c r="G81" s="456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>+'havelvac 7.1'!N81+'havelvac 7.2'!N81+'havelvac 7.3'!N81+'havelvac 7.4'!N81+'havelvac 7.5'!N81+'havelvac 7.6'!N81+'havelvac 7.7'!N81+'havelvac 7.9'!N81+'havelvac 7.8'!N81+'havelvac 7.10'!N81+'havelvac 7.11'!N81+'havelvac 7.12'!N81+'havelvac 7.13'!N81</f>
        <v>0</v>
      </c>
      <c r="O81" s="240">
        <f>+'havelvac 7.1'!O81+'havelvac 7.2'!O81+'havelvac 7.3'!O81+'havelvac 7.4'!O81+'havelvac 7.5'!O81+'havelvac 7.6'!O81+'havelvac 7.7'!O81+'havelvac 7.9'!O81+'havelvac 7.8'!O81+'havelvac 7.10'!O81+'havelvac 7.11'!O81+'havelvac 7.12'!O81+'havelvac 7.13'!O81</f>
        <v>0</v>
      </c>
      <c r="P81" s="240">
        <f>+'havelvac 7.1'!P81+'havelvac 7.2'!P81+'havelvac 7.3'!P81+'havelvac 7.4'!P81+'havelvac 7.5'!P81+'havelvac 7.6'!P81+'havelvac 7.7'!P81+'havelvac 7.9'!P81+'havelvac 7.8'!P81+'havelvac 7.10'!P81+'havelvac 7.11'!P81+'havelvac 7.12'!P81+'havelvac 7.13'!P81</f>
        <v>0</v>
      </c>
    </row>
    <row r="82" spans="1:16" s="273" customFormat="1" hidden="1">
      <c r="A82" s="269" t="str">
        <f t="shared" si="0"/>
        <v>71010501000000</v>
      </c>
      <c r="B82" s="451" t="s">
        <v>439</v>
      </c>
      <c r="C82" s="452" t="s">
        <v>106</v>
      </c>
      <c r="D82" s="453" t="s">
        <v>149</v>
      </c>
      <c r="E82" s="462" t="s">
        <v>106</v>
      </c>
      <c r="F82" s="455" t="s">
        <v>441</v>
      </c>
      <c r="G82" s="456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>+'havelvac 7.1'!N82+'havelvac 7.2'!N82+'havelvac 7.3'!N82+'havelvac 7.4'!N82+'havelvac 7.5'!N82+'havelvac 7.6'!N82+'havelvac 7.7'!N82+'havelvac 7.9'!N82+'havelvac 7.8'!N82+'havelvac 7.10'!N82+'havelvac 7.11'!N82+'havelvac 7.12'!N82+'havelvac 7.13'!N82</f>
        <v>0</v>
      </c>
      <c r="O82" s="240">
        <f>+'havelvac 7.1'!O82+'havelvac 7.2'!O82+'havelvac 7.3'!O82+'havelvac 7.4'!O82+'havelvac 7.5'!O82+'havelvac 7.6'!O82+'havelvac 7.7'!O82+'havelvac 7.9'!O82+'havelvac 7.8'!O82+'havelvac 7.10'!O82+'havelvac 7.11'!O82+'havelvac 7.12'!O82+'havelvac 7.13'!O82</f>
        <v>0</v>
      </c>
      <c r="P82" s="240">
        <f>+'havelvac 7.1'!P82+'havelvac 7.2'!P82+'havelvac 7.3'!P82+'havelvac 7.4'!P82+'havelvac 7.5'!P82+'havelvac 7.6'!P82+'havelvac 7.7'!P82+'havelvac 7.9'!P82+'havelvac 7.8'!P82+'havelvac 7.10'!P82+'havelvac 7.11'!P82+'havelvac 7.12'!P82+'havelvac 7.13'!P82</f>
        <v>0</v>
      </c>
    </row>
    <row r="83" spans="1:16" s="273" customFormat="1" hidden="1">
      <c r="A83" s="269" t="str">
        <f t="shared" si="0"/>
        <v>71010501000001</v>
      </c>
      <c r="B83" s="451" t="s">
        <v>439</v>
      </c>
      <c r="C83" s="452" t="s">
        <v>106</v>
      </c>
      <c r="D83" s="453" t="s">
        <v>149</v>
      </c>
      <c r="E83" s="462" t="s">
        <v>106</v>
      </c>
      <c r="F83" s="455" t="s">
        <v>441</v>
      </c>
      <c r="G83" s="456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>+'havelvac 7.1'!N83+'havelvac 7.2'!N83+'havelvac 7.3'!N83+'havelvac 7.4'!N83+'havelvac 7.5'!N83+'havelvac 7.6'!N83+'havelvac 7.7'!N83+'havelvac 7.9'!N83+'havelvac 7.8'!N83+'havelvac 7.10'!N83+'havelvac 7.11'!N83+'havelvac 7.12'!N83+'havelvac 7.13'!N83</f>
        <v>0</v>
      </c>
      <c r="O83" s="240">
        <f>+'havelvac 7.1'!O83+'havelvac 7.2'!O83+'havelvac 7.3'!O83+'havelvac 7.4'!O83+'havelvac 7.5'!O83+'havelvac 7.6'!O83+'havelvac 7.7'!O83+'havelvac 7.9'!O83+'havelvac 7.8'!O83+'havelvac 7.10'!O83+'havelvac 7.11'!O83+'havelvac 7.12'!O83+'havelvac 7.13'!O83</f>
        <v>0</v>
      </c>
      <c r="P83" s="240">
        <f>+'havelvac 7.1'!P83+'havelvac 7.2'!P83+'havelvac 7.3'!P83+'havelvac 7.4'!P83+'havelvac 7.5'!P83+'havelvac 7.6'!P83+'havelvac 7.7'!P83+'havelvac 7.9'!P83+'havelvac 7.8'!P83+'havelvac 7.10'!P83+'havelvac 7.11'!P83+'havelvac 7.12'!P83+'havelvac 7.13'!P83</f>
        <v>0</v>
      </c>
    </row>
    <row r="84" spans="1:16" s="458" customFormat="1" ht="27">
      <c r="A84" s="269" t="str">
        <f t="shared" si="0"/>
        <v>71010501010000</v>
      </c>
      <c r="B84" s="451" t="s">
        <v>439</v>
      </c>
      <c r="C84" s="452" t="s">
        <v>106</v>
      </c>
      <c r="D84" s="453" t="s">
        <v>149</v>
      </c>
      <c r="E84" s="462" t="s">
        <v>106</v>
      </c>
      <c r="F84" s="455" t="s">
        <v>106</v>
      </c>
      <c r="G84" s="456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252606.3</v>
      </c>
      <c r="O84" s="460">
        <f>+O86</f>
        <v>0</v>
      </c>
      <c r="P84" s="460">
        <f>+P86</f>
        <v>252606.3</v>
      </c>
    </row>
    <row r="85" spans="1:16" s="273" customFormat="1" ht="12.75">
      <c r="A85" s="269" t="str">
        <f t="shared" si="0"/>
        <v>71010501015134</v>
      </c>
      <c r="B85" s="451" t="s">
        <v>439</v>
      </c>
      <c r="C85" s="452" t="s">
        <v>106</v>
      </c>
      <c r="D85" s="453" t="s">
        <v>149</v>
      </c>
      <c r="E85" s="462" t="s">
        <v>106</v>
      </c>
      <c r="F85" s="467" t="s">
        <v>106</v>
      </c>
      <c r="G85" s="468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</row>
    <row r="86" spans="1:16" s="458" customFormat="1" ht="25.5">
      <c r="A86" s="269" t="str">
        <f t="shared" si="0"/>
        <v>71010501020000</v>
      </c>
      <c r="B86" s="451" t="s">
        <v>439</v>
      </c>
      <c r="C86" s="452" t="s">
        <v>106</v>
      </c>
      <c r="D86" s="453" t="s">
        <v>149</v>
      </c>
      <c r="E86" s="462" t="s">
        <v>106</v>
      </c>
      <c r="F86" s="455" t="s">
        <v>140</v>
      </c>
      <c r="G86" s="456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252606.3</v>
      </c>
      <c r="O86" s="253">
        <f t="shared" ref="O86:P86" si="2">+O88+O91+O93+O95+O97</f>
        <v>0</v>
      </c>
      <c r="P86" s="253">
        <f t="shared" si="2"/>
        <v>252606.3</v>
      </c>
    </row>
    <row r="87" spans="1:16" s="273" customFormat="1" ht="12.75">
      <c r="A87" s="269" t="str">
        <f t="shared" ref="A87:A171" si="3">CONCATENATE(B87,C87,D87,E87,F87,G87)</f>
        <v>71010501025134</v>
      </c>
      <c r="B87" s="451" t="s">
        <v>439</v>
      </c>
      <c r="C87" s="452" t="s">
        <v>106</v>
      </c>
      <c r="D87" s="453" t="s">
        <v>149</v>
      </c>
      <c r="E87" s="462" t="s">
        <v>106</v>
      </c>
      <c r="F87" s="467" t="s">
        <v>140</v>
      </c>
      <c r="G87" s="468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</row>
    <row r="88" spans="1:16" s="458" customFormat="1" ht="13.5">
      <c r="A88" s="269" t="str">
        <f t="shared" si="3"/>
        <v>71010501030000</v>
      </c>
      <c r="B88" s="451" t="s">
        <v>439</v>
      </c>
      <c r="C88" s="452" t="s">
        <v>106</v>
      </c>
      <c r="D88" s="453" t="s">
        <v>149</v>
      </c>
      <c r="E88" s="462" t="s">
        <v>106</v>
      </c>
      <c r="F88" s="455" t="s">
        <v>442</v>
      </c>
      <c r="G88" s="456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251786.3</v>
      </c>
      <c r="O88" s="466">
        <f>SUM(O89:O90)</f>
        <v>0</v>
      </c>
      <c r="P88" s="466">
        <f>SUM(P89:P90)</f>
        <v>251786.3</v>
      </c>
    </row>
    <row r="89" spans="1:16" s="273" customFormat="1" hidden="1">
      <c r="A89" s="269"/>
      <c r="B89" s="451"/>
      <c r="C89" s="452"/>
      <c r="D89" s="453"/>
      <c r="E89" s="462"/>
      <c r="F89" s="467"/>
      <c r="G89" s="468"/>
      <c r="H89" s="245"/>
      <c r="I89" s="245"/>
      <c r="J89" s="249"/>
      <c r="K89" s="249"/>
      <c r="L89" s="254" t="s">
        <v>134</v>
      </c>
      <c r="M89" s="237">
        <v>4861</v>
      </c>
      <c r="N89" s="240">
        <f>+'havelvac 7.1'!N89+'havelvac 7.2'!N89+'havelvac 7.3'!N89+'havelvac 7.4'!N89+'havelvac 7.5'!N89+'havelvac 7.6'!N89+'havelvac 7.7'!N89+'havelvac 7.9'!N89+'havelvac 7.8'!N89+'havelvac 7.10'!N89+'havelvac 7.11'!N89+'havelvac 7.12'!N89+'havelvac 7.13'!N89</f>
        <v>0</v>
      </c>
      <c r="O89" s="240">
        <f>+'havelvac 7.1'!O89+'havelvac 7.2'!O89+'havelvac 7.3'!O89+'havelvac 7.4'!O89+'havelvac 7.5'!O89+'havelvac 7.6'!O89+'havelvac 7.7'!O89+'havelvac 7.9'!O89+'havelvac 7.8'!O89+'havelvac 7.10'!O89+'havelvac 7.11'!O89+'havelvac 7.12'!O89+'havelvac 7.13'!O89</f>
        <v>0</v>
      </c>
      <c r="P89" s="240">
        <f>+'havelvac 7.1'!P89+'havelvac 7.2'!P89+'havelvac 7.3'!P89+'havelvac 7.4'!P89+'havelvac 7.5'!P89+'havelvac 7.6'!P89+'havelvac 7.7'!P89+'havelvac 7.9'!P89+'havelvac 7.8'!P89+'havelvac 7.10'!P89+'havelvac 7.11'!P89+'havelvac 7.12'!P89+'havelvac 7.13'!P89</f>
        <v>0</v>
      </c>
    </row>
    <row r="90" spans="1:16" s="273" customFormat="1">
      <c r="A90" s="269" t="str">
        <f t="shared" si="3"/>
        <v>71010501035134</v>
      </c>
      <c r="B90" s="451" t="s">
        <v>439</v>
      </c>
      <c r="C90" s="452" t="s">
        <v>106</v>
      </c>
      <c r="D90" s="453" t="s">
        <v>149</v>
      </c>
      <c r="E90" s="462" t="s">
        <v>106</v>
      </c>
      <c r="F90" s="467" t="s">
        <v>442</v>
      </c>
      <c r="G90" s="468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>+'havelvac 7.1'!N90+'havelvac 7.2'!N90+'havelvac 7.3'!N90+'havelvac 7.4'!N90+'havelvac 7.5'!N90+'havelvac 7.6'!N90+'havelvac 7.7'!N90+'havelvac 7.9'!N90+'havelvac 7.8'!N90+'havelvac 7.10'!N90+'havelvac 7.11'!N90+'havelvac 7.12'!N90+'havelvac 7.13'!N90</f>
        <v>251786.3</v>
      </c>
      <c r="O90" s="240">
        <f>+'havelvac 7.1'!O90+'havelvac 7.2'!O90+'havelvac 7.3'!O90+'havelvac 7.4'!O90+'havelvac 7.5'!O90+'havelvac 7.6'!O90+'havelvac 7.7'!O90+'havelvac 7.9'!O90+'havelvac 7.8'!O90+'havelvac 7.10'!O90+'havelvac 7.11'!O90+'havelvac 7.12'!O90+'havelvac 7.13'!O90</f>
        <v>0</v>
      </c>
      <c r="P90" s="240">
        <f>+'havelvac 7.1'!P90+'havelvac 7.2'!P90+'havelvac 7.3'!P90+'havelvac 7.4'!P90+'havelvac 7.5'!P90+'havelvac 7.6'!P90+'havelvac 7.7'!P90+'havelvac 7.9'!P90+'havelvac 7.8'!P90+'havelvac 7.10'!P90+'havelvac 7.11'!P90+'havelvac 7.12'!P90+'havelvac 7.13'!P90</f>
        <v>251786.3</v>
      </c>
    </row>
    <row r="91" spans="1:16" s="458" customFormat="1" ht="25.5" customHeight="1">
      <c r="A91" s="269" t="str">
        <f t="shared" si="3"/>
        <v>71010501040000</v>
      </c>
      <c r="B91" s="451" t="s">
        <v>439</v>
      </c>
      <c r="C91" s="452" t="s">
        <v>106</v>
      </c>
      <c r="D91" s="453" t="s">
        <v>149</v>
      </c>
      <c r="E91" s="462" t="s">
        <v>106</v>
      </c>
      <c r="F91" s="455" t="s">
        <v>155</v>
      </c>
      <c r="G91" s="456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820</v>
      </c>
      <c r="O91" s="466">
        <f>SUM(O92)</f>
        <v>0</v>
      </c>
      <c r="P91" s="466">
        <f>SUM(P92)</f>
        <v>820</v>
      </c>
    </row>
    <row r="92" spans="1:16" s="273" customFormat="1" ht="15.75" customHeight="1">
      <c r="A92" s="269" t="str">
        <f t="shared" si="3"/>
        <v>71010501045134</v>
      </c>
      <c r="B92" s="451" t="s">
        <v>439</v>
      </c>
      <c r="C92" s="452" t="s">
        <v>106</v>
      </c>
      <c r="D92" s="453" t="s">
        <v>149</v>
      </c>
      <c r="E92" s="462" t="s">
        <v>106</v>
      </c>
      <c r="F92" s="467" t="s">
        <v>155</v>
      </c>
      <c r="G92" s="468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>+'havelvac 7.1'!N92+'havelvac 7.2'!N92+'havelvac 7.3'!N92+'havelvac 7.4'!N92+'havelvac 7.5'!N92+'havelvac 7.6'!N92+'havelvac 7.7'!N92+'havelvac 7.9'!N92+'havelvac 7.8'!N92+'havelvac 7.10'!N92+'havelvac 7.11'!N92+'havelvac 7.12'!N92+'havelvac 7.13'!N92</f>
        <v>820</v>
      </c>
      <c r="O92" s="240">
        <f>+'havelvac 7.1'!O92+'havelvac 7.2'!O92+'havelvac 7.3'!O92+'havelvac 7.4'!O92+'havelvac 7.5'!O92+'havelvac 7.6'!O92+'havelvac 7.7'!O92+'havelvac 7.9'!O92+'havelvac 7.8'!O92+'havelvac 7.10'!O92+'havelvac 7.11'!O92+'havelvac 7.12'!O92+'havelvac 7.13'!O92</f>
        <v>0</v>
      </c>
      <c r="P92" s="240">
        <f>+'havelvac 7.1'!P92+'havelvac 7.2'!P92+'havelvac 7.3'!P92+'havelvac 7.4'!P92+'havelvac 7.5'!P92+'havelvac 7.6'!P92+'havelvac 7.7'!P92+'havelvac 7.9'!P92+'havelvac 7.8'!P92+'havelvac 7.10'!P92+'havelvac 7.11'!P92+'havelvac 7.12'!P92+'havelvac 7.13'!P92</f>
        <v>820</v>
      </c>
    </row>
    <row r="93" spans="1:16" s="273" customFormat="1" ht="27" hidden="1">
      <c r="A93" s="269" t="str">
        <f>CONCATENATE(B93,C93,D93,E93,F93,G93)</f>
        <v>71080202000001</v>
      </c>
      <c r="B93" s="451" t="s">
        <v>439</v>
      </c>
      <c r="C93" s="452" t="s">
        <v>185</v>
      </c>
      <c r="D93" s="453" t="s">
        <v>140</v>
      </c>
      <c r="E93" s="462" t="s">
        <v>140</v>
      </c>
      <c r="F93" s="467" t="s">
        <v>441</v>
      </c>
      <c r="G93" s="456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+'havelvac 7.1'!P93+'havelvac 7.2'!P93+'havelvac 7.3'!P93+'havelvac 7.4'!P93+'havelvac 7.5'!P93+'havelvac 7.6'!P93+'havelvac 7.7'!P93+'havelvac 7.9'!P93+'havelvac 7.8'!P93+'havelvac 7.10'!P93+'havelvac 7.11'!P93+'havelvac 7.12'!P93+'havelvac 7.13'!P93</f>
        <v>0</v>
      </c>
    </row>
    <row r="94" spans="1:16" s="458" customFormat="1" hidden="1">
      <c r="A94" s="269" t="str">
        <f>CONCATENATE(B94,C94,D94,E94,F94,G94)</f>
        <v>71080202010000</v>
      </c>
      <c r="B94" s="451" t="s">
        <v>439</v>
      </c>
      <c r="C94" s="452" t="s">
        <v>185</v>
      </c>
      <c r="D94" s="453" t="s">
        <v>140</v>
      </c>
      <c r="E94" s="462" t="s">
        <v>140</v>
      </c>
      <c r="F94" s="467" t="s">
        <v>106</v>
      </c>
      <c r="G94" s="456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>+'havelvac 7.1'!N94+'havelvac 7.2'!N94+'havelvac 7.3'!N94+'havelvac 7.4'!N94+'havelvac 7.5'!N94+'havelvac 7.6'!N94+'havelvac 7.7'!N94+'havelvac 7.9'!N94+'havelvac 7.8'!N94+'havelvac 7.10'!N94+'havelvac 7.11'!N94+'havelvac 7.12'!N94+'havelvac 7.13'!N94</f>
        <v>0</v>
      </c>
      <c r="O94" s="240">
        <f>+'havelvac 7.1'!O94+'havelvac 7.2'!O94+'havelvac 7.3'!O94+'havelvac 7.4'!O94+'havelvac 7.5'!O94+'havelvac 7.6'!O94+'havelvac 7.7'!O94+'havelvac 7.9'!O94+'havelvac 7.8'!O94+'havelvac 7.10'!O94+'havelvac 7.11'!O94+'havelvac 7.12'!O94+'havelvac 7.13'!O94</f>
        <v>0</v>
      </c>
      <c r="P94" s="240">
        <f>+'havelvac 7.1'!P94+'havelvac 7.2'!P94+'havelvac 7.3'!P94+'havelvac 7.4'!P94+'havelvac 7.5'!P94+'havelvac 7.6'!P94+'havelvac 7.7'!P94+'havelvac 7.9'!P94+'havelvac 7.8'!P94+'havelvac 7.10'!P94+'havelvac 7.11'!P94+'havelvac 7.12'!P94+'havelvac 7.13'!P94</f>
        <v>0</v>
      </c>
    </row>
    <row r="95" spans="1:16" s="391" customFormat="1" ht="25.5" hidden="1" customHeight="1">
      <c r="A95" s="269" t="str">
        <f t="shared" si="3"/>
        <v>71010600000000</v>
      </c>
      <c r="B95" s="451" t="s">
        <v>439</v>
      </c>
      <c r="C95" s="452" t="s">
        <v>106</v>
      </c>
      <c r="D95" s="453" t="s">
        <v>157</v>
      </c>
      <c r="E95" s="462" t="s">
        <v>441</v>
      </c>
      <c r="F95" s="455" t="s">
        <v>441</v>
      </c>
      <c r="G95" s="456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</row>
    <row r="96" spans="1:16" s="273" customFormat="1" ht="15.75" hidden="1" customHeight="1">
      <c r="A96" s="269" t="str">
        <f t="shared" si="3"/>
        <v>71010600000001</v>
      </c>
      <c r="B96" s="451" t="s">
        <v>439</v>
      </c>
      <c r="C96" s="452" t="s">
        <v>106</v>
      </c>
      <c r="D96" s="453" t="s">
        <v>157</v>
      </c>
      <c r="E96" s="462" t="s">
        <v>441</v>
      </c>
      <c r="F96" s="455" t="s">
        <v>441</v>
      </c>
      <c r="G96" s="456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>+'havelvac 7.1'!N96+'havelvac 7.2'!N96+'havelvac 7.3'!N96+'havelvac 7.4'!N96+'havelvac 7.5'!N96+'havelvac 7.6'!N96+'havelvac 7.7'!N96+'havelvac 7.9'!N96+'havelvac 7.8'!N96+'havelvac 7.10'!N96+'havelvac 7.11'!N96+'havelvac 7.12'!N96+'havelvac 7.13'!N96</f>
        <v>0</v>
      </c>
      <c r="O96" s="240">
        <f>+'havelvac 7.1'!O96+'havelvac 7.2'!O96+'havelvac 7.3'!O96+'havelvac 7.4'!O96+'havelvac 7.5'!O96+'havelvac 7.6'!O96+'havelvac 7.7'!O96+'havelvac 7.9'!O96+'havelvac 7.8'!O96+'havelvac 7.10'!O96+'havelvac 7.11'!O96+'havelvac 7.12'!O96+'havelvac 7.13'!O96</f>
        <v>0</v>
      </c>
      <c r="P96" s="240">
        <f>+'havelvac 7.1'!P96+'havelvac 7.2'!P96+'havelvac 7.3'!P96+'havelvac 7.4'!P96+'havelvac 7.5'!P96+'havelvac 7.6'!P96+'havelvac 7.7'!P96+'havelvac 7.9'!P96+'havelvac 7.8'!P96+'havelvac 7.10'!P96+'havelvac 7.11'!P96+'havelvac 7.12'!P96+'havelvac 7.13'!P96</f>
        <v>0</v>
      </c>
    </row>
    <row r="97" spans="1:16" s="273" customFormat="1" ht="25.5" hidden="1" customHeight="1">
      <c r="A97" s="269" t="str">
        <f t="shared" si="3"/>
        <v>71010601000000</v>
      </c>
      <c r="B97" s="451" t="s">
        <v>439</v>
      </c>
      <c r="C97" s="452" t="s">
        <v>106</v>
      </c>
      <c r="D97" s="453" t="s">
        <v>157</v>
      </c>
      <c r="E97" s="462" t="s">
        <v>106</v>
      </c>
      <c r="F97" s="455" t="s">
        <v>441</v>
      </c>
      <c r="G97" s="456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</row>
    <row r="98" spans="1:16" s="273" customFormat="1" ht="15.75" hidden="1" customHeight="1">
      <c r="A98" s="269" t="str">
        <f t="shared" si="3"/>
        <v>71010601000001</v>
      </c>
      <c r="B98" s="451" t="s">
        <v>439</v>
      </c>
      <c r="C98" s="452" t="s">
        <v>106</v>
      </c>
      <c r="D98" s="453" t="s">
        <v>157</v>
      </c>
      <c r="E98" s="462" t="s">
        <v>106</v>
      </c>
      <c r="F98" s="455" t="s">
        <v>441</v>
      </c>
      <c r="G98" s="456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>+'havelvac 7.1'!N98+'havelvac 7.2'!N98+'havelvac 7.3'!N98+'havelvac 7.4'!N98+'havelvac 7.5'!N98+'havelvac 7.6'!N98+'havelvac 7.7'!N98+'havelvac 7.9'!N98+'havelvac 7.8'!N98+'havelvac 7.10'!N98+'havelvac 7.11'!N98+'havelvac 7.12'!N98+'havelvac 7.13'!N98</f>
        <v>0</v>
      </c>
      <c r="O98" s="240">
        <f>+'havelvac 7.1'!O98+'havelvac 7.2'!O98+'havelvac 7.3'!O98+'havelvac 7.4'!O98+'havelvac 7.5'!O98+'havelvac 7.6'!O98+'havelvac 7.7'!O98+'havelvac 7.9'!O98+'havelvac 7.8'!O98+'havelvac 7.10'!O98+'havelvac 7.11'!O98+'havelvac 7.12'!O98+'havelvac 7.13'!O98</f>
        <v>0</v>
      </c>
      <c r="P98" s="240">
        <f>+'havelvac 7.1'!P98+'havelvac 7.2'!P98+'havelvac 7.3'!P98+'havelvac 7.4'!P98+'havelvac 7.5'!P98+'havelvac 7.6'!P98+'havelvac 7.7'!P98+'havelvac 7.9'!P98+'havelvac 7.8'!P98+'havelvac 7.10'!P98+'havelvac 7.11'!P98+'havelvac 7.12'!P98+'havelvac 7.13'!P98</f>
        <v>0</v>
      </c>
    </row>
    <row r="99" spans="1:16" s="458" customFormat="1" ht="25.5" customHeight="1">
      <c r="A99" s="269" t="str">
        <f t="shared" si="3"/>
        <v>71010601010000</v>
      </c>
      <c r="B99" s="451" t="s">
        <v>439</v>
      </c>
      <c r="C99" s="452" t="s">
        <v>106</v>
      </c>
      <c r="D99" s="453" t="s">
        <v>157</v>
      </c>
      <c r="E99" s="462" t="s">
        <v>106</v>
      </c>
      <c r="F99" s="455" t="s">
        <v>106</v>
      </c>
      <c r="G99" s="456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16993.900000000001</v>
      </c>
      <c r="O99" s="460">
        <f>+O101</f>
        <v>16993.900000000001</v>
      </c>
      <c r="P99" s="460">
        <f>+P101</f>
        <v>0</v>
      </c>
    </row>
    <row r="100" spans="1:16" s="273" customFormat="1" ht="15.75" customHeight="1">
      <c r="A100" s="269" t="str">
        <f t="shared" si="3"/>
        <v>71010601014729</v>
      </c>
      <c r="B100" s="451" t="s">
        <v>439</v>
      </c>
      <c r="C100" s="452" t="s">
        <v>106</v>
      </c>
      <c r="D100" s="453" t="s">
        <v>157</v>
      </c>
      <c r="E100" s="462" t="s">
        <v>106</v>
      </c>
      <c r="F100" s="467" t="s">
        <v>106</v>
      </c>
      <c r="G100" s="468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</row>
    <row r="101" spans="1:16" s="273" customFormat="1" ht="25.5" customHeight="1">
      <c r="A101" s="269" t="str">
        <f t="shared" si="3"/>
        <v>71010601014823</v>
      </c>
      <c r="B101" s="451" t="s">
        <v>439</v>
      </c>
      <c r="C101" s="452" t="s">
        <v>106</v>
      </c>
      <c r="D101" s="453" t="s">
        <v>157</v>
      </c>
      <c r="E101" s="462" t="s">
        <v>106</v>
      </c>
      <c r="F101" s="467" t="s">
        <v>106</v>
      </c>
      <c r="G101" s="468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16993.900000000001</v>
      </c>
      <c r="O101" s="253">
        <f>+O103+O106</f>
        <v>16993.900000000001</v>
      </c>
      <c r="P101" s="253">
        <f>+P103+P106</f>
        <v>0</v>
      </c>
    </row>
    <row r="102" spans="1:16" s="458" customFormat="1" ht="15.75" customHeight="1">
      <c r="A102" s="269" t="str">
        <f t="shared" si="3"/>
        <v>71010601020000</v>
      </c>
      <c r="B102" s="451" t="s">
        <v>439</v>
      </c>
      <c r="C102" s="452" t="s">
        <v>106</v>
      </c>
      <c r="D102" s="453" t="s">
        <v>157</v>
      </c>
      <c r="E102" s="462" t="s">
        <v>106</v>
      </c>
      <c r="F102" s="455" t="s">
        <v>140</v>
      </c>
      <c r="G102" s="456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40"/>
      <c r="P102" s="240"/>
    </row>
    <row r="103" spans="1:16" s="273" customFormat="1" ht="51" customHeight="1">
      <c r="A103" s="269" t="str">
        <f t="shared" si="3"/>
        <v>71010601024241</v>
      </c>
      <c r="B103" s="451" t="s">
        <v>439</v>
      </c>
      <c r="C103" s="452" t="s">
        <v>106</v>
      </c>
      <c r="D103" s="453" t="s">
        <v>157</v>
      </c>
      <c r="E103" s="462" t="s">
        <v>106</v>
      </c>
      <c r="F103" s="467" t="s">
        <v>140</v>
      </c>
      <c r="G103" s="468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14388.9</v>
      </c>
      <c r="O103" s="466">
        <f>SUM(O104:O105)</f>
        <v>14388.9</v>
      </c>
      <c r="P103" s="466">
        <f>SUM(P104:P105)</f>
        <v>0</v>
      </c>
    </row>
    <row r="104" spans="1:16" s="273" customFormat="1" ht="15.75" hidden="1" customHeight="1">
      <c r="A104" s="269" t="str">
        <f t="shared" si="3"/>
        <v>71010601024823</v>
      </c>
      <c r="B104" s="451" t="s">
        <v>439</v>
      </c>
      <c r="C104" s="452" t="s">
        <v>106</v>
      </c>
      <c r="D104" s="453" t="s">
        <v>157</v>
      </c>
      <c r="E104" s="462" t="s">
        <v>106</v>
      </c>
      <c r="F104" s="467" t="s">
        <v>140</v>
      </c>
      <c r="G104" s="468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>+'havelvac 7.1'!N104+'havelvac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104" s="240">
        <f>+'havelvac 7.1'!O104+'havelvac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104" s="240">
        <f>+'havelvac 7.1'!P104+'havelvac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</row>
    <row r="105" spans="1:16" s="265" customFormat="1" ht="15.75" customHeight="1">
      <c r="A105" s="258" t="str">
        <f t="shared" si="3"/>
        <v>71020000000000</v>
      </c>
      <c r="B105" s="259" t="s">
        <v>439</v>
      </c>
      <c r="C105" s="260" t="s">
        <v>140</v>
      </c>
      <c r="D105" s="261" t="s">
        <v>441</v>
      </c>
      <c r="E105" s="438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>+'havelvac 7.1'!N105+'havelvac 7.2'!N105+'havelvac 7.3'!N105+'havelvac 7.4'!N105+'havelvac 7.5'!N105+'havelvac 7.6'!N105+'havelvac 7.7'!N105+'havelvac 7.9'!N105+'havelvac 7.8'!N105+'havelvac 7.10'!N105+'havelvac 7.11'!N105+'havelvac 7.12'!N105+'havelvac 7.13'!N105</f>
        <v>14388.9</v>
      </c>
      <c r="O105" s="240">
        <f>+'havelvac 7.1'!O105+'havelvac 7.2'!O105+'havelvac 7.3'!O105+'havelvac 7.4'!O105+'havelvac 7.5'!O105+'havelvac 7.6'!O105+'havelvac 7.7'!O105+'havelvac 7.9'!O105+'havelvac 7.8'!O105+'havelvac 7.10'!O105+'havelvac 7.11'!O105+'havelvac 7.12'!O105+'havelvac 7.13'!O105</f>
        <v>14388.9</v>
      </c>
      <c r="P105" s="240">
        <f>+'havelvac 7.1'!P105+'havelvac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</row>
    <row r="106" spans="1:16" s="273" customFormat="1" ht="38.25" customHeight="1">
      <c r="A106" s="269" t="str">
        <f t="shared" si="3"/>
        <v>71020000000001</v>
      </c>
      <c r="B106" s="451" t="s">
        <v>439</v>
      </c>
      <c r="C106" s="452" t="s">
        <v>140</v>
      </c>
      <c r="D106" s="453" t="s">
        <v>441</v>
      </c>
      <c r="E106" s="462" t="s">
        <v>441</v>
      </c>
      <c r="F106" s="467" t="s">
        <v>441</v>
      </c>
      <c r="G106" s="456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2605</v>
      </c>
      <c r="O106" s="466">
        <f>SUM(O107:O108)</f>
        <v>2605</v>
      </c>
      <c r="P106" s="466">
        <f>SUM(P107:P108)</f>
        <v>0</v>
      </c>
    </row>
    <row r="107" spans="1:16" s="391" customFormat="1" ht="15.75" customHeight="1">
      <c r="A107" s="269" t="str">
        <f t="shared" si="3"/>
        <v>71020200000000</v>
      </c>
      <c r="B107" s="451" t="s">
        <v>439</v>
      </c>
      <c r="C107" s="452" t="s">
        <v>140</v>
      </c>
      <c r="D107" s="453" t="s">
        <v>140</v>
      </c>
      <c r="E107" s="462" t="s">
        <v>441</v>
      </c>
      <c r="F107" s="467" t="s">
        <v>441</v>
      </c>
      <c r="G107" s="456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>+'havelvac 7.1'!N107+'havelvac 7.2'!N107+'havelvac 7.3'!N107+'havelvac 7.4'!N107+'havelvac 7.5'!N107+'havelvac 7.6'!N107+'havelvac 7.7'!N107+'havelvac 7.9'!N107+'havelvac 7.8'!N107+'havelvac 7.10'!N107+'havelvac 7.11'!N107+'havelvac 7.12'!N107+'havelvac 7.13'!N107</f>
        <v>2605</v>
      </c>
      <c r="O107" s="240">
        <f>+'havelvac 7.1'!O107+'havelvac 7.2'!O107+'havelvac 7.3'!O107+'havelvac 7.4'!O107+'havelvac 7.5'!O107+'havelvac 7.6'!O107+'havelvac 7.7'!O107+'havelvac 7.9'!O107+'havelvac 7.8'!O107+'havelvac 7.10'!O107+'havelvac 7.11'!O107+'havelvac 7.12'!O107+'havelvac 7.13'!O107</f>
        <v>2605</v>
      </c>
      <c r="P107" s="240">
        <f>+'havelvac 7.1'!P107+'havelvac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</row>
    <row r="108" spans="1:16" s="273" customFormat="1" ht="15.75" hidden="1" customHeight="1">
      <c r="A108" s="269" t="str">
        <f t="shared" si="3"/>
        <v>71020200000001</v>
      </c>
      <c r="B108" s="451" t="s">
        <v>439</v>
      </c>
      <c r="C108" s="452" t="s">
        <v>140</v>
      </c>
      <c r="D108" s="453" t="s">
        <v>140</v>
      </c>
      <c r="E108" s="462" t="s">
        <v>441</v>
      </c>
      <c r="F108" s="467" t="s">
        <v>441</v>
      </c>
      <c r="G108" s="456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>+'havelvac 7.1'!N108+'havelvac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108" s="240">
        <f>+'havelvac 7.1'!O108+'havelvac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108" s="240">
        <f>+'havelvac 7.1'!P108+'havelvac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</row>
    <row r="109" spans="1:16" s="273" customFormat="1" ht="15.75" customHeight="1">
      <c r="A109" s="269" t="str">
        <f t="shared" si="3"/>
        <v>71020201000000</v>
      </c>
      <c r="B109" s="451" t="s">
        <v>439</v>
      </c>
      <c r="C109" s="452" t="s">
        <v>140</v>
      </c>
      <c r="D109" s="453" t="s">
        <v>140</v>
      </c>
      <c r="E109" s="462" t="s">
        <v>106</v>
      </c>
      <c r="F109" s="467" t="s">
        <v>441</v>
      </c>
      <c r="G109" s="456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24848.400000000001</v>
      </c>
      <c r="O109" s="448">
        <f>+O111+O128</f>
        <v>16042.4</v>
      </c>
      <c r="P109" s="448">
        <f>+P111+P128</f>
        <v>8806</v>
      </c>
    </row>
    <row r="110" spans="1:16" s="273" customFormat="1" ht="15.75" customHeight="1">
      <c r="A110" s="269" t="str">
        <f t="shared" si="3"/>
        <v>71020201000001</v>
      </c>
      <c r="B110" s="451" t="s">
        <v>439</v>
      </c>
      <c r="C110" s="452" t="s">
        <v>140</v>
      </c>
      <c r="D110" s="453" t="s">
        <v>140</v>
      </c>
      <c r="E110" s="462" t="s">
        <v>106</v>
      </c>
      <c r="F110" s="467" t="s">
        <v>441</v>
      </c>
      <c r="G110" s="456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</row>
    <row r="111" spans="1:16" s="458" customFormat="1" ht="15.75" customHeight="1">
      <c r="A111" s="269" t="str">
        <f t="shared" si="3"/>
        <v>71020201010000</v>
      </c>
      <c r="B111" s="451" t="s">
        <v>439</v>
      </c>
      <c r="C111" s="452" t="s">
        <v>140</v>
      </c>
      <c r="D111" s="453" t="s">
        <v>140</v>
      </c>
      <c r="E111" s="462" t="s">
        <v>106</v>
      </c>
      <c r="F111" s="467" t="s">
        <v>106</v>
      </c>
      <c r="G111" s="456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24848.400000000001</v>
      </c>
      <c r="O111" s="460">
        <f>+O113</f>
        <v>16042.4</v>
      </c>
      <c r="P111" s="460">
        <f>+P113</f>
        <v>8806</v>
      </c>
    </row>
    <row r="112" spans="1:16" s="273" customFormat="1" ht="15.75" customHeight="1">
      <c r="A112" s="269" t="str">
        <f t="shared" si="3"/>
        <v>71020201014239</v>
      </c>
      <c r="B112" s="451" t="s">
        <v>439</v>
      </c>
      <c r="C112" s="452" t="s">
        <v>140</v>
      </c>
      <c r="D112" s="453" t="s">
        <v>140</v>
      </c>
      <c r="E112" s="462" t="s">
        <v>106</v>
      </c>
      <c r="F112" s="467" t="s">
        <v>106</v>
      </c>
      <c r="G112" s="468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</row>
    <row r="113" spans="1:16" s="273" customFormat="1" ht="15.75" customHeight="1">
      <c r="A113" s="269" t="str">
        <f t="shared" si="3"/>
        <v>71020201014261</v>
      </c>
      <c r="B113" s="451" t="s">
        <v>439</v>
      </c>
      <c r="C113" s="452" t="s">
        <v>140</v>
      </c>
      <c r="D113" s="453" t="s">
        <v>140</v>
      </c>
      <c r="E113" s="462" t="s">
        <v>106</v>
      </c>
      <c r="F113" s="467" t="s">
        <v>106</v>
      </c>
      <c r="G113" s="468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24848.400000000001</v>
      </c>
      <c r="O113" s="253">
        <f>+O115</f>
        <v>16042.4</v>
      </c>
      <c r="P113" s="253">
        <f>+P115</f>
        <v>8806</v>
      </c>
    </row>
    <row r="114" spans="1:16" s="273" customFormat="1" ht="15.75" customHeight="1">
      <c r="A114" s="269" t="str">
        <f t="shared" si="3"/>
        <v>71020201014264</v>
      </c>
      <c r="B114" s="471" t="s">
        <v>439</v>
      </c>
      <c r="C114" s="452" t="s">
        <v>140</v>
      </c>
      <c r="D114" s="453" t="s">
        <v>140</v>
      </c>
      <c r="E114" s="462" t="s">
        <v>106</v>
      </c>
      <c r="F114" s="467" t="s">
        <v>106</v>
      </c>
      <c r="G114" s="468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</row>
    <row r="115" spans="1:16" s="273" customFormat="1" ht="25.5" customHeight="1">
      <c r="A115" s="269" t="str">
        <f t="shared" si="3"/>
        <v>71020201014639</v>
      </c>
      <c r="B115" s="451" t="s">
        <v>439</v>
      </c>
      <c r="C115" s="452" t="s">
        <v>140</v>
      </c>
      <c r="D115" s="453" t="s">
        <v>140</v>
      </c>
      <c r="E115" s="462" t="s">
        <v>106</v>
      </c>
      <c r="F115" s="467" t="s">
        <v>106</v>
      </c>
      <c r="G115" s="468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24848.400000000001</v>
      </c>
      <c r="O115" s="466">
        <f>SUM(O116:O127)</f>
        <v>16042.4</v>
      </c>
      <c r="P115" s="466">
        <f>SUM(P116:P127)</f>
        <v>8806</v>
      </c>
    </row>
    <row r="116" spans="1:16" s="391" customFormat="1" ht="15.75" hidden="1" customHeight="1">
      <c r="A116" s="269" t="str">
        <f t="shared" si="3"/>
        <v>71020500000000</v>
      </c>
      <c r="B116" s="451" t="s">
        <v>439</v>
      </c>
      <c r="C116" s="452" t="s">
        <v>140</v>
      </c>
      <c r="D116" s="453" t="s">
        <v>149</v>
      </c>
      <c r="E116" s="462" t="s">
        <v>441</v>
      </c>
      <c r="F116" s="467" t="s">
        <v>441</v>
      </c>
      <c r="G116" s="456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>+'havelvac 7.1'!N116+'havelvac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16" s="240">
        <f>+'havelvac 7.1'!O116+'havelvac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16" s="240">
        <f>+'havelvac 7.1'!P116+'havelvac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</row>
    <row r="117" spans="1:16" s="391" customFormat="1" ht="15.75" customHeight="1">
      <c r="A117" s="269"/>
      <c r="B117" s="451"/>
      <c r="C117" s="452"/>
      <c r="D117" s="453"/>
      <c r="E117" s="462"/>
      <c r="F117" s="467"/>
      <c r="G117" s="456"/>
      <c r="H117" s="238"/>
      <c r="I117" s="245"/>
      <c r="J117" s="249"/>
      <c r="K117" s="249"/>
      <c r="L117" s="472" t="s">
        <v>862</v>
      </c>
      <c r="M117" s="419">
        <v>4234</v>
      </c>
      <c r="N117" s="240">
        <f>+'havelvac 7.1'!N117+'havelvac 7.2'!N117+'havelvac 7.3'!N117+'havelvac 7.4'!N117+'havelvac 7.5'!N117+'havelvac 7.6'!N117+'havelvac 7.7'!N117+'havelvac 7.9'!N117+'havelvac 7.8'!N117+'havelvac 7.10'!N117+'havelvac 7.11'!N117+'havelvac 7.12'!N117+'havelvac 7.13'!N117</f>
        <v>16000</v>
      </c>
      <c r="O117" s="240">
        <f>+'havelvac 7.1'!O117+'havelvac 7.2'!O117+'havelvac 7.3'!O117+'havelvac 7.4'!O117+'havelvac 7.5'!O117+'havelvac 7.6'!O117+'havelvac 7.7'!O117+'havelvac 7.9'!O117+'havelvac 7.8'!O117+'havelvac 7.10'!O117+'havelvac 7.11'!O117+'havelvac 7.12'!O117+'havelvac 7.13'!O117</f>
        <v>16000</v>
      </c>
      <c r="P117" s="240">
        <f>+'havelvac 7.1'!P117+'havelvac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</row>
    <row r="118" spans="1:16" s="273" customFormat="1" ht="15.75" hidden="1" customHeight="1">
      <c r="A118" s="269" t="str">
        <f t="shared" si="3"/>
        <v>71020500000001</v>
      </c>
      <c r="B118" s="451" t="s">
        <v>439</v>
      </c>
      <c r="C118" s="452" t="s">
        <v>140</v>
      </c>
      <c r="D118" s="453" t="s">
        <v>149</v>
      </c>
      <c r="E118" s="462" t="s">
        <v>441</v>
      </c>
      <c r="F118" s="467" t="s">
        <v>441</v>
      </c>
      <c r="G118" s="456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>+'havelvac 7.1'!N118+'havelvac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18" s="240">
        <f>+'havelvac 7.1'!O118+'havelvac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18" s="240">
        <f>+'havelvac 7.1'!P118+'havelvac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</row>
    <row r="119" spans="1:16" s="273" customFormat="1" ht="15.75" hidden="1" customHeight="1">
      <c r="A119" s="269" t="str">
        <f t="shared" si="3"/>
        <v>71020501000000</v>
      </c>
      <c r="B119" s="451" t="s">
        <v>439</v>
      </c>
      <c r="C119" s="452" t="s">
        <v>140</v>
      </c>
      <c r="D119" s="453" t="s">
        <v>149</v>
      </c>
      <c r="E119" s="462" t="s">
        <v>106</v>
      </c>
      <c r="F119" s="467" t="s">
        <v>441</v>
      </c>
      <c r="G119" s="456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>+'havelvac 7.1'!N119+'havelvac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19" s="240">
        <f>+'havelvac 7.1'!O119+'havelvac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19" s="240">
        <f>+'havelvac 7.1'!P119+'havelvac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</row>
    <row r="120" spans="1:16" s="273" customFormat="1" ht="25.5" customHeight="1">
      <c r="A120" s="269" t="str">
        <f t="shared" si="3"/>
        <v>71020501000001</v>
      </c>
      <c r="B120" s="451" t="s">
        <v>439</v>
      </c>
      <c r="C120" s="452" t="s">
        <v>140</v>
      </c>
      <c r="D120" s="453" t="s">
        <v>149</v>
      </c>
      <c r="E120" s="462" t="s">
        <v>106</v>
      </c>
      <c r="F120" s="467" t="s">
        <v>441</v>
      </c>
      <c r="G120" s="456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>+'havelvac 7.1'!N120+'havelvac 7.2'!N120+'havelvac 7.3'!N120+'havelvac 7.4'!N120+'havelvac 7.5'!N120+'havelvac 7.6'!N120+'havelvac 7.7'!N120+'havelvac 7.9'!N120+'havelvac 7.8'!N120+'havelvac 7.10'!N120+'havelvac 7.11'!N120+'havelvac 7.12'!N120+'havelvac 7.13'!N120</f>
        <v>42.4</v>
      </c>
      <c r="O120" s="240">
        <f>+'havelvac 7.1'!O120+'havelvac 7.2'!O120+'havelvac 7.3'!O120+'havelvac 7.4'!O120+'havelvac 7.5'!O120+'havelvac 7.6'!O120+'havelvac 7.7'!O120+'havelvac 7.9'!O120+'havelvac 7.8'!O120+'havelvac 7.10'!O120+'havelvac 7.11'!O120+'havelvac 7.12'!O120+'havelvac 7.13'!O120</f>
        <v>42.4</v>
      </c>
      <c r="P120" s="240">
        <f>+'havelvac 7.1'!P120+'havelvac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</row>
    <row r="121" spans="1:16" s="458" customFormat="1" ht="15.75" hidden="1" customHeight="1">
      <c r="A121" s="269" t="str">
        <f t="shared" si="3"/>
        <v>71020501010000</v>
      </c>
      <c r="B121" s="451" t="s">
        <v>439</v>
      </c>
      <c r="C121" s="452" t="s">
        <v>140</v>
      </c>
      <c r="D121" s="453" t="s">
        <v>149</v>
      </c>
      <c r="E121" s="462" t="s">
        <v>106</v>
      </c>
      <c r="F121" s="467" t="s">
        <v>106</v>
      </c>
      <c r="G121" s="456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>+'havelvac 7.1'!N121+'havelvac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21" s="240">
        <f>+'havelvac 7.1'!O121+'havelvac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21" s="240">
        <f>+'havelvac 7.1'!P121+'havelvac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</row>
    <row r="122" spans="1:16" s="273" customFormat="1" ht="15.75" hidden="1" customHeight="1">
      <c r="A122" s="269" t="str">
        <f t="shared" si="3"/>
        <v>71020501014216</v>
      </c>
      <c r="B122" s="451" t="s">
        <v>439</v>
      </c>
      <c r="C122" s="452" t="s">
        <v>140</v>
      </c>
      <c r="D122" s="453" t="s">
        <v>149</v>
      </c>
      <c r="E122" s="462" t="s">
        <v>106</v>
      </c>
      <c r="F122" s="467" t="s">
        <v>106</v>
      </c>
      <c r="G122" s="468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>+'havelvac 7.1'!N122+'havelvac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22" s="240">
        <f>+'havelvac 7.1'!O122+'havelvac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22" s="240">
        <f>+'havelvac 7.1'!P122+'havelvac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</row>
    <row r="123" spans="1:16" s="273" customFormat="1" ht="15.75" hidden="1" customHeight="1">
      <c r="A123" s="269" t="str">
        <f t="shared" si="3"/>
        <v>71020501014239</v>
      </c>
      <c r="B123" s="451" t="s">
        <v>439</v>
      </c>
      <c r="C123" s="452" t="s">
        <v>140</v>
      </c>
      <c r="D123" s="453" t="s">
        <v>149</v>
      </c>
      <c r="E123" s="462" t="s">
        <v>106</v>
      </c>
      <c r="F123" s="467" t="s">
        <v>106</v>
      </c>
      <c r="G123" s="468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>+'havelvac 7.1'!N123+'havelvac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23" s="240">
        <f>+'havelvac 7.1'!O123+'havelvac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23" s="240">
        <f>+'havelvac 7.1'!P123+'havelvac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</row>
    <row r="124" spans="1:16" s="273" customFormat="1" ht="15.75" hidden="1" customHeight="1">
      <c r="A124" s="269" t="str">
        <f t="shared" si="3"/>
        <v>71020501014264</v>
      </c>
      <c r="B124" s="451" t="s">
        <v>439</v>
      </c>
      <c r="C124" s="452" t="s">
        <v>140</v>
      </c>
      <c r="D124" s="453" t="s">
        <v>149</v>
      </c>
      <c r="E124" s="462" t="s">
        <v>106</v>
      </c>
      <c r="F124" s="467" t="s">
        <v>106</v>
      </c>
      <c r="G124" s="468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>+'havelvac 7.1'!N124+'havelvac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24" s="240">
        <f>+'havelvac 7.1'!O124+'havelvac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24" s="240">
        <f>+'havelvac 7.1'!P124+'havelvac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</row>
    <row r="125" spans="1:16" s="273" customFormat="1" ht="15.75" customHeight="1">
      <c r="A125" s="269" t="str">
        <f t="shared" si="3"/>
        <v>71020501014639</v>
      </c>
      <c r="B125" s="451" t="s">
        <v>439</v>
      </c>
      <c r="C125" s="452" t="s">
        <v>140</v>
      </c>
      <c r="D125" s="453" t="s">
        <v>149</v>
      </c>
      <c r="E125" s="462" t="s">
        <v>106</v>
      </c>
      <c r="F125" s="467" t="s">
        <v>106</v>
      </c>
      <c r="G125" s="468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>+'havelvac 7.1'!N125+'havelvac 7.2'!N125+'havelvac 7.3'!N125+'havelvac 7.4'!N125+'havelvac 7.5'!N125+'havelvac 7.6'!N125+'havelvac 7.7'!N125+'havelvac 7.9'!N125+'havelvac 7.8'!N125+'havelvac 7.10'!N125+'havelvac 7.11'!N125+'havelvac 7.12'!N125+'havelvac 7.13'!N125</f>
        <v>574</v>
      </c>
      <c r="O125" s="240">
        <f>+'havelvac 7.1'!O125+'havelvac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25" s="240">
        <f>+'havelvac 7.1'!P125+'havelvac 7.2'!P125+'havelvac 7.3'!P125+'havelvac 7.4'!P125+'havelvac 7.5'!P125+'havelvac 7.6'!P125+'havelvac 7.7'!P125+'havelvac 7.9'!P125+'havelvac 7.8'!P125+'havelvac 7.10'!P125+'havelvac 7.11'!P125+'havelvac 7.12'!P125+'havelvac 7.13'!P125</f>
        <v>574</v>
      </c>
    </row>
    <row r="126" spans="1:16" ht="15.75" hidden="1" customHeight="1">
      <c r="A126" s="478" t="s">
        <v>44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>+'havelvac 7.1'!N126+'havelvac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26" s="240">
        <f>+'havelvac 7.1'!O126+'havelvac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26" s="240">
        <f>+'havelvac 7.1'!P126+'havelvac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</row>
    <row r="127" spans="1:16" ht="15.75" customHeight="1">
      <c r="A127" s="478" t="s">
        <v>45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>+'havelvac 7.1'!N127+'havelvac 7.2'!N127+'havelvac 7.3'!N127+'havelvac 7.4'!N127+'havelvac 7.5'!N127+'havelvac 7.6'!N127+'havelvac 7.7'!N127+'havelvac 7.9'!N127+'havelvac 7.8'!N127+'havelvac 7.10'!N127+'havelvac 7.11'!N127+'havelvac 7.12'!N127+'havelvac 7.13'!N127</f>
        <v>8232</v>
      </c>
      <c r="O127" s="240">
        <f>+'havelvac 7.1'!O127+'havelvac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27" s="240">
        <f>+'havelvac 7.1'!P127+'havelvac 7.2'!P127+'havelvac 7.3'!P127+'havelvac 7.4'!P127+'havelvac 7.5'!P127+'havelvac 7.6'!P127+'havelvac 7.7'!P127+'havelvac 7.9'!P127+'havelvac 7.8'!P127+'havelvac 7.10'!P127+'havelvac 7.11'!P127+'havelvac 7.12'!P127+'havelvac 7.13'!P127</f>
        <v>8232</v>
      </c>
    </row>
    <row r="128" spans="1:16" s="265" customFormat="1" ht="15.75" hidden="1" customHeight="1">
      <c r="A128" s="258" t="str">
        <f t="shared" si="3"/>
        <v>71040000000000</v>
      </c>
      <c r="B128" s="259" t="s">
        <v>439</v>
      </c>
      <c r="C128" s="260" t="s">
        <v>155</v>
      </c>
      <c r="D128" s="261" t="s">
        <v>441</v>
      </c>
      <c r="E128" s="438" t="s">
        <v>441</v>
      </c>
      <c r="F128" s="439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</row>
    <row r="129" spans="1:16" s="273" customFormat="1" ht="15.75" hidden="1" customHeight="1">
      <c r="A129" s="269" t="str">
        <f t="shared" si="3"/>
        <v>71040000000001</v>
      </c>
      <c r="B129" s="451" t="s">
        <v>439</v>
      </c>
      <c r="C129" s="452" t="s">
        <v>155</v>
      </c>
      <c r="D129" s="453" t="s">
        <v>441</v>
      </c>
      <c r="E129" s="462" t="s">
        <v>441</v>
      </c>
      <c r="F129" s="467" t="s">
        <v>441</v>
      </c>
      <c r="G129" s="456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</row>
    <row r="130" spans="1:16" s="391" customFormat="1" ht="15.75" hidden="1" customHeight="1">
      <c r="A130" s="269" t="str">
        <f t="shared" si="3"/>
        <v>71040200000000</v>
      </c>
      <c r="B130" s="451" t="s">
        <v>439</v>
      </c>
      <c r="C130" s="452" t="s">
        <v>155</v>
      </c>
      <c r="D130" s="453" t="s">
        <v>140</v>
      </c>
      <c r="E130" s="462" t="s">
        <v>441</v>
      </c>
      <c r="F130" s="467" t="s">
        <v>441</v>
      </c>
      <c r="G130" s="456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>+N132+N138</f>
        <v>0</v>
      </c>
      <c r="O130" s="253">
        <f>+O132+O138</f>
        <v>0</v>
      </c>
      <c r="P130" s="253">
        <f>+P132+P138</f>
        <v>0</v>
      </c>
    </row>
    <row r="131" spans="1:16" s="273" customFormat="1" ht="15.75" hidden="1" customHeight="1">
      <c r="A131" s="269" t="str">
        <f t="shared" si="3"/>
        <v>71040200000001</v>
      </c>
      <c r="B131" s="451" t="s">
        <v>439</v>
      </c>
      <c r="C131" s="452" t="s">
        <v>155</v>
      </c>
      <c r="D131" s="453" t="s">
        <v>140</v>
      </c>
      <c r="E131" s="462" t="s">
        <v>441</v>
      </c>
      <c r="F131" s="467" t="s">
        <v>441</v>
      </c>
      <c r="G131" s="456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</row>
    <row r="132" spans="1:16" s="273" customFormat="1" ht="28.9" hidden="1" customHeight="1">
      <c r="A132" s="269" t="str">
        <f t="shared" si="3"/>
        <v>71040204000000</v>
      </c>
      <c r="B132" s="451" t="s">
        <v>439</v>
      </c>
      <c r="C132" s="452" t="s">
        <v>155</v>
      </c>
      <c r="D132" s="453" t="s">
        <v>140</v>
      </c>
      <c r="E132" s="462" t="s">
        <v>155</v>
      </c>
      <c r="F132" s="467" t="s">
        <v>441</v>
      </c>
      <c r="G132" s="456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</row>
    <row r="133" spans="1:16" s="273" customFormat="1" ht="15.75" hidden="1" customHeight="1">
      <c r="A133" s="269" t="str">
        <f t="shared" si="3"/>
        <v>71040204000001</v>
      </c>
      <c r="B133" s="451" t="s">
        <v>439</v>
      </c>
      <c r="C133" s="452" t="s">
        <v>155</v>
      </c>
      <c r="D133" s="453" t="s">
        <v>140</v>
      </c>
      <c r="E133" s="462" t="s">
        <v>155</v>
      </c>
      <c r="F133" s="467" t="s">
        <v>441</v>
      </c>
      <c r="G133" s="456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>+'havelvac 7.1'!N133+'havelvac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33" s="240">
        <f>+'havelvac 7.1'!O133+'havelvac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33" s="240">
        <f>+'havelvac 7.1'!P133+'havelvac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</row>
    <row r="134" spans="1:16" s="458" customFormat="1" ht="15.75" hidden="1" customHeight="1">
      <c r="A134" s="269" t="str">
        <f t="shared" si="3"/>
        <v>71040204010000</v>
      </c>
      <c r="B134" s="451" t="s">
        <v>439</v>
      </c>
      <c r="C134" s="452" t="s">
        <v>155</v>
      </c>
      <c r="D134" s="453" t="s">
        <v>140</v>
      </c>
      <c r="E134" s="462" t="s">
        <v>155</v>
      </c>
      <c r="F134" s="467" t="s">
        <v>106</v>
      </c>
      <c r="G134" s="456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>+'havelvac 7.1'!N134+'havelvac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34" s="240">
        <f>+'havelvac 7.1'!O134+'havelvac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34" s="240">
        <f>+'havelvac 7.1'!P134+'havelvac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</row>
    <row r="135" spans="1:16" s="273" customFormat="1" ht="15.75" hidden="1" customHeight="1">
      <c r="A135" s="269" t="str">
        <f t="shared" si="3"/>
        <v>71040204015112</v>
      </c>
      <c r="B135" s="451" t="s">
        <v>439</v>
      </c>
      <c r="C135" s="452" t="s">
        <v>155</v>
      </c>
      <c r="D135" s="453" t="s">
        <v>140</v>
      </c>
      <c r="E135" s="462" t="s">
        <v>155</v>
      </c>
      <c r="F135" s="467" t="s">
        <v>106</v>
      </c>
      <c r="G135" s="468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>+'havelvac 7.1'!N135+'havelvac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35" s="240">
        <f>+'havelvac 7.1'!O135+'havelvac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35" s="240">
        <f>+'havelvac 7.1'!P135+'havelvac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</row>
    <row r="136" spans="1:16" s="273" customFormat="1" ht="15.75" hidden="1" customHeight="1">
      <c r="A136" s="269" t="str">
        <f t="shared" si="3"/>
        <v>71040204015113</v>
      </c>
      <c r="B136" s="451" t="s">
        <v>439</v>
      </c>
      <c r="C136" s="452" t="s">
        <v>155</v>
      </c>
      <c r="D136" s="453" t="s">
        <v>140</v>
      </c>
      <c r="E136" s="462" t="s">
        <v>155</v>
      </c>
      <c r="F136" s="467" t="s">
        <v>106</v>
      </c>
      <c r="G136" s="468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>+'havelvac 7.1'!N136+'havelvac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36" s="240">
        <f>+'havelvac 7.1'!O136+'havelvac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36" s="240">
        <f>+'havelvac 7.1'!P136+'havelvac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</row>
    <row r="137" spans="1:16" s="391" customFormat="1" ht="15.75" hidden="1" customHeight="1">
      <c r="A137" s="269" t="str">
        <f t="shared" si="3"/>
        <v>71040500000000</v>
      </c>
      <c r="B137" s="451" t="s">
        <v>439</v>
      </c>
      <c r="C137" s="452" t="s">
        <v>155</v>
      </c>
      <c r="D137" s="453" t="s">
        <v>149</v>
      </c>
      <c r="E137" s="462" t="s">
        <v>441</v>
      </c>
      <c r="F137" s="467" t="s">
        <v>441</v>
      </c>
      <c r="G137" s="456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>+'havelvac 7.1'!N137+'havelvac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37" s="240">
        <f>+'havelvac 7.1'!O137+'havelvac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37" s="240">
        <f>+'havelvac 7.1'!P137+'havelvac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</row>
    <row r="138" spans="1:16" s="273" customFormat="1" ht="37.15" hidden="1" customHeight="1">
      <c r="A138" s="269" t="str">
        <f t="shared" si="3"/>
        <v>71040500000001</v>
      </c>
      <c r="B138" s="451" t="s">
        <v>439</v>
      </c>
      <c r="C138" s="452" t="s">
        <v>155</v>
      </c>
      <c r="D138" s="453" t="s">
        <v>149</v>
      </c>
      <c r="E138" s="462" t="s">
        <v>441</v>
      </c>
      <c r="F138" s="467" t="s">
        <v>441</v>
      </c>
      <c r="G138" s="456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</row>
    <row r="139" spans="1:16" s="273" customFormat="1" ht="25.5" hidden="1" customHeight="1">
      <c r="A139" s="269" t="str">
        <f t="shared" si="3"/>
        <v>71040501000000</v>
      </c>
      <c r="B139" s="451" t="s">
        <v>439</v>
      </c>
      <c r="C139" s="452" t="s">
        <v>155</v>
      </c>
      <c r="D139" s="453" t="s">
        <v>149</v>
      </c>
      <c r="E139" s="462" t="s">
        <v>106</v>
      </c>
      <c r="F139" s="467" t="s">
        <v>441</v>
      </c>
      <c r="G139" s="456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>+'havelvac 7.1'!N139+'havelvac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39" s="240">
        <f>+'havelvac 7.1'!O139+'havelvac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39" s="240">
        <f>+'havelvac 7.1'!P139+'havelvac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</row>
    <row r="140" spans="1:16" s="273" customFormat="1" ht="25.5" hidden="1" customHeight="1">
      <c r="A140" s="269" t="str">
        <f t="shared" si="3"/>
        <v>71040501000001</v>
      </c>
      <c r="B140" s="451" t="s">
        <v>439</v>
      </c>
      <c r="C140" s="452" t="s">
        <v>155</v>
      </c>
      <c r="D140" s="453" t="s">
        <v>149</v>
      </c>
      <c r="E140" s="462" t="s">
        <v>106</v>
      </c>
      <c r="F140" s="467" t="s">
        <v>441</v>
      </c>
      <c r="G140" s="456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>+'havelvac 7.1'!N140+'havelvac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40" s="240">
        <f>+'havelvac 7.1'!O140+'havelvac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40" s="240">
        <f>+'havelvac 7.1'!P140+'havelvac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</row>
    <row r="141" spans="1:16" s="458" customFormat="1" ht="14.25">
      <c r="A141" s="269" t="str">
        <f t="shared" si="3"/>
        <v>71040501010000</v>
      </c>
      <c r="B141" s="451" t="s">
        <v>439</v>
      </c>
      <c r="C141" s="452" t="s">
        <v>155</v>
      </c>
      <c r="D141" s="453" t="s">
        <v>149</v>
      </c>
      <c r="E141" s="462" t="s">
        <v>106</v>
      </c>
      <c r="F141" s="467" t="s">
        <v>106</v>
      </c>
      <c r="G141" s="456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4332570.3</v>
      </c>
      <c r="O141" s="448">
        <f>+O143+O165+O172+O260+O272</f>
        <v>2715974.4</v>
      </c>
      <c r="P141" s="448">
        <f t="shared" ref="P141" si="4">+P143+P165+P172+P260+P272</f>
        <v>1616595.9</v>
      </c>
    </row>
    <row r="142" spans="1:16" s="273" customFormat="1" ht="12.75">
      <c r="A142" s="269" t="str">
        <f t="shared" si="3"/>
        <v>71040501014251</v>
      </c>
      <c r="B142" s="451" t="s">
        <v>439</v>
      </c>
      <c r="C142" s="452" t="s">
        <v>155</v>
      </c>
      <c r="D142" s="453" t="s">
        <v>149</v>
      </c>
      <c r="E142" s="462" t="s">
        <v>106</v>
      </c>
      <c r="F142" s="467" t="s">
        <v>106</v>
      </c>
      <c r="G142" s="468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</row>
    <row r="143" spans="1:16" s="273" customFormat="1" ht="27">
      <c r="A143" s="269"/>
      <c r="B143" s="451"/>
      <c r="C143" s="452"/>
      <c r="D143" s="453"/>
      <c r="E143" s="462"/>
      <c r="F143" s="467"/>
      <c r="G143" s="468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-60665.599999999999</v>
      </c>
      <c r="O143" s="460">
        <f>O145</f>
        <v>-60665.599999999999</v>
      </c>
      <c r="P143" s="460">
        <f>P145</f>
        <v>0</v>
      </c>
    </row>
    <row r="144" spans="1:16" s="458" customFormat="1" ht="13.5">
      <c r="A144" s="269" t="str">
        <f t="shared" si="3"/>
        <v>71040501020000</v>
      </c>
      <c r="B144" s="451" t="s">
        <v>439</v>
      </c>
      <c r="C144" s="452" t="s">
        <v>155</v>
      </c>
      <c r="D144" s="453" t="s">
        <v>149</v>
      </c>
      <c r="E144" s="462" t="s">
        <v>106</v>
      </c>
      <c r="F144" s="467" t="s">
        <v>140</v>
      </c>
      <c r="G144" s="456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</row>
    <row r="145" spans="1:16" s="273" customFormat="1" ht="25.5">
      <c r="A145" s="269" t="str">
        <f t="shared" si="3"/>
        <v>71040501025113</v>
      </c>
      <c r="B145" s="451" t="s">
        <v>439</v>
      </c>
      <c r="C145" s="452" t="s">
        <v>155</v>
      </c>
      <c r="D145" s="453" t="s">
        <v>149</v>
      </c>
      <c r="E145" s="462" t="s">
        <v>106</v>
      </c>
      <c r="F145" s="467" t="s">
        <v>140</v>
      </c>
      <c r="G145" s="468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-60665.599999999999</v>
      </c>
      <c r="O145" s="253">
        <f>+O147+O149+O151+O154+O157+O159+O161+O163</f>
        <v>-60665.599999999999</v>
      </c>
      <c r="P145" s="253">
        <f t="shared" ref="P145" si="5">+P147+P149+P151+P154+P157+P159+P161+P163</f>
        <v>0</v>
      </c>
    </row>
    <row r="146" spans="1:16" s="458" customFormat="1" ht="13.5">
      <c r="A146" s="269" t="str">
        <f t="shared" si="3"/>
        <v>71040501030000</v>
      </c>
      <c r="B146" s="451" t="s">
        <v>439</v>
      </c>
      <c r="C146" s="452" t="s">
        <v>155</v>
      </c>
      <c r="D146" s="453" t="s">
        <v>149</v>
      </c>
      <c r="E146" s="462" t="s">
        <v>106</v>
      </c>
      <c r="F146" s="467" t="s">
        <v>442</v>
      </c>
      <c r="G146" s="456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</row>
    <row r="147" spans="1:16" s="273" customFormat="1" ht="47.45" hidden="1" customHeight="1">
      <c r="A147" s="269" t="str">
        <f t="shared" si="3"/>
        <v>71040501034251</v>
      </c>
      <c r="B147" s="451" t="s">
        <v>439</v>
      </c>
      <c r="C147" s="452" t="s">
        <v>155</v>
      </c>
      <c r="D147" s="453" t="s">
        <v>149</v>
      </c>
      <c r="E147" s="462" t="s">
        <v>106</v>
      </c>
      <c r="F147" s="467" t="s">
        <v>442</v>
      </c>
      <c r="G147" s="468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</row>
    <row r="148" spans="1:16" s="273" customFormat="1" hidden="1">
      <c r="A148" s="269" t="str">
        <f t="shared" si="3"/>
        <v>71040501035113</v>
      </c>
      <c r="B148" s="451" t="s">
        <v>439</v>
      </c>
      <c r="C148" s="452" t="s">
        <v>155</v>
      </c>
      <c r="D148" s="453" t="s">
        <v>149</v>
      </c>
      <c r="E148" s="462" t="s">
        <v>106</v>
      </c>
      <c r="F148" s="467" t="s">
        <v>442</v>
      </c>
      <c r="G148" s="468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>+'havelvac 7.1'!N148+'havelvac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48" s="240">
        <f>+'havelvac 7.1'!O148+'havelvac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48" s="240">
        <f>+'havelvac 7.1'!P148+'havelvac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</row>
    <row r="149" spans="1:16" s="458" customFormat="1" ht="43.9" hidden="1" customHeight="1">
      <c r="A149" s="269" t="str">
        <f t="shared" si="3"/>
        <v>71040501040000</v>
      </c>
      <c r="B149" s="451" t="s">
        <v>439</v>
      </c>
      <c r="C149" s="452" t="s">
        <v>155</v>
      </c>
      <c r="D149" s="453" t="s">
        <v>149</v>
      </c>
      <c r="E149" s="462" t="s">
        <v>106</v>
      </c>
      <c r="F149" s="467" t="s">
        <v>155</v>
      </c>
      <c r="G149" s="456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</row>
    <row r="150" spans="1:16" s="273" customFormat="1" hidden="1">
      <c r="A150" s="269" t="str">
        <f t="shared" si="3"/>
        <v>71040501044251</v>
      </c>
      <c r="B150" s="451" t="s">
        <v>439</v>
      </c>
      <c r="C150" s="452" t="s">
        <v>155</v>
      </c>
      <c r="D150" s="453" t="s">
        <v>149</v>
      </c>
      <c r="E150" s="462" t="s">
        <v>106</v>
      </c>
      <c r="F150" s="467" t="s">
        <v>155</v>
      </c>
      <c r="G150" s="468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>+'havelvac 7.1'!N150+'havelvac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50" s="240">
        <f>+'havelvac 7.1'!O150+'havelvac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50" s="240">
        <f>+'havelvac 7.1'!P150+'havelvac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</row>
    <row r="151" spans="1:16" s="273" customFormat="1" ht="37.15" hidden="1" customHeight="1">
      <c r="A151" s="269"/>
      <c r="B151" s="451"/>
      <c r="C151" s="452"/>
      <c r="D151" s="453"/>
      <c r="E151" s="462"/>
      <c r="F151" s="467"/>
      <c r="G151" s="468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</row>
    <row r="152" spans="1:16" s="458" customFormat="1" hidden="1">
      <c r="A152" s="269" t="str">
        <f>CONCATENATE(B152,C152,D152,E152,F152,G152)</f>
        <v>71040501080000</v>
      </c>
      <c r="B152" s="451" t="s">
        <v>439</v>
      </c>
      <c r="C152" s="452" t="s">
        <v>155</v>
      </c>
      <c r="D152" s="453" t="s">
        <v>149</v>
      </c>
      <c r="E152" s="462" t="s">
        <v>106</v>
      </c>
      <c r="F152" s="467" t="s">
        <v>185</v>
      </c>
      <c r="G152" s="456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>+'havelvac 7.1'!N152+'havelvac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52" s="240">
        <f>+'havelvac 7.1'!O152+'havelvac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52" s="240">
        <f>+'havelvac 7.1'!P152+'havelvac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</row>
    <row r="153" spans="1:16" s="458" customFormat="1" hidden="1">
      <c r="A153" s="269"/>
      <c r="B153" s="451"/>
      <c r="C153" s="452"/>
      <c r="D153" s="453"/>
      <c r="E153" s="462"/>
      <c r="F153" s="467"/>
      <c r="G153" s="456"/>
      <c r="H153" s="238"/>
      <c r="I153" s="245"/>
      <c r="J153" s="249"/>
      <c r="K153" s="249"/>
      <c r="L153" s="252" t="s">
        <v>174</v>
      </c>
      <c r="M153" s="419">
        <v>5113</v>
      </c>
      <c r="N153" s="240">
        <f>+'havelvac 7.1'!N153+'havelvac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53" s="240">
        <f>+'havelvac 7.1'!O153+'havelvac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53" s="240">
        <f>+'havelvac 7.1'!P153+'havelvac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</row>
    <row r="154" spans="1:16" s="273" customFormat="1" ht="60.6" hidden="1" customHeight="1">
      <c r="A154" s="269" t="str">
        <f t="shared" ref="A154:A164" si="6">CONCATENATE(B154,C154,D154,E154,F154,G154)</f>
        <v>71040501085113</v>
      </c>
      <c r="B154" s="451" t="s">
        <v>439</v>
      </c>
      <c r="C154" s="452" t="s">
        <v>155</v>
      </c>
      <c r="D154" s="453" t="s">
        <v>149</v>
      </c>
      <c r="E154" s="462" t="s">
        <v>106</v>
      </c>
      <c r="F154" s="467" t="s">
        <v>185</v>
      </c>
      <c r="G154" s="468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</row>
    <row r="155" spans="1:16" s="458" customFormat="1" hidden="1">
      <c r="A155" s="269" t="str">
        <f t="shared" si="6"/>
        <v>71040501090000</v>
      </c>
      <c r="B155" s="451" t="s">
        <v>439</v>
      </c>
      <c r="C155" s="452" t="s">
        <v>155</v>
      </c>
      <c r="D155" s="453" t="s">
        <v>149</v>
      </c>
      <c r="E155" s="462" t="s">
        <v>106</v>
      </c>
      <c r="F155" s="467" t="s">
        <v>187</v>
      </c>
      <c r="G155" s="456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>+'havelvac 7.1'!N155+'havelvac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55" s="240">
        <f>+'havelvac 7.1'!O155+'havelvac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55" s="240">
        <f>+'havelvac 7.1'!P155+'havelvac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</row>
    <row r="156" spans="1:16" s="273" customFormat="1" hidden="1">
      <c r="A156" s="269" t="str">
        <f t="shared" si="6"/>
        <v>71040501094251</v>
      </c>
      <c r="B156" s="451" t="s">
        <v>439</v>
      </c>
      <c r="C156" s="452" t="s">
        <v>155</v>
      </c>
      <c r="D156" s="453" t="s">
        <v>149</v>
      </c>
      <c r="E156" s="462" t="s">
        <v>106</v>
      </c>
      <c r="F156" s="467" t="s">
        <v>187</v>
      </c>
      <c r="G156" s="468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>+'havelvac 7.1'!N156+'havelvac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6" s="240">
        <f>+'havelvac 7.1'!O156+'havelvac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6" s="240">
        <f>+'havelvac 7.1'!P156+'havelvac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</row>
    <row r="157" spans="1:16" s="273" customFormat="1" ht="37.9" hidden="1" customHeight="1">
      <c r="A157" s="269" t="str">
        <f t="shared" si="6"/>
        <v>71040501094639</v>
      </c>
      <c r="B157" s="451" t="s">
        <v>439</v>
      </c>
      <c r="C157" s="452" t="s">
        <v>155</v>
      </c>
      <c r="D157" s="453" t="s">
        <v>149</v>
      </c>
      <c r="E157" s="462" t="s">
        <v>106</v>
      </c>
      <c r="F157" s="467" t="s">
        <v>187</v>
      </c>
      <c r="G157" s="468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</row>
    <row r="158" spans="1:16" s="458" customFormat="1" hidden="1">
      <c r="A158" s="269" t="str">
        <f t="shared" si="6"/>
        <v>71040501100000</v>
      </c>
      <c r="B158" s="451" t="s">
        <v>439</v>
      </c>
      <c r="C158" s="452" t="s">
        <v>155</v>
      </c>
      <c r="D158" s="453" t="s">
        <v>149</v>
      </c>
      <c r="E158" s="462" t="s">
        <v>106</v>
      </c>
      <c r="F158" s="467" t="s">
        <v>189</v>
      </c>
      <c r="G158" s="456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>+'havelvac 7.1'!N158+'havelvac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8" s="240">
        <f>+'havelvac 7.1'!O158+'havelvac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8" s="240">
        <f>+'havelvac 7.1'!P158+'havelvac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</row>
    <row r="159" spans="1:16" s="273" customFormat="1" ht="73.900000000000006" customHeight="1">
      <c r="A159" s="269" t="str">
        <f t="shared" si="6"/>
        <v>71040501104861</v>
      </c>
      <c r="B159" s="451" t="s">
        <v>439</v>
      </c>
      <c r="C159" s="452" t="s">
        <v>155</v>
      </c>
      <c r="D159" s="453" t="s">
        <v>149</v>
      </c>
      <c r="E159" s="462" t="s">
        <v>106</v>
      </c>
      <c r="F159" s="467" t="s">
        <v>189</v>
      </c>
      <c r="G159" s="468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-43222.6</v>
      </c>
      <c r="O159" s="466">
        <f>SUM(O160:O160)</f>
        <v>-43222.6</v>
      </c>
      <c r="P159" s="466">
        <f>SUM(P160:P160)</f>
        <v>0</v>
      </c>
    </row>
    <row r="160" spans="1:16" s="458" customFormat="1">
      <c r="A160" s="269" t="str">
        <f t="shared" si="6"/>
        <v>71040501110000</v>
      </c>
      <c r="B160" s="451" t="s">
        <v>439</v>
      </c>
      <c r="C160" s="452" t="s">
        <v>155</v>
      </c>
      <c r="D160" s="453" t="s">
        <v>149</v>
      </c>
      <c r="E160" s="462" t="s">
        <v>106</v>
      </c>
      <c r="F160" s="467" t="s">
        <v>104</v>
      </c>
      <c r="G160" s="456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>+'havelvac 7.1'!N160+'havelvac 7.2'!N160+'havelvac 7.3'!N160+'havelvac 7.4'!N160+'havelvac 7.5'!N160+'havelvac 7.6'!N160+'havelvac 7.7'!N160+'havelvac 7.9'!N160+'havelvac 7.8'!N160+'havelvac 7.10'!N160+'havelvac 7.11'!N160+'havelvac 7.12'!N160+'havelvac 7.13'!N160</f>
        <v>-43222.6</v>
      </c>
      <c r="O160" s="240">
        <f>+'havelvac 7.1'!O160+'havelvac 7.2'!O160+'havelvac 7.3'!O160+'havelvac 7.4'!O160+'havelvac 7.5'!O160+'havelvac 7.6'!O160+'havelvac 7.7'!O160+'havelvac 7.9'!O160+'havelvac 7.8'!O160+'havelvac 7.10'!O160+'havelvac 7.11'!O160+'havelvac 7.12'!O160+'havelvac 7.13'!O160</f>
        <v>-43222.6</v>
      </c>
      <c r="P160" s="240">
        <f>+'havelvac 7.1'!P160+'havelvac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</row>
    <row r="161" spans="1:16" s="458" customFormat="1" ht="84.6" customHeight="1">
      <c r="A161" s="269" t="str">
        <f t="shared" si="6"/>
        <v>71040501120000</v>
      </c>
      <c r="B161" s="451" t="s">
        <v>439</v>
      </c>
      <c r="C161" s="452" t="s">
        <v>155</v>
      </c>
      <c r="D161" s="453" t="s">
        <v>149</v>
      </c>
      <c r="E161" s="462" t="s">
        <v>106</v>
      </c>
      <c r="F161" s="467" t="s">
        <v>443</v>
      </c>
      <c r="G161" s="456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-17443</v>
      </c>
      <c r="O161" s="466">
        <f>SUM(O162:O162)</f>
        <v>-17443</v>
      </c>
      <c r="P161" s="466">
        <f>SUM(P162:P162)</f>
        <v>0</v>
      </c>
    </row>
    <row r="162" spans="1:16" s="273" customFormat="1">
      <c r="A162" s="269" t="str">
        <f t="shared" si="6"/>
        <v>71040501125129</v>
      </c>
      <c r="B162" s="451" t="s">
        <v>439</v>
      </c>
      <c r="C162" s="452" t="s">
        <v>155</v>
      </c>
      <c r="D162" s="453" t="s">
        <v>149</v>
      </c>
      <c r="E162" s="462" t="s">
        <v>106</v>
      </c>
      <c r="F162" s="467" t="s">
        <v>443</v>
      </c>
      <c r="G162" s="468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>+'havelvac 7.1'!N162+'havelvac 7.2'!N162+'havelvac 7.3'!N162+'havelvac 7.4'!N162+'havelvac 7.5'!N162+'havelvac 7.6'!N162+'havelvac 7.7'!N162+'havelvac 7.9'!N162+'havelvac 7.8'!N162+'havelvac 7.10'!N162+'havelvac 7.11'!N162+'havelvac 7.12'!N162+'havelvac 7.13'!N162</f>
        <v>-17443</v>
      </c>
      <c r="O162" s="240">
        <f>+'havelvac 7.1'!O162+'havelvac 7.2'!O162+'havelvac 7.3'!O162+'havelvac 7.4'!O162+'havelvac 7.5'!O162+'havelvac 7.6'!O162+'havelvac 7.7'!O162+'havelvac 7.9'!O162+'havelvac 7.8'!O162+'havelvac 7.10'!O162+'havelvac 7.11'!O162+'havelvac 7.12'!O162+'havelvac 7.13'!O162</f>
        <v>-17443</v>
      </c>
      <c r="P162" s="240">
        <f>+'havelvac 7.1'!P162+'havelvac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</row>
    <row r="163" spans="1:16" s="273" customFormat="1" ht="42.6" hidden="1" customHeight="1">
      <c r="A163" s="269" t="str">
        <f t="shared" si="6"/>
        <v>71040501094639</v>
      </c>
      <c r="B163" s="451" t="s">
        <v>439</v>
      </c>
      <c r="C163" s="452" t="s">
        <v>155</v>
      </c>
      <c r="D163" s="453" t="s">
        <v>149</v>
      </c>
      <c r="E163" s="462" t="s">
        <v>106</v>
      </c>
      <c r="F163" s="467" t="s">
        <v>187</v>
      </c>
      <c r="G163" s="468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</row>
    <row r="164" spans="1:16" s="458" customFormat="1" ht="25.5" hidden="1">
      <c r="A164" s="269" t="str">
        <f t="shared" si="6"/>
        <v>71040501100000</v>
      </c>
      <c r="B164" s="451" t="s">
        <v>439</v>
      </c>
      <c r="C164" s="452" t="s">
        <v>155</v>
      </c>
      <c r="D164" s="453" t="s">
        <v>149</v>
      </c>
      <c r="E164" s="462" t="s">
        <v>106</v>
      </c>
      <c r="F164" s="467" t="s">
        <v>189</v>
      </c>
      <c r="G164" s="456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>+'havelvac 7.1'!N166+'havelvac 7.2'!N166+'havelvac 7.3'!N166+'havelvac 7.4'!N166+'havelvac 7.5'!N166+'havelvac 7.6'!N166+'havelvac 7.7'!N166+'havelvac 7.9'!N166+'havelvac 7.8'!N166+'havelvac 7.10'!N166+'havelvac 7.11'!N166+'havelvac 7.12'!N166+'havelvac 7.13'!N164</f>
        <v>0</v>
      </c>
      <c r="O164" s="240">
        <f>+'havelvac 7.1'!O166+'havelvac 7.2'!O166+'havelvac 7.3'!O166+'havelvac 7.4'!O166+'havelvac 7.5'!O166+'havelvac 7.6'!O166+'havelvac 7.7'!O166+'havelvac 7.9'!O166+'havelvac 7.8'!O166+'havelvac 7.10'!O166+'havelvac 7.11'!O166+'havelvac 7.12'!O166+'havelvac 7.13'!O164</f>
        <v>0</v>
      </c>
      <c r="P164" s="240">
        <f>+'havelvac 7.1'!P166+'havelvac 7.2'!P166+'havelvac 7.3'!P166+'havelvac 7.4'!P166+'havelvac 7.5'!P166+'havelvac 7.6'!P166+'havelvac 7.7'!P166+'havelvac 7.9'!P166+'havelvac 7.8'!P166+'havelvac 7.10'!P166+'havelvac 7.11'!P166+'havelvac 7.12'!P166+'havelvac 7.13'!P164</f>
        <v>0</v>
      </c>
    </row>
    <row r="165" spans="1:16" s="273" customFormat="1" ht="27">
      <c r="A165" s="269" t="str">
        <f t="shared" si="3"/>
        <v>71040501045112</v>
      </c>
      <c r="B165" s="451" t="s">
        <v>439</v>
      </c>
      <c r="C165" s="452" t="s">
        <v>155</v>
      </c>
      <c r="D165" s="453" t="s">
        <v>149</v>
      </c>
      <c r="E165" s="462" t="s">
        <v>106</v>
      </c>
      <c r="F165" s="467" t="s">
        <v>155</v>
      </c>
      <c r="G165" s="468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15537.699999999999</v>
      </c>
      <c r="O165" s="460">
        <f>+O167</f>
        <v>0</v>
      </c>
      <c r="P165" s="460">
        <f>+P167</f>
        <v>15537.699999999999</v>
      </c>
    </row>
    <row r="166" spans="1:16" s="273" customFormat="1" ht="12.75">
      <c r="A166" s="269" t="str">
        <f t="shared" si="3"/>
        <v>71040501045113</v>
      </c>
      <c r="B166" s="451" t="s">
        <v>439</v>
      </c>
      <c r="C166" s="452" t="s">
        <v>155</v>
      </c>
      <c r="D166" s="453" t="s">
        <v>149</v>
      </c>
      <c r="E166" s="462" t="s">
        <v>106</v>
      </c>
      <c r="F166" s="467" t="s">
        <v>155</v>
      </c>
      <c r="G166" s="468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</row>
    <row r="167" spans="1:16" s="458" customFormat="1" ht="13.5">
      <c r="A167" s="269" t="str">
        <f t="shared" si="3"/>
        <v>71040501050000</v>
      </c>
      <c r="B167" s="451" t="s">
        <v>439</v>
      </c>
      <c r="C167" s="452" t="s">
        <v>155</v>
      </c>
      <c r="D167" s="453" t="s">
        <v>149</v>
      </c>
      <c r="E167" s="462" t="s">
        <v>106</v>
      </c>
      <c r="F167" s="467" t="s">
        <v>149</v>
      </c>
      <c r="G167" s="456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15537.699999999999</v>
      </c>
      <c r="O167" s="253">
        <f>+O169</f>
        <v>0</v>
      </c>
      <c r="P167" s="253">
        <f>+P169</f>
        <v>15537.699999999999</v>
      </c>
    </row>
    <row r="168" spans="1:16" s="273" customFormat="1" ht="12.75">
      <c r="A168" s="269" t="str">
        <f t="shared" si="3"/>
        <v>71040501054251</v>
      </c>
      <c r="B168" s="451" t="s">
        <v>439</v>
      </c>
      <c r="C168" s="452" t="s">
        <v>155</v>
      </c>
      <c r="D168" s="453" t="s">
        <v>149</v>
      </c>
      <c r="E168" s="462" t="s">
        <v>106</v>
      </c>
      <c r="F168" s="467" t="s">
        <v>149</v>
      </c>
      <c r="G168" s="468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</row>
    <row r="169" spans="1:16" s="273" customFormat="1" ht="13.5">
      <c r="A169" s="269" t="str">
        <f t="shared" si="3"/>
        <v>71040501055112</v>
      </c>
      <c r="B169" s="451" t="s">
        <v>439</v>
      </c>
      <c r="C169" s="452" t="s">
        <v>155</v>
      </c>
      <c r="D169" s="453" t="s">
        <v>149</v>
      </c>
      <c r="E169" s="462" t="s">
        <v>106</v>
      </c>
      <c r="F169" s="467" t="s">
        <v>149</v>
      </c>
      <c r="G169" s="468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15537.699999999999</v>
      </c>
      <c r="O169" s="466">
        <f>SUM(O170:O171)</f>
        <v>0</v>
      </c>
      <c r="P169" s="466">
        <f>SUM(P170:P171)</f>
        <v>15537.699999999999</v>
      </c>
    </row>
    <row r="170" spans="1:16" s="273" customFormat="1">
      <c r="A170" s="269" t="str">
        <f t="shared" si="3"/>
        <v>71040501055113</v>
      </c>
      <c r="B170" s="451" t="s">
        <v>439</v>
      </c>
      <c r="C170" s="452" t="s">
        <v>155</v>
      </c>
      <c r="D170" s="453" t="s">
        <v>149</v>
      </c>
      <c r="E170" s="462" t="s">
        <v>106</v>
      </c>
      <c r="F170" s="467" t="s">
        <v>149</v>
      </c>
      <c r="G170" s="468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>+'havelvac 7.1'!N170+'havelvac 7.2'!N170+'havelvac 7.3'!N170+'havelvac 7.4'!N170+'havelvac 7.5'!N170+'havelvac 7.6'!N170+'havelvac 7.7'!N170+'havelvac 7.9'!N170+'havelvac 7.8'!N170+'havelvac 7.10'!N170+'havelvac 7.11'!N170+'havelvac 7.12'!N170+'havelvac 7.13'!N170</f>
        <v>14997.699999999999</v>
      </c>
      <c r="O170" s="240">
        <f>+'havelvac 7.1'!O170+'havelvac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70" s="240">
        <f>+'havelvac 7.1'!P170+'havelvac 7.2'!P170+'havelvac 7.3'!P170+'havelvac 7.4'!P170+'havelvac 7.5'!P170+'havelvac 7.6'!P170+'havelvac 7.7'!P170+'havelvac 7.9'!P170+'havelvac 7.8'!P170+'havelvac 7.10'!P170+'havelvac 7.11'!P170+'havelvac 7.12'!P170+'havelvac 7.13'!P170</f>
        <v>14997.699999999999</v>
      </c>
    </row>
    <row r="171" spans="1:16" s="458" customFormat="1">
      <c r="A171" s="269" t="str">
        <f t="shared" si="3"/>
        <v>71040501060000</v>
      </c>
      <c r="B171" s="451" t="s">
        <v>439</v>
      </c>
      <c r="C171" s="452" t="s">
        <v>155</v>
      </c>
      <c r="D171" s="453" t="s">
        <v>149</v>
      </c>
      <c r="E171" s="462" t="s">
        <v>106</v>
      </c>
      <c r="F171" s="467" t="s">
        <v>157</v>
      </c>
      <c r="G171" s="456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>+'havelvac 7.1'!N171+'havelvac 7.2'!N171+'havelvac 7.3'!N171+'havelvac 7.4'!N171+'havelvac 7.5'!N171+'havelvac 7.6'!N171+'havelvac 7.7'!N171+'havelvac 7.9'!N171+'havelvac 7.8'!N171+'havelvac 7.10'!N171+'havelvac 7.11'!N171+'havelvac 7.12'!N171+'havelvac 7.13'!N171</f>
        <v>540</v>
      </c>
      <c r="O171" s="240">
        <f>+'havelvac 7.1'!O171+'havelvac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71" s="240">
        <f>+'havelvac 7.1'!P171+'havelvac 7.2'!P171+'havelvac 7.3'!P171+'havelvac 7.4'!P171+'havelvac 7.5'!P171+'havelvac 7.6'!P171+'havelvac 7.7'!P171+'havelvac 7.9'!P171+'havelvac 7.8'!P171+'havelvac 7.10'!P171+'havelvac 7.11'!P171+'havelvac 7.12'!P171+'havelvac 7.13'!P171</f>
        <v>540</v>
      </c>
    </row>
    <row r="172" spans="1:16" s="273" customFormat="1" ht="13.5">
      <c r="A172" s="269" t="str">
        <f t="shared" ref="A172:A226" si="7">CONCATENATE(B172,C172,D172,E172,F172,G172)</f>
        <v>71040501134251</v>
      </c>
      <c r="B172" s="451" t="s">
        <v>439</v>
      </c>
      <c r="C172" s="452" t="s">
        <v>155</v>
      </c>
      <c r="D172" s="453" t="s">
        <v>149</v>
      </c>
      <c r="E172" s="462" t="s">
        <v>106</v>
      </c>
      <c r="F172" s="467" t="s">
        <v>444</v>
      </c>
      <c r="G172" s="468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4323881.6000000006</v>
      </c>
      <c r="O172" s="460">
        <f>+O174+O246</f>
        <v>2722823.4</v>
      </c>
      <c r="P172" s="460">
        <f>+P174+P246</f>
        <v>1601058.2</v>
      </c>
    </row>
    <row r="173" spans="1:16" s="273" customFormat="1" ht="12.75">
      <c r="A173" s="269" t="str">
        <f t="shared" si="7"/>
        <v>71040501135129</v>
      </c>
      <c r="B173" s="451" t="s">
        <v>439</v>
      </c>
      <c r="C173" s="452" t="s">
        <v>155</v>
      </c>
      <c r="D173" s="453" t="s">
        <v>149</v>
      </c>
      <c r="E173" s="462" t="s">
        <v>106</v>
      </c>
      <c r="F173" s="467" t="s">
        <v>444</v>
      </c>
      <c r="G173" s="468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</row>
    <row r="174" spans="1:16" s="273" customFormat="1" ht="12.75">
      <c r="A174" s="269" t="str">
        <f t="shared" si="7"/>
        <v>71040501135221</v>
      </c>
      <c r="B174" s="451" t="s">
        <v>439</v>
      </c>
      <c r="C174" s="452" t="s">
        <v>155</v>
      </c>
      <c r="D174" s="453" t="s">
        <v>149</v>
      </c>
      <c r="E174" s="462" t="s">
        <v>106</v>
      </c>
      <c r="F174" s="467" t="s">
        <v>444</v>
      </c>
      <c r="G174" s="468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O174+P174</f>
        <v>4342452.2</v>
      </c>
      <c r="O174" s="253">
        <f>O176+O179+O181+O185+O189+O194+O198+O200+O206+O213+O217+O220+O224+O231+O234+O238+O244+O236</f>
        <v>2741394</v>
      </c>
      <c r="P174" s="481">
        <f>+P176+P179+P181+P185+P189+P194+P198+P200+P206+P213+P217+P220+P224+P231+P234+P236+P238+P244</f>
        <v>1601058.2</v>
      </c>
    </row>
    <row r="175" spans="1:16" s="458" customFormat="1" ht="13.5">
      <c r="A175" s="269" t="str">
        <f t="shared" si="7"/>
        <v>71040501140000</v>
      </c>
      <c r="B175" s="451" t="s">
        <v>439</v>
      </c>
      <c r="C175" s="452" t="s">
        <v>155</v>
      </c>
      <c r="D175" s="453" t="s">
        <v>149</v>
      </c>
      <c r="E175" s="462" t="s">
        <v>106</v>
      </c>
      <c r="F175" s="467" t="s">
        <v>445</v>
      </c>
      <c r="G175" s="456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</row>
    <row r="176" spans="1:16" s="273" customFormat="1" ht="28.5" customHeight="1">
      <c r="A176" s="269" t="str">
        <f t="shared" si="7"/>
        <v>71040501144729</v>
      </c>
      <c r="B176" s="451" t="s">
        <v>439</v>
      </c>
      <c r="C176" s="452" t="s">
        <v>155</v>
      </c>
      <c r="D176" s="453" t="s">
        <v>149</v>
      </c>
      <c r="E176" s="462" t="s">
        <v>106</v>
      </c>
      <c r="F176" s="467" t="s">
        <v>445</v>
      </c>
      <c r="G176" s="468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26423.1</v>
      </c>
      <c r="O176" s="466">
        <f>SUM(O177:O178)</f>
        <v>22851.1</v>
      </c>
      <c r="P176" s="466">
        <f>SUM(P177:P178)</f>
        <v>3572</v>
      </c>
    </row>
    <row r="177" spans="1:16" s="458" customFormat="1" ht="27" customHeight="1">
      <c r="A177" s="269" t="str">
        <f t="shared" si="7"/>
        <v>71040501150000</v>
      </c>
      <c r="B177" s="451" t="s">
        <v>439</v>
      </c>
      <c r="C177" s="452" t="s">
        <v>155</v>
      </c>
      <c r="D177" s="453" t="s">
        <v>149</v>
      </c>
      <c r="E177" s="462" t="s">
        <v>106</v>
      </c>
      <c r="F177" s="467" t="s">
        <v>446</v>
      </c>
      <c r="G177" s="456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>+'havelvac 7.1'!N177+'havelvac 7.2'!N177+'havelvac 7.3'!N177+'havelvac 7.4'!N177+'havelvac 7.5'!N177+'havelvac 7.6'!N177+'havelvac 7.7'!N177+'havelvac 7.9'!N177+'havelvac 7.8'!N177+'havelvac 7.10'!N177+'havelvac 7.11'!N177+'havelvac 7.12'!N177+'havelvac 7.13'!N177</f>
        <v>22851.1</v>
      </c>
      <c r="O177" s="240">
        <f>+'havelvac 7.1'!O177+'havelvac 7.2'!O177+'havelvac 7.3'!O177+'havelvac 7.4'!O177+'havelvac 7.5'!O177+'havelvac 7.6'!O177+'havelvac 7.7'!O177+'havelvac 7.9'!O177+'havelvac 7.8'!O177+'havelvac 7.10'!O177+'havelvac 7.11'!O177+'havelvac 7.12'!O177+'havelvac 7.13'!O177</f>
        <v>22851.1</v>
      </c>
      <c r="P177" s="240">
        <f>+'havelvac 7.1'!P177+'havelvac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</row>
    <row r="178" spans="1:16" s="273" customFormat="1" ht="21" customHeight="1">
      <c r="A178" s="269" t="str">
        <f t="shared" si="7"/>
        <v>71040501155112</v>
      </c>
      <c r="B178" s="451" t="s">
        <v>439</v>
      </c>
      <c r="C178" s="452" t="s">
        <v>155</v>
      </c>
      <c r="D178" s="453" t="s">
        <v>149</v>
      </c>
      <c r="E178" s="462" t="s">
        <v>106</v>
      </c>
      <c r="F178" s="467" t="s">
        <v>446</v>
      </c>
      <c r="G178" s="468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>+'havelvac 7.1'!N178+'havelvac 7.2'!N178+'havelvac 7.3'!N178+'havelvac 7.4'!N178+'havelvac 7.5'!N178+'havelvac 7.6'!N178+'havelvac 7.7'!N178+'havelvac 7.9'!N178+'havelvac 7.8'!N178+'havelvac 7.10'!N178+'havelvac 7.11'!N178+'havelvac 7.12'!N178+'havelvac 7.13'!N178</f>
        <v>3572</v>
      </c>
      <c r="O178" s="240">
        <f>+'havelvac 7.1'!O178+'havelvac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78" s="240">
        <f>+'havelvac 7.1'!P178+'havelvac 7.2'!P178+'havelvac 7.3'!P178+'havelvac 7.4'!P178+'havelvac 7.5'!P178+'havelvac 7.6'!P178+'havelvac 7.7'!P178+'havelvac 7.9'!P178+'havelvac 7.8'!P178+'havelvac 7.10'!P178+'havelvac 7.11'!P178+'havelvac 7.12'!P178+'havelvac 7.13'!P178</f>
        <v>3572</v>
      </c>
    </row>
    <row r="179" spans="1:16" s="273" customFormat="1" ht="44.45" customHeight="1">
      <c r="A179" s="269" t="str">
        <f t="shared" si="7"/>
        <v>71040501155133</v>
      </c>
      <c r="B179" s="451" t="s">
        <v>439</v>
      </c>
      <c r="C179" s="452" t="s">
        <v>155</v>
      </c>
      <c r="D179" s="453" t="s">
        <v>149</v>
      </c>
      <c r="E179" s="462" t="s">
        <v>106</v>
      </c>
      <c r="F179" s="467" t="s">
        <v>446</v>
      </c>
      <c r="G179" s="468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-7597.3</v>
      </c>
      <c r="O179" s="466">
        <f>SUM(O180)</f>
        <v>-7597.3</v>
      </c>
      <c r="P179" s="466">
        <f>SUM(P180)</f>
        <v>0</v>
      </c>
    </row>
    <row r="180" spans="1:16" s="273" customFormat="1">
      <c r="A180" s="269" t="str">
        <f t="shared" si="7"/>
        <v>71040501155134</v>
      </c>
      <c r="B180" s="451" t="s">
        <v>439</v>
      </c>
      <c r="C180" s="452" t="s">
        <v>155</v>
      </c>
      <c r="D180" s="453" t="s">
        <v>149</v>
      </c>
      <c r="E180" s="462" t="s">
        <v>106</v>
      </c>
      <c r="F180" s="467" t="s">
        <v>446</v>
      </c>
      <c r="G180" s="468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>+'havelvac 7.1'!N180+'havelvac 7.2'!N180+'havelvac 7.3'!N180+'havelvac 7.4'!N180+'havelvac 7.5'!N180+'havelvac 7.6'!N180+'havelvac 7.7'!N180+'havelvac 7.9'!N180+'havelvac 7.8'!N180+'havelvac 7.10'!N180+'havelvac 7.11'!N180+'havelvac 7.12'!N180+'havelvac 7.13'!N180</f>
        <v>-7597.3</v>
      </c>
      <c r="O180" s="240">
        <f>+'havelvac 7.1'!O180+'havelvac 7.2'!O180+'havelvac 7.3'!O180+'havelvac 7.4'!O180+'havelvac 7.5'!O180+'havelvac 7.6'!O180+'havelvac 7.7'!O180+'havelvac 7.9'!O180+'havelvac 7.8'!O180+'havelvac 7.10'!O180+'havelvac 7.11'!O180+'havelvac 7.12'!O180+'havelvac 7.13'!O180</f>
        <v>-7597.3</v>
      </c>
      <c r="P180" s="240">
        <f>+'havelvac 7.1'!P180+'havelvac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</row>
    <row r="181" spans="1:16" s="273" customFormat="1" ht="13.5">
      <c r="A181" s="269" t="str">
        <f t="shared" si="7"/>
        <v>71040505000000</v>
      </c>
      <c r="B181" s="451" t="s">
        <v>439</v>
      </c>
      <c r="C181" s="452" t="s">
        <v>155</v>
      </c>
      <c r="D181" s="453" t="s">
        <v>149</v>
      </c>
      <c r="E181" s="462" t="s">
        <v>149</v>
      </c>
      <c r="F181" s="467" t="s">
        <v>441</v>
      </c>
      <c r="G181" s="456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8485.2999999999993</v>
      </c>
      <c r="O181" s="466">
        <f>SUM(O182:O184)</f>
        <v>8485.2999999999993</v>
      </c>
      <c r="P181" s="466">
        <f>SUM(P182:P184)</f>
        <v>0</v>
      </c>
    </row>
    <row r="182" spans="1:16" s="273" customFormat="1" ht="25.5">
      <c r="A182" s="269" t="str">
        <f t="shared" si="7"/>
        <v>71040505000001</v>
      </c>
      <c r="B182" s="451" t="s">
        <v>439</v>
      </c>
      <c r="C182" s="452" t="s">
        <v>155</v>
      </c>
      <c r="D182" s="453" t="s">
        <v>149</v>
      </c>
      <c r="E182" s="462" t="s">
        <v>149</v>
      </c>
      <c r="F182" s="467" t="s">
        <v>441</v>
      </c>
      <c r="G182" s="456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>+'havelvac 7.1'!N182+'havelvac 7.2'!N182+'havelvac 7.3'!N182+'havelvac 7.4'!N182+'havelvac 7.5'!N182+'havelvac 7.6'!N182+'havelvac 7.7'!N182+'havelvac 7.9'!N182+'havelvac 7.8'!N182+'havelvac 7.10'!N182+'havelvac 7.11'!N182+'havelvac 7.12'!N182+'havelvac 7.13'!N182</f>
        <v>8485.2999999999993</v>
      </c>
      <c r="O182" s="240">
        <f>+'havelvac 7.1'!O182+'havelvac 7.2'!O182+'havelvac 7.3'!O182+'havelvac 7.4'!O182+'havelvac 7.5'!O182+'havelvac 7.6'!O182+'havelvac 7.7'!O182+'havelvac 7.9'!O182+'havelvac 7.8'!O182+'havelvac 7.10'!O182+'havelvac 7.11'!O182+'havelvac 7.12'!O182+'havelvac 7.13'!O182</f>
        <v>8485.2999999999993</v>
      </c>
      <c r="P182" s="240">
        <f>+'havelvac 7.1'!P182+'havelvac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</row>
    <row r="183" spans="1:16" s="458" customFormat="1" hidden="1">
      <c r="A183" s="269" t="str">
        <f t="shared" si="7"/>
        <v>71040505010000</v>
      </c>
      <c r="B183" s="451" t="s">
        <v>439</v>
      </c>
      <c r="C183" s="452" t="s">
        <v>155</v>
      </c>
      <c r="D183" s="453" t="s">
        <v>149</v>
      </c>
      <c r="E183" s="462" t="s">
        <v>149</v>
      </c>
      <c r="F183" s="467" t="s">
        <v>106</v>
      </c>
      <c r="G183" s="456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>+'havelvac 7.1'!N183+'havelvac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83" s="240">
        <f>+'havelvac 7.1'!O183+'havelvac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83" s="240">
        <f>+'havelvac 7.1'!P183+'havelvac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</row>
    <row r="184" spans="1:16" s="273" customFormat="1" hidden="1">
      <c r="A184" s="269" t="str">
        <f t="shared" si="7"/>
        <v>71040505015129</v>
      </c>
      <c r="B184" s="451" t="s">
        <v>439</v>
      </c>
      <c r="C184" s="452" t="s">
        <v>155</v>
      </c>
      <c r="D184" s="453" t="s">
        <v>149</v>
      </c>
      <c r="E184" s="462" t="s">
        <v>149</v>
      </c>
      <c r="F184" s="467" t="s">
        <v>106</v>
      </c>
      <c r="G184" s="468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>+'havelvac 7.1'!N184+'havelvac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84" s="240">
        <f>+'havelvac 7.1'!O184+'havelvac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84" s="240">
        <f>+'havelvac 7.1'!P184+'havelvac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</row>
    <row r="185" spans="1:16" s="458" customFormat="1" ht="13.5">
      <c r="A185" s="269" t="str">
        <f t="shared" si="7"/>
        <v>71040505020000</v>
      </c>
      <c r="B185" s="451" t="s">
        <v>439</v>
      </c>
      <c r="C185" s="452" t="s">
        <v>155</v>
      </c>
      <c r="D185" s="453" t="s">
        <v>149</v>
      </c>
      <c r="E185" s="462" t="s">
        <v>149</v>
      </c>
      <c r="F185" s="467" t="s">
        <v>140</v>
      </c>
      <c r="G185" s="456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1478.8000000000002</v>
      </c>
      <c r="O185" s="466">
        <f>SUM(O186:O188)</f>
        <v>1055.2</v>
      </c>
      <c r="P185" s="466">
        <f>SUM(P186:P188)</f>
        <v>423.6</v>
      </c>
    </row>
    <row r="186" spans="1:16" s="273" customFormat="1" ht="25.5">
      <c r="A186" s="269" t="str">
        <f t="shared" si="7"/>
        <v>71040505024511</v>
      </c>
      <c r="B186" s="451" t="s">
        <v>439</v>
      </c>
      <c r="C186" s="452" t="s">
        <v>155</v>
      </c>
      <c r="D186" s="453" t="s">
        <v>149</v>
      </c>
      <c r="E186" s="462" t="s">
        <v>149</v>
      </c>
      <c r="F186" s="467" t="s">
        <v>140</v>
      </c>
      <c r="G186" s="468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>+'havelvac 7.1'!N186+'havelvac 7.2'!N186+'havelvac 7.3'!N186+'havelvac 7.4'!N186+'havelvac 7.5'!N186+'havelvac 7.6'!N186+'havelvac 7.7'!N186+'havelvac 7.9'!N186+'havelvac 7.8'!N186+'havelvac 7.10'!N186+'havelvac 7.11'!N186+'havelvac 7.12'!N186+'havelvac 7.13'!N186</f>
        <v>1055.2</v>
      </c>
      <c r="O186" s="240">
        <f>+'havelvac 7.1'!O186+'havelvac 7.2'!O186+'havelvac 7.3'!O186+'havelvac 7.4'!O186+'havelvac 7.5'!O186+'havelvac 7.6'!O186+'havelvac 7.7'!O186+'havelvac 7.9'!O186+'havelvac 7.8'!O186+'havelvac 7.10'!O186+'havelvac 7.11'!O186+'havelvac 7.12'!O186+'havelvac 7.13'!O186</f>
        <v>1055.2</v>
      </c>
      <c r="P186" s="240">
        <f>+'havelvac 7.1'!P186+'havelvac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</row>
    <row r="187" spans="1:16" s="458" customFormat="1" hidden="1">
      <c r="A187" s="269" t="str">
        <f t="shared" si="7"/>
        <v>71040505030000</v>
      </c>
      <c r="B187" s="451" t="s">
        <v>439</v>
      </c>
      <c r="C187" s="452" t="s">
        <v>155</v>
      </c>
      <c r="D187" s="453" t="s">
        <v>149</v>
      </c>
      <c r="E187" s="462" t="s">
        <v>149</v>
      </c>
      <c r="F187" s="467" t="s">
        <v>442</v>
      </c>
      <c r="G187" s="456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>+'havelvac 7.1'!N187+'havelvac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87" s="240">
        <f>+'havelvac 7.1'!O187+'havelvac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87" s="240">
        <f>+'havelvac 7.1'!P187+'havelvac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</row>
    <row r="188" spans="1:16" s="273" customFormat="1">
      <c r="A188" s="269" t="str">
        <f t="shared" si="7"/>
        <v>71040505034511</v>
      </c>
      <c r="B188" s="451" t="s">
        <v>439</v>
      </c>
      <c r="C188" s="452" t="s">
        <v>155</v>
      </c>
      <c r="D188" s="453" t="s">
        <v>149</v>
      </c>
      <c r="E188" s="462" t="s">
        <v>149</v>
      </c>
      <c r="F188" s="467" t="s">
        <v>442</v>
      </c>
      <c r="G188" s="468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>+'havelvac 7.1'!N188+'havelvac 7.2'!N188+'havelvac 7.3'!N188+'havelvac 7.4'!N188+'havelvac 7.5'!N188+'havelvac 7.6'!N188+'havelvac 7.7'!N188+'havelvac 7.9'!N188+'havelvac 7.8'!N188+'havelvac 7.10'!N188+'havelvac 7.11'!N188+'havelvac 7.12'!N188+'havelvac 7.13'!N188</f>
        <v>423.6</v>
      </c>
      <c r="O188" s="240">
        <f>+'havelvac 7.1'!O188+'havelvac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88" s="240">
        <f>+'havelvac 7.1'!P188+'havelvac 7.2'!P188+'havelvac 7.3'!P188+'havelvac 7.4'!P188+'havelvac 7.5'!P188+'havelvac 7.6'!P188+'havelvac 7.7'!P188+'havelvac 7.9'!P188+'havelvac 7.8'!P188+'havelvac 7.10'!P188+'havelvac 7.11'!P188+'havelvac 7.12'!P188+'havelvac 7.13'!P188</f>
        <v>423.6</v>
      </c>
    </row>
    <row r="189" spans="1:16" s="458" customFormat="1" ht="13.5">
      <c r="A189" s="269" t="str">
        <f t="shared" si="7"/>
        <v>71040505040000</v>
      </c>
      <c r="B189" s="451" t="s">
        <v>439</v>
      </c>
      <c r="C189" s="452" t="s">
        <v>155</v>
      </c>
      <c r="D189" s="453" t="s">
        <v>149</v>
      </c>
      <c r="E189" s="462" t="s">
        <v>149</v>
      </c>
      <c r="F189" s="467" t="s">
        <v>155</v>
      </c>
      <c r="G189" s="456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1016.8</v>
      </c>
      <c r="O189" s="466">
        <f>SUM(O190:O193)</f>
        <v>0</v>
      </c>
      <c r="P189" s="466">
        <f>SUM(P190:P193)</f>
        <v>1016.8</v>
      </c>
    </row>
    <row r="190" spans="1:16" s="273" customFormat="1" ht="25.5" hidden="1">
      <c r="A190" s="269" t="str">
        <f t="shared" si="7"/>
        <v>71040505044861</v>
      </c>
      <c r="B190" s="451" t="s">
        <v>439</v>
      </c>
      <c r="C190" s="452" t="s">
        <v>155</v>
      </c>
      <c r="D190" s="453" t="s">
        <v>149</v>
      </c>
      <c r="E190" s="462" t="s">
        <v>149</v>
      </c>
      <c r="F190" s="467" t="s">
        <v>155</v>
      </c>
      <c r="G190" s="468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>+'havelvac 7.1'!N190+'havelvac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90" s="240">
        <f>+'havelvac 7.1'!O190+'havelvac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90" s="240">
        <f>+'havelvac 7.1'!P190+'havelvac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</row>
    <row r="191" spans="1:16" s="458" customFormat="1" ht="21.6" hidden="1" customHeight="1">
      <c r="A191" s="269" t="str">
        <f t="shared" si="7"/>
        <v>71040505050000</v>
      </c>
      <c r="B191" s="451" t="s">
        <v>439</v>
      </c>
      <c r="C191" s="452" t="s">
        <v>155</v>
      </c>
      <c r="D191" s="453" t="s">
        <v>149</v>
      </c>
      <c r="E191" s="462" t="s">
        <v>149</v>
      </c>
      <c r="F191" s="467" t="s">
        <v>149</v>
      </c>
      <c r="G191" s="456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>+'havelvac 7.1'!N191+'havelvac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91" s="240">
        <f>+'havelvac 7.1'!O191+'havelvac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91" s="240">
        <f>+'havelvac 7.1'!P191+'havelvac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</row>
    <row r="192" spans="1:16" s="273" customFormat="1">
      <c r="A192" s="269" t="str">
        <f t="shared" si="7"/>
        <v>71040505054861</v>
      </c>
      <c r="B192" s="451" t="s">
        <v>439</v>
      </c>
      <c r="C192" s="452" t="s">
        <v>155</v>
      </c>
      <c r="D192" s="453" t="s">
        <v>149</v>
      </c>
      <c r="E192" s="462" t="s">
        <v>149</v>
      </c>
      <c r="F192" s="467" t="s">
        <v>149</v>
      </c>
      <c r="G192" s="468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>+'havelvac 7.1'!N192+'havelvac 7.2'!N192+'havelvac 7.3'!N192+'havelvac 7.4'!N192+'havelvac 7.5'!N192+'havelvac 7.6'!N192+'havelvac 7.7'!N192+'havelvac 7.9'!N192+'havelvac 7.8'!N192+'havelvac 7.10'!N192+'havelvac 7.11'!N192+'havelvac 7.12'!N192+'havelvac 7.13'!N192</f>
        <v>1016.8</v>
      </c>
      <c r="O192" s="240">
        <f>+'havelvac 7.1'!O192+'havelvac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92" s="240">
        <f>+'havelvac 7.1'!P192+'havelvac 7.2'!P192+'havelvac 7.3'!P192+'havelvac 7.4'!P192+'havelvac 7.5'!P192+'havelvac 7.6'!P192+'havelvac 7.7'!P192+'havelvac 7.9'!P192+'havelvac 7.8'!P192+'havelvac 7.10'!P192+'havelvac 7.11'!P192+'havelvac 7.12'!P192+'havelvac 7.13'!P192</f>
        <v>1016.8</v>
      </c>
    </row>
    <row r="193" spans="1:16" s="273" customFormat="1" hidden="1">
      <c r="A193" s="269"/>
      <c r="B193" s="451"/>
      <c r="C193" s="452"/>
      <c r="D193" s="453"/>
      <c r="E193" s="462"/>
      <c r="F193" s="467"/>
      <c r="G193" s="468"/>
      <c r="H193" s="245"/>
      <c r="I193" s="245"/>
      <c r="J193" s="249"/>
      <c r="K193" s="249"/>
      <c r="L193" s="252" t="s">
        <v>268</v>
      </c>
      <c r="M193" s="250">
        <v>5129</v>
      </c>
      <c r="N193" s="240">
        <f>+'havelvac 7.1'!N193+'havelvac 7.2'!N193+'havelvac 7.3'!N193+'havelvac 7.4'!N193+'havelvac 7.5'!N193+'havelvac 7.6'!N193+'havelvac 7.7'!N193+'havelvac 7.9'!N193+'havelvac 7.8'!N193+'havelvac 7.10'!N193+'havelvac 7.11'!N193+'havelvac 7.12'!N193+'havelvac 7.13'!N193</f>
        <v>0</v>
      </c>
      <c r="O193" s="240">
        <f>+'havelvac 7.1'!O193+'havelvac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P193" s="240">
        <f>+'havelvac 7.1'!P193+'havelvac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</row>
    <row r="194" spans="1:16" s="458" customFormat="1" ht="35.450000000000003" customHeight="1">
      <c r="A194" s="269" t="str">
        <f t="shared" si="7"/>
        <v>71040505060000</v>
      </c>
      <c r="B194" s="451" t="s">
        <v>439</v>
      </c>
      <c r="C194" s="452" t="s">
        <v>155</v>
      </c>
      <c r="D194" s="453" t="s">
        <v>149</v>
      </c>
      <c r="E194" s="462" t="s">
        <v>149</v>
      </c>
      <c r="F194" s="467" t="s">
        <v>157</v>
      </c>
      <c r="G194" s="456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653613.89999999991</v>
      </c>
      <c r="O194" s="466">
        <f>SUM(O195:O197)</f>
        <v>0</v>
      </c>
      <c r="P194" s="466">
        <f>SUM(P195:P197)</f>
        <v>653613.89999999991</v>
      </c>
    </row>
    <row r="195" spans="1:16" s="273" customFormat="1" hidden="1">
      <c r="A195" s="269" t="str">
        <f t="shared" si="7"/>
        <v>71040505064861</v>
      </c>
      <c r="B195" s="451" t="s">
        <v>439</v>
      </c>
      <c r="C195" s="452" t="s">
        <v>155</v>
      </c>
      <c r="D195" s="453" t="s">
        <v>149</v>
      </c>
      <c r="E195" s="462" t="s">
        <v>149</v>
      </c>
      <c r="F195" s="467" t="s">
        <v>157</v>
      </c>
      <c r="G195" s="468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>+'havelvac 7.1'!N195+'havelvac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95" s="240">
        <f>+'havelvac 7.1'!O195+'havelvac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95" s="240">
        <f>+'havelvac 7.1'!P195+'havelvac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</row>
    <row r="196" spans="1:16">
      <c r="A196" s="258" t="str">
        <f t="shared" ref="A196:A200" si="8">CONCATENATE(B196,C196,D196,E196,F196,G196)</f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>+'havelvac 7.1'!N196+'havelvac 7.2'!N196+'havelvac 7.3'!N196+'havelvac 7.4'!N196+'havelvac 7.5'!N196+'havelvac 7.6'!N196+'havelvac 7.7'!N196+'havelvac 7.9'!N196+'havelvac 7.8'!N196+'havelvac 7.10'!N196+'havelvac 7.11'!N196+'havelvac 7.12'!N196+'havelvac 7.13'!N196</f>
        <v>653613.89999999991</v>
      </c>
      <c r="O196" s="240">
        <f>+'havelvac 7.1'!O196+'havelvac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96" s="240">
        <f>+'havelvac 7.1'!P196+'havelvac 7.2'!P196+'havelvac 7.3'!P196+'havelvac 7.4'!P196+'havelvac 7.5'!P196+'havelvac 7.6'!P196+'havelvac 7.7'!P196+'havelvac 7.9'!P196+'havelvac 7.8'!P196+'havelvac 7.10'!P196+'havelvac 7.11'!P196+'havelvac 7.12'!P196+'havelvac 7.13'!P196</f>
        <v>653613.89999999991</v>
      </c>
    </row>
    <row r="197" spans="1:16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>+'havelvac 7.1'!N197+'havelvac 7.2'!N197+'havelvac 7.3'!N197+'havelvac 7.4'!N197+'havelvac 7.5'!N197+'havelvac 7.6'!N197+'havelvac 7.7'!N197+'havelvac 7.9'!N197+'havelvac 7.8'!N197+'havelvac 7.10'!N197+'havelvac 7.11'!N197+'havelvac 7.12'!N197+'havelvac 7.13'!N197</f>
        <v>0</v>
      </c>
      <c r="O197" s="240">
        <f>+'havelvac 7.1'!O197+'havelvac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P197" s="240">
        <f>+'havelvac 7.1'!P197+'havelvac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</row>
    <row r="198" spans="1:16" ht="49.15" hidden="1" customHeight="1">
      <c r="A198" s="258" t="str">
        <f t="shared" si="8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</row>
    <row r="199" spans="1:16" ht="30" hidden="1" customHeight="1">
      <c r="A199" s="258" t="str">
        <f t="shared" si="8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>+'havelvac 7.1'!N199+'havelvac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99" s="240">
        <f>+'havelvac 7.1'!O199+'havelvac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99" s="240">
        <f>+'havelvac 7.1'!P199+'havelvac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</row>
    <row r="200" spans="1:16" ht="27">
      <c r="A200" s="258" t="str">
        <f t="shared" si="8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232254.30000000002</v>
      </c>
      <c r="O200" s="466">
        <f>SUM(O201:O205)</f>
        <v>8441.4000000000015</v>
      </c>
      <c r="P200" s="466">
        <f>SUM(P201:P205)</f>
        <v>223812.90000000002</v>
      </c>
    </row>
    <row r="201" spans="1:16" s="391" customFormat="1" ht="27" customHeight="1">
      <c r="A201" s="269" t="str">
        <f t="shared" si="7"/>
        <v>71040700000000</v>
      </c>
      <c r="B201" s="451" t="s">
        <v>439</v>
      </c>
      <c r="C201" s="452" t="s">
        <v>155</v>
      </c>
      <c r="D201" s="453" t="s">
        <v>183</v>
      </c>
      <c r="E201" s="462" t="s">
        <v>441</v>
      </c>
      <c r="F201" s="467" t="s">
        <v>441</v>
      </c>
      <c r="G201" s="456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>+'havelvac 7.1'!N201+'havelvac 7.2'!N201+'havelvac 7.3'!N201+'havelvac 7.4'!N201+'havelvac 7.5'!N201+'havelvac 7.6'!N201+'havelvac 7.7'!N201+'havelvac 7.9'!N201+'havelvac 7.8'!N201+'havelvac 7.10'!N201+'havelvac 7.11'!N201+'havelvac 7.12'!N201+'havelvac 7.13'!N201</f>
        <v>8441.4000000000015</v>
      </c>
      <c r="O201" s="240">
        <f>+'havelvac 7.1'!O201+'havelvac 7.2'!O201+'havelvac 7.3'!O201+'havelvac 7.4'!O201+'havelvac 7.5'!O201+'havelvac 7.6'!O201+'havelvac 7.7'!O201+'havelvac 7.9'!O201+'havelvac 7.8'!O201+'havelvac 7.10'!O201+'havelvac 7.11'!O201+'havelvac 7.12'!O201+'havelvac 7.13'!O201</f>
        <v>8441.4000000000015</v>
      </c>
      <c r="P201" s="240">
        <f>+'havelvac 7.1'!P201+'havelvac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</row>
    <row r="202" spans="1:16" s="273" customFormat="1" hidden="1">
      <c r="A202" s="269" t="str">
        <f t="shared" si="7"/>
        <v>71040700000001</v>
      </c>
      <c r="B202" s="451" t="s">
        <v>439</v>
      </c>
      <c r="C202" s="452" t="s">
        <v>155</v>
      </c>
      <c r="D202" s="453" t="s">
        <v>183</v>
      </c>
      <c r="E202" s="462" t="s">
        <v>441</v>
      </c>
      <c r="F202" s="467" t="s">
        <v>441</v>
      </c>
      <c r="G202" s="456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>+'havelvac 7.1'!N202+'havelvac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202" s="240">
        <f>+'havelvac 7.1'!O202+'havelvac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202" s="240">
        <f>+'havelvac 7.1'!P202+'havelvac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</row>
    <row r="203" spans="1:16" s="273" customFormat="1">
      <c r="A203" s="269" t="str">
        <f t="shared" si="7"/>
        <v>71040703000000</v>
      </c>
      <c r="B203" s="451" t="s">
        <v>439</v>
      </c>
      <c r="C203" s="452" t="s">
        <v>155</v>
      </c>
      <c r="D203" s="453" t="s">
        <v>183</v>
      </c>
      <c r="E203" s="462" t="s">
        <v>442</v>
      </c>
      <c r="F203" s="467" t="s">
        <v>441</v>
      </c>
      <c r="G203" s="456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>+'havelvac 7.1'!N203+'havelvac 7.2'!N203+'havelvac 7.3'!N203+'havelvac 7.4'!N203+'havelvac 7.5'!N203+'havelvac 7.6'!N203+'havelvac 7.7'!N203+'havelvac 7.9'!N203+'havelvac 7.8'!N203+'havelvac 7.10'!N203+'havelvac 7.11'!N203+'havelvac 7.12'!N203+'havelvac 7.13'!N203</f>
        <v>74315.200000000012</v>
      </c>
      <c r="O203" s="240">
        <f>+'havelvac 7.1'!O203+'havelvac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203" s="240">
        <f>+'havelvac 7.1'!P203+'havelvac 7.2'!P203+'havelvac 7.3'!P203+'havelvac 7.4'!P203+'havelvac 7.5'!P203+'havelvac 7.6'!P203+'havelvac 7.7'!P203+'havelvac 7.9'!P203+'havelvac 7.8'!P203+'havelvac 7.10'!P203+'havelvac 7.11'!P203+'havelvac 7.12'!P203+'havelvac 7.13'!P203</f>
        <v>74315.200000000012</v>
      </c>
    </row>
    <row r="204" spans="1:16" s="273" customFormat="1">
      <c r="A204" s="269" t="str">
        <f t="shared" si="7"/>
        <v>71040703000001</v>
      </c>
      <c r="B204" s="451" t="s">
        <v>439</v>
      </c>
      <c r="C204" s="452" t="s">
        <v>155</v>
      </c>
      <c r="D204" s="453" t="s">
        <v>183</v>
      </c>
      <c r="E204" s="462" t="s">
        <v>442</v>
      </c>
      <c r="F204" s="467" t="s">
        <v>441</v>
      </c>
      <c r="G204" s="456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>+'havelvac 7.1'!N204+'havelvac 7.2'!N204+'havelvac 7.3'!N204+'havelvac 7.4'!N204+'havelvac 7.5'!N204+'havelvac 7.6'!N204+'havelvac 7.7'!N204+'havelvac 7.9'!N204+'havelvac 7.8'!N204+'havelvac 7.10'!N204+'havelvac 7.11'!N204+'havelvac 7.12'!N204+'havelvac 7.13'!N204</f>
        <v>149497.70000000001</v>
      </c>
      <c r="O204" s="240">
        <f>+'havelvac 7.1'!O204+'havelvac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204" s="240">
        <f>+'havelvac 7.1'!P204+'havelvac 7.2'!P204+'havelvac 7.3'!P204+'havelvac 7.4'!P204+'havelvac 7.5'!P204+'havelvac 7.6'!P204+'havelvac 7.7'!P204+'havelvac 7.9'!P204+'havelvac 7.8'!P204+'havelvac 7.10'!P204+'havelvac 7.11'!P204+'havelvac 7.12'!P204+'havelvac 7.13'!P204</f>
        <v>149497.70000000001</v>
      </c>
    </row>
    <row r="205" spans="1:16" s="273" customFormat="1" hidden="1">
      <c r="A205" s="269"/>
      <c r="B205" s="451"/>
      <c r="C205" s="452"/>
      <c r="D205" s="453"/>
      <c r="E205" s="462"/>
      <c r="F205" s="467"/>
      <c r="G205" s="456"/>
      <c r="H205" s="245"/>
      <c r="I205" s="245"/>
      <c r="J205" s="249"/>
      <c r="K205" s="249"/>
      <c r="L205" s="252" t="s">
        <v>268</v>
      </c>
      <c r="M205" s="250">
        <v>5129</v>
      </c>
      <c r="N205" s="240">
        <f>+'havelvac 7.1'!N205+'havelvac 7.2'!N205+'havelvac 7.3'!N205+'havelvac 7.4'!N205+'havelvac 7.5'!N205+'havelvac 7.6'!N205+'havelvac 7.7'!N205+'havelvac 7.9'!N205+'havelvac 7.8'!N205+'havelvac 7.10'!N205+'havelvac 7.11'!N205+'havelvac 7.12'!N205+'havelvac 7.13'!N205</f>
        <v>0</v>
      </c>
      <c r="O205" s="240">
        <f>+'havelvac 7.1'!O205+'havelvac 7.2'!O205+'havelvac 7.3'!O205+'havelvac 7.4'!O205+'havelvac 7.5'!O205+'havelvac 7.6'!O205+'havelvac 7.7'!O205+'havelvac 7.9'!O205+'havelvac 7.8'!O205+'havelvac 7.10'!O205+'havelvac 7.11'!O205+'havelvac 7.12'!O205+'havelvac 7.13'!O205</f>
        <v>0</v>
      </c>
      <c r="P205" s="240">
        <f>+'havelvac 7.1'!P205+'havelvac 7.2'!P205+'havelvac 7.3'!P205+'havelvac 7.4'!P205+'havelvac 7.5'!P205+'havelvac 7.6'!P205+'havelvac 7.7'!P205+'havelvac 7.9'!P205+'havelvac 7.8'!P205+'havelvac 7.10'!P205+'havelvac 7.11'!P205+'havelvac 7.12'!P205+'havelvac 7.13'!P205</f>
        <v>0</v>
      </c>
    </row>
    <row r="206" spans="1:16" s="458" customFormat="1" ht="16.5" customHeight="1">
      <c r="A206" s="269" t="str">
        <f t="shared" si="7"/>
        <v>71040703010000</v>
      </c>
      <c r="B206" s="451" t="s">
        <v>439</v>
      </c>
      <c r="C206" s="452" t="s">
        <v>155</v>
      </c>
      <c r="D206" s="453" t="s">
        <v>183</v>
      </c>
      <c r="E206" s="462" t="s">
        <v>442</v>
      </c>
      <c r="F206" s="467" t="s">
        <v>106</v>
      </c>
      <c r="G206" s="456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3900</v>
      </c>
      <c r="O206" s="466">
        <f>SUM(O207:O212)</f>
        <v>3900</v>
      </c>
      <c r="P206" s="466">
        <f>SUM(P207:P212)</f>
        <v>0</v>
      </c>
    </row>
    <row r="207" spans="1:16" s="391" customFormat="1" ht="15.75" hidden="1" customHeight="1">
      <c r="A207" s="269" t="str">
        <f t="shared" ref="A207" si="9">CONCATENATE(B207,C207,D207,E207,F207,G207)</f>
        <v>71020500000000</v>
      </c>
      <c r="B207" s="451" t="s">
        <v>439</v>
      </c>
      <c r="C207" s="452" t="s">
        <v>140</v>
      </c>
      <c r="D207" s="453" t="s">
        <v>149</v>
      </c>
      <c r="E207" s="462" t="s">
        <v>441</v>
      </c>
      <c r="F207" s="467" t="s">
        <v>441</v>
      </c>
      <c r="G207" s="456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7.1'!N207+'havelvac 7.2'!N207+'havelvac 7.3'!N207+'havelvac 7.4'!N207+'havelvac 7.5'!N207+'havelvac 7.6'!N207+'havelvac 7.7'!N207+'havelvac 7.9'!N207+'havelvac 7.8'!N207+'havelvac 7.10'!N207+'havelvac 7.11'!N207+'havelvac 7.12'!N207+'havelvac 7.13'!N207</f>
        <v>0</v>
      </c>
      <c r="O207" s="240">
        <f>+'havelvac 7.1'!O207+'havelvac 7.2'!O207+'havelvac 7.3'!O207+'havelvac 7.4'!O207+'havelvac 7.5'!O207+'havelvac 7.6'!O207+'havelvac 7.7'!O207+'havelvac 7.9'!O207+'havelvac 7.8'!O207+'havelvac 7.10'!O207+'havelvac 7.11'!O207+'havelvac 7.12'!O207+'havelvac 7.13'!O207</f>
        <v>0</v>
      </c>
      <c r="P207" s="240">
        <f>+'havelvac 7.1'!P207+'havelvac 7.2'!P207+'havelvac 7.3'!P207+'havelvac 7.4'!P207+'havelvac 7.5'!P207+'havelvac 7.6'!P207+'havelvac 7.7'!P207+'havelvac 7.9'!P207+'havelvac 7.8'!P207+'havelvac 7.10'!P207+'havelvac 7.11'!P207+'havelvac 7.12'!P207+'havelvac 7.13'!P207</f>
        <v>0</v>
      </c>
    </row>
    <row r="208" spans="1:16" s="391" customFormat="1" ht="15.75" hidden="1" customHeight="1">
      <c r="A208" s="269" t="str">
        <f t="shared" si="7"/>
        <v>71020500000000</v>
      </c>
      <c r="B208" s="451" t="s">
        <v>439</v>
      </c>
      <c r="C208" s="452" t="s">
        <v>140</v>
      </c>
      <c r="D208" s="453" t="s">
        <v>149</v>
      </c>
      <c r="E208" s="462" t="s">
        <v>441</v>
      </c>
      <c r="F208" s="467" t="s">
        <v>441</v>
      </c>
      <c r="G208" s="456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8" s="240">
        <f>+'havelvac 7.1'!O208+'havelvac 7.2'!O208+'havelvac 7.3'!O208+'havelvac 7.4'!O208+'havelvac 7.5'!O208+'havelvac 7.6'!O208+'havelvac 7.7'!O208+'havelvac 7.9'!O208+'havelvac 7.8'!O208+'havelvac 7.10'!O208+'havelvac 7.11'!O208+'havelvac 7.12'!O208+'havelvac 7.13'!O208</f>
        <v>0</v>
      </c>
      <c r="P208" s="240">
        <f>+'havelvac 7.1'!P208+'havelvac 7.2'!P208+'havelvac 7.3'!P208+'havelvac 7.4'!P208+'havelvac 7.5'!P208+'havelvac 7.6'!P208+'havelvac 7.7'!P208+'havelvac 7.9'!P208+'havelvac 7.8'!P208+'havelvac 7.10'!P208+'havelvac 7.11'!P208+'havelvac 7.12'!P208+'havelvac 7.13'!P208</f>
        <v>0</v>
      </c>
    </row>
    <row r="209" spans="1:16" s="273" customFormat="1">
      <c r="A209" s="269" t="str">
        <f t="shared" si="7"/>
        <v>71040703014639</v>
      </c>
      <c r="B209" s="451" t="s">
        <v>439</v>
      </c>
      <c r="C209" s="452" t="s">
        <v>155</v>
      </c>
      <c r="D209" s="453" t="s">
        <v>183</v>
      </c>
      <c r="E209" s="462" t="s">
        <v>442</v>
      </c>
      <c r="F209" s="467" t="s">
        <v>106</v>
      </c>
      <c r="G209" s="468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>+'havelvac 7.1'!N209+'havelvac 7.2'!N209+'havelvac 7.3'!N209+'havelvac 7.4'!N209+'havelvac 7.5'!N209+'havelvac 7.6'!N209+'havelvac 7.7'!N209+'havelvac 7.9'!N209+'havelvac 7.8'!N209+'havelvac 7.10'!N209+'havelvac 7.11'!N209+'havelvac 7.12'!N209+'havelvac 7.13'!N209</f>
        <v>3900</v>
      </c>
      <c r="O209" s="240">
        <f>+'havelvac 7.1'!O209+'havelvac 7.2'!O209+'havelvac 7.3'!O209+'havelvac 7.4'!O209+'havelvac 7.5'!O209+'havelvac 7.6'!O209+'havelvac 7.7'!O209+'havelvac 7.9'!O209+'havelvac 7.8'!O209+'havelvac 7.10'!O209+'havelvac 7.11'!O209+'havelvac 7.12'!O209+'havelvac 7.13'!O209</f>
        <v>3900</v>
      </c>
      <c r="P209" s="240">
        <f>+'havelvac 7.1'!P209+'havelvac 7.2'!P209+'havelvac 7.3'!P209+'havelvac 7.4'!P209+'havelvac 7.5'!P209+'havelvac 7.6'!P209+'havelvac 7.7'!P209+'havelvac 7.9'!P209+'havelvac 7.8'!P209+'havelvac 7.10'!P209+'havelvac 7.11'!P209+'havelvac 7.12'!P209+'havelvac 7.13'!P209</f>
        <v>0</v>
      </c>
    </row>
    <row r="210" spans="1:16" s="391" customFormat="1" ht="25.5" hidden="1">
      <c r="A210" s="269" t="str">
        <f t="shared" si="7"/>
        <v>71040900000000</v>
      </c>
      <c r="B210" s="451" t="s">
        <v>439</v>
      </c>
      <c r="C210" s="452" t="s">
        <v>155</v>
      </c>
      <c r="D210" s="453" t="s">
        <v>187</v>
      </c>
      <c r="E210" s="462" t="s">
        <v>441</v>
      </c>
      <c r="F210" s="467" t="s">
        <v>441</v>
      </c>
      <c r="G210" s="456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>+'havelvac 7.1'!N210+'havelvac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210" s="240">
        <f>+'havelvac 7.1'!O210+'havelvac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210" s="240">
        <f>+'havelvac 7.1'!P210+'havelvac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</row>
    <row r="211" spans="1:16" s="273" customFormat="1" hidden="1">
      <c r="A211" s="269" t="str">
        <f t="shared" si="7"/>
        <v>71040900000001</v>
      </c>
      <c r="B211" s="451" t="s">
        <v>439</v>
      </c>
      <c r="C211" s="452" t="s">
        <v>155</v>
      </c>
      <c r="D211" s="453" t="s">
        <v>187</v>
      </c>
      <c r="E211" s="462" t="s">
        <v>441</v>
      </c>
      <c r="F211" s="467" t="s">
        <v>441</v>
      </c>
      <c r="G211" s="456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>+'havelvac 7.1'!N211+'havelvac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211" s="240">
        <f>+'havelvac 7.1'!O211+'havelvac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211" s="240">
        <f>+'havelvac 7.1'!P211+'havelvac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</row>
    <row r="212" spans="1:16" s="273" customFormat="1" hidden="1">
      <c r="A212" s="269" t="str">
        <f t="shared" si="7"/>
        <v>71040901000000</v>
      </c>
      <c r="B212" s="451" t="s">
        <v>439</v>
      </c>
      <c r="C212" s="452" t="s">
        <v>155</v>
      </c>
      <c r="D212" s="453" t="s">
        <v>187</v>
      </c>
      <c r="E212" s="462" t="s">
        <v>106</v>
      </c>
      <c r="F212" s="467" t="s">
        <v>441</v>
      </c>
      <c r="G212" s="456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>+'havelvac 7.1'!N212+'havelvac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212" s="240">
        <f>+'havelvac 7.1'!O212+'havelvac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212" s="240">
        <f>+'havelvac 7.1'!P212+'havelvac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</row>
    <row r="213" spans="1:16" s="273" customFormat="1" ht="13.5" hidden="1">
      <c r="A213" s="269" t="str">
        <f t="shared" si="7"/>
        <v>71040901000001</v>
      </c>
      <c r="B213" s="451" t="s">
        <v>439</v>
      </c>
      <c r="C213" s="452" t="s">
        <v>155</v>
      </c>
      <c r="D213" s="453" t="s">
        <v>187</v>
      </c>
      <c r="E213" s="462" t="s">
        <v>106</v>
      </c>
      <c r="F213" s="467" t="s">
        <v>441</v>
      </c>
      <c r="G213" s="456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</row>
    <row r="214" spans="1:16" s="458" customFormat="1" ht="27" hidden="1" customHeight="1">
      <c r="A214" s="269" t="str">
        <f t="shared" si="7"/>
        <v>71040901010000</v>
      </c>
      <c r="B214" s="451" t="s">
        <v>439</v>
      </c>
      <c r="C214" s="452" t="s">
        <v>155</v>
      </c>
      <c r="D214" s="453" t="s">
        <v>187</v>
      </c>
      <c r="E214" s="462" t="s">
        <v>106</v>
      </c>
      <c r="F214" s="467" t="s">
        <v>106</v>
      </c>
      <c r="G214" s="456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>+'havelvac 7.1'!N214+'havelvac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214" s="240">
        <f>+'havelvac 7.1'!O214+'havelvac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214" s="240">
        <f>+'havelvac 7.1'!P214+'havelvac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</row>
    <row r="215" spans="1:16" s="458" customFormat="1" ht="27" hidden="1" customHeight="1">
      <c r="A215" s="269"/>
      <c r="B215" s="451"/>
      <c r="C215" s="452"/>
      <c r="D215" s="453"/>
      <c r="E215" s="462"/>
      <c r="F215" s="467"/>
      <c r="G215" s="456"/>
      <c r="H215" s="238"/>
      <c r="I215" s="463"/>
      <c r="J215" s="464"/>
      <c r="K215" s="464"/>
      <c r="L215" s="252" t="s">
        <v>911</v>
      </c>
      <c r="M215" s="237" t="s">
        <v>912</v>
      </c>
      <c r="N215" s="240">
        <f>+'havelvac 7.1'!N215+'havelvac 7.2'!N215+'havelvac 7.3'!N215+'havelvac 7.4'!N215+'havelvac 7.5'!N215+'havelvac 7.6'!N215+'havelvac 7.7'!N215+'havelvac 7.9'!N215+'havelvac 7.8'!N215+'havelvac 7.10'!N215+'havelvac 7.11'!N215+'havelvac 7.12'!N215+'havelvac 7.13'!N215</f>
        <v>0</v>
      </c>
      <c r="O215" s="240">
        <f>+'havelvac 7.1'!O215+'havelvac 7.2'!O215+'havelvac 7.3'!O215+'havelvac 7.4'!O215+'havelvac 7.5'!O215+'havelvac 7.6'!O215+'havelvac 7.7'!O215+'havelvac 7.9'!O215+'havelvac 7.8'!O215+'havelvac 7.10'!O215+'havelvac 7.11'!O215+'havelvac 7.12'!O215+'havelvac 7.13'!O215</f>
        <v>0</v>
      </c>
      <c r="P215" s="240">
        <f>+'havelvac 7.1'!P215+'havelvac 7.2'!P215+'havelvac 7.3'!P215+'havelvac 7.4'!P215+'havelvac 7.5'!P215+'havelvac 7.6'!P215+'havelvac 7.7'!P215+'havelvac 7.9'!P215+'havelvac 7.8'!P215+'havelvac 7.10'!P215+'havelvac 7.11'!P215+'havelvac 7.12'!P215+'havelvac 7.13'!P215</f>
        <v>0</v>
      </c>
    </row>
    <row r="216" spans="1:16" s="273" customFormat="1" hidden="1">
      <c r="A216" s="269" t="str">
        <f t="shared" si="7"/>
        <v>71040901015221</v>
      </c>
      <c r="B216" s="451" t="s">
        <v>439</v>
      </c>
      <c r="C216" s="452" t="s">
        <v>155</v>
      </c>
      <c r="D216" s="453" t="s">
        <v>187</v>
      </c>
      <c r="E216" s="462" t="s">
        <v>106</v>
      </c>
      <c r="F216" s="467" t="s">
        <v>106</v>
      </c>
      <c r="G216" s="468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>+'havelvac 7.1'!N216+'havelvac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16" s="240">
        <f>+'havelvac 7.1'!O216+'havelvac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16" s="240">
        <f>+'havelvac 7.1'!P216+'havelvac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</row>
    <row r="217" spans="1:16" s="458" customFormat="1" ht="13.5">
      <c r="A217" s="269" t="str">
        <f t="shared" si="7"/>
        <v>71040901020000</v>
      </c>
      <c r="B217" s="451" t="s">
        <v>439</v>
      </c>
      <c r="C217" s="452" t="s">
        <v>155</v>
      </c>
      <c r="D217" s="453" t="s">
        <v>187</v>
      </c>
      <c r="E217" s="462" t="s">
        <v>106</v>
      </c>
      <c r="F217" s="467" t="s">
        <v>140</v>
      </c>
      <c r="G217" s="456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98575</v>
      </c>
      <c r="O217" s="466">
        <f>SUM(O218:O219)</f>
        <v>0</v>
      </c>
      <c r="P217" s="466">
        <f>SUM(P218:P219)</f>
        <v>98575</v>
      </c>
    </row>
    <row r="218" spans="1:16" s="273" customFormat="1" ht="25.5" hidden="1">
      <c r="A218" s="269" t="str">
        <f t="shared" si="7"/>
        <v>71040901024637</v>
      </c>
      <c r="B218" s="451" t="s">
        <v>439</v>
      </c>
      <c r="C218" s="452" t="s">
        <v>155</v>
      </c>
      <c r="D218" s="453" t="s">
        <v>187</v>
      </c>
      <c r="E218" s="462" t="s">
        <v>106</v>
      </c>
      <c r="F218" s="467" t="s">
        <v>140</v>
      </c>
      <c r="G218" s="468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>+'havelvac 7.1'!N218+'havelvac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18" s="240">
        <f>+'havelvac 7.1'!O218+'havelvac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18" s="240">
        <f>+'havelvac 7.1'!P218+'havelvac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</row>
    <row r="219" spans="1:16" s="458" customFormat="1">
      <c r="A219" s="269" t="str">
        <f t="shared" si="7"/>
        <v>71040901030000</v>
      </c>
      <c r="B219" s="451" t="s">
        <v>439</v>
      </c>
      <c r="C219" s="452" t="s">
        <v>155</v>
      </c>
      <c r="D219" s="453" t="s">
        <v>187</v>
      </c>
      <c r="E219" s="462" t="s">
        <v>106</v>
      </c>
      <c r="F219" s="467" t="s">
        <v>442</v>
      </c>
      <c r="G219" s="456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>+'havelvac 7.1'!N219+'havelvac 7.2'!N219+'havelvac 7.3'!N219+'havelvac 7.4'!N219+'havelvac 7.5'!N219+'havelvac 7.6'!N219+'havelvac 7.7'!N219+'havelvac 7.9'!N219+'havelvac 7.8'!N219+'havelvac 7.10'!N219+'havelvac 7.11'!N219+'havelvac 7.12'!N219+'havelvac 7.13'!N219</f>
        <v>98575</v>
      </c>
      <c r="O219" s="240">
        <f>+'havelvac 7.1'!O219+'havelvac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19" s="240">
        <f>+'havelvac 7.1'!P219+'havelvac 7.2'!P219+'havelvac 7.3'!P219+'havelvac 7.4'!P219+'havelvac 7.5'!P219+'havelvac 7.6'!P219+'havelvac 7.7'!P219+'havelvac 7.9'!P219+'havelvac 7.8'!P219+'havelvac 7.10'!P219+'havelvac 7.11'!P219+'havelvac 7.12'!P219+'havelvac 7.13'!P219</f>
        <v>98575</v>
      </c>
    </row>
    <row r="220" spans="1:16" s="273" customFormat="1" ht="54" hidden="1" customHeight="1">
      <c r="A220" s="269" t="str">
        <f t="shared" si="7"/>
        <v>71040901034511</v>
      </c>
      <c r="B220" s="451" t="s">
        <v>439</v>
      </c>
      <c r="C220" s="452" t="s">
        <v>155</v>
      </c>
      <c r="D220" s="453" t="s">
        <v>187</v>
      </c>
      <c r="E220" s="462" t="s">
        <v>106</v>
      </c>
      <c r="F220" s="467" t="s">
        <v>442</v>
      </c>
      <c r="G220" s="468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</row>
    <row r="221" spans="1:16" s="458" customFormat="1" hidden="1">
      <c r="A221" s="269" t="str">
        <f t="shared" si="7"/>
        <v>71040901040000</v>
      </c>
      <c r="B221" s="451" t="s">
        <v>439</v>
      </c>
      <c r="C221" s="452" t="s">
        <v>155</v>
      </c>
      <c r="D221" s="453" t="s">
        <v>187</v>
      </c>
      <c r="E221" s="462" t="s">
        <v>106</v>
      </c>
      <c r="F221" s="467" t="s">
        <v>155</v>
      </c>
      <c r="G221" s="456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>+'havelvac 7.1'!N221+'havelvac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21" s="240">
        <f>+'havelvac 7.1'!O221+'havelvac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21" s="240">
        <f>+'havelvac 7.1'!P221+'havelvac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</row>
    <row r="222" spans="1:16" s="273" customFormat="1" hidden="1">
      <c r="A222" s="269" t="str">
        <f t="shared" si="7"/>
        <v>71040901044639</v>
      </c>
      <c r="B222" s="451" t="s">
        <v>439</v>
      </c>
      <c r="C222" s="452" t="s">
        <v>155</v>
      </c>
      <c r="D222" s="453" t="s">
        <v>187</v>
      </c>
      <c r="E222" s="462" t="s">
        <v>106</v>
      </c>
      <c r="F222" s="467" t="s">
        <v>155</v>
      </c>
      <c r="G222" s="468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>+'havelvac 7.1'!N222+'havelvac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22" s="240">
        <f>+'havelvac 7.1'!O222+'havelvac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22" s="240">
        <f>+'havelvac 7.1'!P222+'havelvac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</row>
    <row r="223" spans="1:16" s="273" customFormat="1" hidden="1">
      <c r="A223" s="269" t="str">
        <f t="shared" si="7"/>
        <v>71040901044819</v>
      </c>
      <c r="B223" s="451" t="s">
        <v>439</v>
      </c>
      <c r="C223" s="452" t="s">
        <v>155</v>
      </c>
      <c r="D223" s="453" t="s">
        <v>187</v>
      </c>
      <c r="E223" s="462" t="s">
        <v>106</v>
      </c>
      <c r="F223" s="467" t="s">
        <v>155</v>
      </c>
      <c r="G223" s="468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>+'havelvac 7.1'!N223+'havelvac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23" s="240">
        <f>+'havelvac 7.1'!O223+'havelvac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23" s="240">
        <f>+'havelvac 7.1'!P223+'havelvac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</row>
    <row r="224" spans="1:16" s="458" customFormat="1" ht="30.75" customHeight="1">
      <c r="A224" s="269" t="str">
        <f t="shared" si="7"/>
        <v>71040901050000</v>
      </c>
      <c r="B224" s="451" t="s">
        <v>439</v>
      </c>
      <c r="C224" s="452" t="s">
        <v>155</v>
      </c>
      <c r="D224" s="453" t="s">
        <v>187</v>
      </c>
      <c r="E224" s="462" t="s">
        <v>106</v>
      </c>
      <c r="F224" s="467" t="s">
        <v>149</v>
      </c>
      <c r="G224" s="456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132940.29999999999</v>
      </c>
      <c r="O224" s="466">
        <f>SUM(O225:O230)</f>
        <v>0</v>
      </c>
      <c r="P224" s="466">
        <f>SUM(P225:P230)</f>
        <v>132940.29999999999</v>
      </c>
    </row>
    <row r="225" spans="1:16" s="273" customFormat="1" hidden="1">
      <c r="A225" s="269" t="str">
        <f t="shared" si="7"/>
        <v>71040901058111</v>
      </c>
      <c r="B225" s="451" t="s">
        <v>439</v>
      </c>
      <c r="C225" s="452" t="s">
        <v>155</v>
      </c>
      <c r="D225" s="453" t="s">
        <v>187</v>
      </c>
      <c r="E225" s="462" t="s">
        <v>106</v>
      </c>
      <c r="F225" s="467" t="s">
        <v>149</v>
      </c>
      <c r="G225" s="468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>+'havelvac 7.1'!N225+'havelvac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25" s="240">
        <f>+'havelvac 7.1'!O225+'havelvac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25" s="240">
        <f>+'havelvac 7.1'!P225+'havelvac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</row>
    <row r="226" spans="1:16" s="273" customFormat="1" hidden="1">
      <c r="A226" s="269" t="str">
        <f t="shared" si="7"/>
        <v>71040901058411</v>
      </c>
      <c r="B226" s="451" t="s">
        <v>439</v>
      </c>
      <c r="C226" s="452" t="s">
        <v>155</v>
      </c>
      <c r="D226" s="453" t="s">
        <v>187</v>
      </c>
      <c r="E226" s="462" t="s">
        <v>106</v>
      </c>
      <c r="F226" s="467" t="s">
        <v>149</v>
      </c>
      <c r="G226" s="468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>+'havelvac 7.1'!N226+'havelvac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26" s="240">
        <f>+'havelvac 7.1'!O226+'havelvac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26" s="240">
        <f>+'havelvac 7.1'!P226+'havelvac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</row>
    <row r="227" spans="1:16" s="458" customFormat="1" ht="25.5" hidden="1">
      <c r="A227" s="269" t="str">
        <f t="shared" ref="A227:A329" si="10">CONCATENATE(B227,C227,D227,E227,F227,G227)</f>
        <v>71040901060000</v>
      </c>
      <c r="B227" s="451" t="s">
        <v>439</v>
      </c>
      <c r="C227" s="452" t="s">
        <v>155</v>
      </c>
      <c r="D227" s="453" t="s">
        <v>187</v>
      </c>
      <c r="E227" s="462" t="s">
        <v>106</v>
      </c>
      <c r="F227" s="467" t="s">
        <v>157</v>
      </c>
      <c r="G227" s="456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7" s="240">
        <f>+'havelvac 7.1'!O227+'havelvac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27" s="240">
        <f>+'havelvac 7.1'!P227+'havelvac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</row>
    <row r="228" spans="1:16" s="273" customFormat="1" hidden="1">
      <c r="A228" s="269" t="str">
        <f t="shared" si="10"/>
        <v>71040901064819</v>
      </c>
      <c r="B228" s="451" t="s">
        <v>439</v>
      </c>
      <c r="C228" s="452" t="s">
        <v>155</v>
      </c>
      <c r="D228" s="453" t="s">
        <v>187</v>
      </c>
      <c r="E228" s="462" t="s">
        <v>106</v>
      </c>
      <c r="F228" s="467" t="s">
        <v>157</v>
      </c>
      <c r="G228" s="468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>+'havelvac 7.1'!N228+'havelvac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28" s="240">
        <f>+'havelvac 7.1'!O228+'havelvac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28" s="240">
        <f>+'havelvac 7.1'!P228+'havelvac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</row>
    <row r="229" spans="1:16" s="273" customFormat="1">
      <c r="A229" s="269">
        <v>71040901064861</v>
      </c>
      <c r="B229" s="451" t="s">
        <v>439</v>
      </c>
      <c r="C229" s="452" t="s">
        <v>155</v>
      </c>
      <c r="D229" s="453" t="s">
        <v>187</v>
      </c>
      <c r="E229" s="462" t="s">
        <v>106</v>
      </c>
      <c r="F229" s="467" t="s">
        <v>157</v>
      </c>
      <c r="G229" s="468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>+'havelvac 7.1'!N229+'havelvac 7.2'!N229+'havelvac 7.3'!N229+'havelvac 7.4'!N229+'havelvac 7.5'!N229+'havelvac 7.6'!N229+'havelvac 7.7'!N229+'havelvac 7.9'!N229+'havelvac 7.8'!N229+'havelvac 7.10'!N229+'havelvac 7.11'!N229+'havelvac 7.12'!N229+'havelvac 7.13'!N229</f>
        <v>132940.29999999999</v>
      </c>
      <c r="O229" s="240">
        <f>+'havelvac 7.1'!O229+'havelvac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229" s="240">
        <f>+'havelvac 7.1'!P229+'havelvac 7.2'!P229+'havelvac 7.3'!P229+'havelvac 7.4'!P229+'havelvac 7.5'!P229+'havelvac 7.6'!P229+'havelvac 7.7'!P229+'havelvac 7.9'!P229+'havelvac 7.8'!P229+'havelvac 7.10'!P229+'havelvac 7.11'!P229+'havelvac 7.12'!P229+'havelvac 7.13'!P229</f>
        <v>132940.29999999999</v>
      </c>
    </row>
    <row r="230" spans="1:16" s="458" customFormat="1" hidden="1">
      <c r="A230" s="269" t="str">
        <f t="shared" si="10"/>
        <v>71040901070000</v>
      </c>
      <c r="B230" s="451" t="s">
        <v>439</v>
      </c>
      <c r="C230" s="452" t="s">
        <v>155</v>
      </c>
      <c r="D230" s="453" t="s">
        <v>187</v>
      </c>
      <c r="E230" s="462" t="s">
        <v>106</v>
      </c>
      <c r="F230" s="467" t="s">
        <v>183</v>
      </c>
      <c r="G230" s="456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>+'havelvac 7.1'!N230+'havelvac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30" s="240">
        <f>+'havelvac 7.1'!O230+'havelvac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30" s="240">
        <f>+'havelvac 7.1'!P230+'havelvac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</row>
    <row r="231" spans="1:16" s="273" customFormat="1" ht="54">
      <c r="A231" s="269" t="str">
        <f t="shared" si="10"/>
        <v>71040901074239</v>
      </c>
      <c r="B231" s="451" t="s">
        <v>439</v>
      </c>
      <c r="C231" s="452" t="s">
        <v>155</v>
      </c>
      <c r="D231" s="453" t="s">
        <v>187</v>
      </c>
      <c r="E231" s="462" t="s">
        <v>106</v>
      </c>
      <c r="F231" s="467" t="s">
        <v>183</v>
      </c>
      <c r="G231" s="468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1178.5</v>
      </c>
      <c r="O231" s="466">
        <f>SUM(O232:O233)</f>
        <v>1178.5</v>
      </c>
      <c r="P231" s="466">
        <f>SUM(P232:P233)</f>
        <v>0</v>
      </c>
    </row>
    <row r="232" spans="1:16" s="273" customFormat="1" hidden="1">
      <c r="A232" s="269" t="str">
        <f t="shared" si="10"/>
        <v>71040901058111</v>
      </c>
      <c r="B232" s="451" t="s">
        <v>439</v>
      </c>
      <c r="C232" s="452" t="s">
        <v>155</v>
      </c>
      <c r="D232" s="453" t="s">
        <v>187</v>
      </c>
      <c r="E232" s="462" t="s">
        <v>106</v>
      </c>
      <c r="F232" s="467" t="s">
        <v>149</v>
      </c>
      <c r="G232" s="468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>+'havelvac 7.1'!N232+'havelvac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232" s="240">
        <f>+'havelvac 7.1'!O232+'havelvac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232" s="240">
        <f>+'havelvac 7.1'!P232+'havelvac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</row>
    <row r="233" spans="1:16" s="458" customFormat="1">
      <c r="A233" s="269" t="str">
        <f t="shared" si="10"/>
        <v>71040901080000</v>
      </c>
      <c r="B233" s="451" t="s">
        <v>439</v>
      </c>
      <c r="C233" s="452" t="s">
        <v>155</v>
      </c>
      <c r="D233" s="453" t="s">
        <v>187</v>
      </c>
      <c r="E233" s="462" t="s">
        <v>106</v>
      </c>
      <c r="F233" s="467" t="s">
        <v>185</v>
      </c>
      <c r="G233" s="456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>+'havelvac 7.1'!N233+'havelvac 7.2'!N233+'havelvac 7.3'!N233+'havelvac 7.4'!N233+'havelvac 7.5'!N233+'havelvac 7.6'!N233+'havelvac 7.7'!N233+'havelvac 7.9'!N233+'havelvac 7.8'!N233+'havelvac 7.10'!N233+'havelvac 7.11'!N233+'havelvac 7.12'!N233+'havelvac 7.13'!N233</f>
        <v>1178.5</v>
      </c>
      <c r="O233" s="240">
        <f>+'havelvac 7.1'!O233+'havelvac 7.2'!O233+'havelvac 7.3'!O233+'havelvac 7.4'!O233+'havelvac 7.5'!O233+'havelvac 7.6'!O233+'havelvac 7.7'!O233+'havelvac 7.9'!O233+'havelvac 7.8'!O233+'havelvac 7.10'!O233+'havelvac 7.11'!O233+'havelvac 7.12'!O233+'havelvac 7.13'!O233</f>
        <v>1178.5</v>
      </c>
      <c r="P233" s="240">
        <f>+'havelvac 7.1'!P233+'havelvac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</row>
    <row r="234" spans="1:16" s="273" customFormat="1" ht="27">
      <c r="A234" s="269" t="str">
        <f t="shared" si="10"/>
        <v>71040901084234</v>
      </c>
      <c r="B234" s="451" t="s">
        <v>439</v>
      </c>
      <c r="C234" s="452" t="s">
        <v>155</v>
      </c>
      <c r="D234" s="453" t="s">
        <v>187</v>
      </c>
      <c r="E234" s="462" t="s">
        <v>106</v>
      </c>
      <c r="F234" s="467" t="s">
        <v>185</v>
      </c>
      <c r="G234" s="468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2179079.7999999998</v>
      </c>
      <c r="O234" s="466">
        <f>SUM(O235)</f>
        <v>2179079.7999999998</v>
      </c>
      <c r="P234" s="466">
        <f>SUM(P235)</f>
        <v>0</v>
      </c>
    </row>
    <row r="235" spans="1:16" s="273" customFormat="1" ht="25.5">
      <c r="A235" s="269" t="str">
        <f t="shared" si="10"/>
        <v>71040901084511</v>
      </c>
      <c r="B235" s="451" t="s">
        <v>439</v>
      </c>
      <c r="C235" s="452" t="s">
        <v>155</v>
      </c>
      <c r="D235" s="453" t="s">
        <v>187</v>
      </c>
      <c r="E235" s="462" t="s">
        <v>106</v>
      </c>
      <c r="F235" s="467" t="s">
        <v>185</v>
      </c>
      <c r="G235" s="468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>+'havelvac 7.1'!N235+'havelvac 7.2'!N235+'havelvac 7.3'!N235+'havelvac 7.4'!N235+'havelvac 7.5'!N235+'havelvac 7.6'!N235+'havelvac 7.7'!N235+'havelvac 7.9'!N235+'havelvac 7.8'!N235+'havelvac 7.10'!N235+'havelvac 7.11'!N235+'havelvac 7.12'!N235+'havelvac 7.13'!N235</f>
        <v>2179079.7999999998</v>
      </c>
      <c r="O235" s="240">
        <f>+'havelvac 7.1'!O235+'havelvac 7.2'!O235+'havelvac 7.3'!O235+'havelvac 7.4'!O235+'havelvac 7.5'!O235+'havelvac 7.6'!O235+'havelvac 7.7'!O235+'havelvac 7.9'!O235+'havelvac 7.8'!O235+'havelvac 7.10'!O235+'havelvac 7.11'!O235+'havelvac 7.12'!O235+'havelvac 7.13'!O235</f>
        <v>2179079.7999999998</v>
      </c>
      <c r="P235" s="240">
        <f>+'havelvac 7.1'!P235+'havelvac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</row>
    <row r="236" spans="1:16" s="273" customFormat="1" ht="27">
      <c r="A236" s="269"/>
      <c r="B236" s="451"/>
      <c r="C236" s="452"/>
      <c r="D236" s="453"/>
      <c r="E236" s="462"/>
      <c r="F236" s="467"/>
      <c r="G236" s="468"/>
      <c r="H236" s="238"/>
      <c r="I236" s="463"/>
      <c r="J236" s="464"/>
      <c r="K236" s="464"/>
      <c r="L236" s="465" t="s">
        <v>876</v>
      </c>
      <c r="M236" s="459"/>
      <c r="N236" s="466">
        <f>O236+P236</f>
        <v>344000</v>
      </c>
      <c r="O236" s="466">
        <f>SUM(O237)</f>
        <v>344000</v>
      </c>
      <c r="P236" s="466">
        <f>SUM(P237)</f>
        <v>0</v>
      </c>
    </row>
    <row r="237" spans="1:16" s="265" customFormat="1" ht="25.5">
      <c r="A237" s="258" t="str">
        <f t="shared" ref="A237" si="11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438" t="s">
        <v>441</v>
      </c>
      <c r="F237" s="439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>O237+P237</f>
        <v>344000</v>
      </c>
      <c r="O237" s="241">
        <v>344000</v>
      </c>
      <c r="P237" s="240">
        <f>+'havelvac 7.1'!P237+'havelvac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</row>
    <row r="238" spans="1:16" s="273" customFormat="1" ht="24.75" customHeight="1">
      <c r="A238" s="269"/>
      <c r="B238" s="451"/>
      <c r="C238" s="452"/>
      <c r="D238" s="453"/>
      <c r="E238" s="462"/>
      <c r="F238" s="467"/>
      <c r="G238" s="468"/>
      <c r="H238" s="482"/>
      <c r="I238" s="463"/>
      <c r="J238" s="464"/>
      <c r="K238" s="464"/>
      <c r="L238" s="483" t="s">
        <v>877</v>
      </c>
      <c r="M238" s="459"/>
      <c r="N238" s="466">
        <f>O238+P238</f>
        <v>666692.69999999995</v>
      </c>
      <c r="O238" s="466">
        <f>SUM(O239:O243)</f>
        <v>180000</v>
      </c>
      <c r="P238" s="466">
        <f>SUM(P239:P243)</f>
        <v>486692.7</v>
      </c>
    </row>
    <row r="239" spans="1:16" s="273" customFormat="1" ht="25.5">
      <c r="A239" s="269"/>
      <c r="B239" s="451"/>
      <c r="C239" s="452"/>
      <c r="D239" s="453"/>
      <c r="E239" s="462"/>
      <c r="F239" s="467"/>
      <c r="G239" s="456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180000</v>
      </c>
      <c r="O239" s="240">
        <f>+'havelvac 7.1'!O239+'havelvac 7.2'!O239+'havelvac 7.3'!O239+'havelvac 7.4'!O239+'havelvac 7.5'!O239+'havelvac 7.6'!O239+'havelvac 7.7'!O239+'havelvac 7.9'!O239+'havelvac 7.8'!O239+'havelvac 7.10'!O239+'havelvac 7.11'!O239+'havelvac 7.12'!O239+'havelvac 7.13'!O239</f>
        <v>180000</v>
      </c>
      <c r="P239" s="240">
        <f>+'havelvac 7.1'!P239+'havelvac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</row>
    <row r="240" spans="1:16" s="273" customFormat="1" hidden="1">
      <c r="A240" s="269"/>
      <c r="B240" s="451"/>
      <c r="C240" s="452"/>
      <c r="D240" s="453"/>
      <c r="E240" s="462"/>
      <c r="F240" s="467"/>
      <c r="G240" s="468"/>
      <c r="H240" s="245"/>
      <c r="I240" s="245"/>
      <c r="J240" s="249"/>
      <c r="K240" s="249"/>
      <c r="L240" s="248" t="s">
        <v>788</v>
      </c>
      <c r="M240" s="244" t="s">
        <v>789</v>
      </c>
      <c r="N240" s="240">
        <f>+'havelvac 7.1'!N240+'havelvac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40" s="240">
        <f>+'havelvac 7.1'!O240+'havelvac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40" s="240">
        <f>+'havelvac 7.1'!P240+'havelvac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</row>
    <row r="241" spans="1:16" s="273" customFormat="1">
      <c r="A241" s="269"/>
      <c r="B241" s="451"/>
      <c r="C241" s="452"/>
      <c r="D241" s="453"/>
      <c r="E241" s="462"/>
      <c r="F241" s="467"/>
      <c r="G241" s="468"/>
      <c r="H241" s="245"/>
      <c r="I241" s="245"/>
      <c r="J241" s="249"/>
      <c r="K241" s="249"/>
      <c r="L241" s="252" t="s">
        <v>173</v>
      </c>
      <c r="M241" s="236">
        <v>5112</v>
      </c>
      <c r="N241" s="240">
        <f>+'havelvac 7.1'!N241+'havelvac 7.2'!N241+'havelvac 7.3'!N241+'havelvac 7.4'!N241+'havelvac 7.5'!N241+'havelvac 7.6'!N241+'havelvac 7.7'!N241+'havelvac 7.9'!N241+'havelvac 7.8'!N241+'havelvac 7.10'!N241+'havelvac 7.11'!N241+'havelvac 7.12'!N241+'havelvac 7.13'!N241</f>
        <v>252130.5</v>
      </c>
      <c r="O241" s="240">
        <f>+'havelvac 7.1'!O241+'havelvac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41" s="240">
        <f>+'havelvac 7.1'!P241+'havelvac 7.2'!P241+'havelvac 7.3'!P241+'havelvac 7.4'!P241+'havelvac 7.5'!P241+'havelvac 7.6'!P241+'havelvac 7.7'!P241+'havelvac 7.9'!P241+'havelvac 7.8'!P241+'havelvac 7.10'!P241+'havelvac 7.11'!P241+'havelvac 7.12'!P241+'havelvac 7.13'!P241</f>
        <v>252130.5</v>
      </c>
    </row>
    <row r="242" spans="1:16" s="273" customFormat="1">
      <c r="A242" s="269"/>
      <c r="B242" s="451"/>
      <c r="C242" s="452"/>
      <c r="D242" s="453"/>
      <c r="E242" s="462"/>
      <c r="F242" s="467"/>
      <c r="G242" s="468"/>
      <c r="H242" s="245"/>
      <c r="I242" s="245"/>
      <c r="J242" s="249"/>
      <c r="K242" s="249"/>
      <c r="L242" s="484" t="s">
        <v>174</v>
      </c>
      <c r="M242" s="485">
        <v>5113</v>
      </c>
      <c r="N242" s="240">
        <f>+'havelvac 7.1'!N242+'havelvac 7.2'!N242+'havelvac 7.3'!N242+'havelvac 7.4'!N242+'havelvac 7.5'!N242+'havelvac 7.6'!N242+'havelvac 7.7'!N242+'havelvac 7.9'!N242+'havelvac 7.8'!N242+'havelvac 7.10'!N242+'havelvac 7.11'!N242+'havelvac 7.12'!N242+'havelvac 7.13'!N242</f>
        <v>133362.20000000001</v>
      </c>
      <c r="O242" s="240">
        <f>+'havelvac 7.1'!O242+'havelvac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42" s="240">
        <f>+'havelvac 7.1'!P242+'havelvac 7.2'!P242+'havelvac 7.3'!P242+'havelvac 7.4'!P242+'havelvac 7.5'!P242+'havelvac 7.6'!P242+'havelvac 7.7'!P242+'havelvac 7.9'!P242+'havelvac 7.8'!P242+'havelvac 7.10'!P242+'havelvac 7.11'!P242+'havelvac 7.12'!P242+'havelvac 7.13'!P242</f>
        <v>133362.20000000001</v>
      </c>
    </row>
    <row r="243" spans="1:16" s="273" customFormat="1" ht="21.75" customHeight="1">
      <c r="A243" s="269"/>
      <c r="B243" s="451"/>
      <c r="C243" s="452"/>
      <c r="D243" s="453"/>
      <c r="E243" s="462"/>
      <c r="F243" s="467"/>
      <c r="G243" s="468"/>
      <c r="H243" s="245"/>
      <c r="I243" s="245"/>
      <c r="J243" s="249"/>
      <c r="K243" s="249"/>
      <c r="L243" s="248" t="s">
        <v>135</v>
      </c>
      <c r="M243" s="244">
        <v>5121</v>
      </c>
      <c r="N243" s="240">
        <f>+'havelvac 7.1'!N243+'havelvac 7.2'!N243+'havelvac 7.3'!N243+'havelvac 7.4'!N243+'havelvac 7.5'!N243+'havelvac 7.6'!N243+'havelvac 7.7'!N243+'havelvac 7.9'!N243+'havelvac 7.8'!N243+'havelvac 7.10'!N243+'havelvac 7.11'!N243+'havelvac 7.12'!N243+'havelvac 7.13'!N243</f>
        <v>101200</v>
      </c>
      <c r="O243" s="240">
        <f>+'havelvac 7.1'!O243+'havelvac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P243" s="240">
        <f>+'havelvac 7.1'!P243+'havelvac 7.2'!P243+'havelvac 7.3'!P243+'havelvac 7.4'!P243+'havelvac 7.5'!P243+'havelvac 7.6'!P243+'havelvac 7.7'!P243+'havelvac 7.9'!P243+'havelvac 7.8'!P243+'havelvac 7.10'!P243+'havelvac 7.11'!P243+'havelvac 7.12'!P243+'havelvac 7.13'!P243</f>
        <v>101200</v>
      </c>
    </row>
    <row r="244" spans="1:16" s="273" customFormat="1" ht="20.45" customHeight="1">
      <c r="A244" s="269"/>
      <c r="B244" s="451"/>
      <c r="C244" s="452"/>
      <c r="D244" s="453"/>
      <c r="E244" s="462"/>
      <c r="F244" s="467"/>
      <c r="G244" s="468"/>
      <c r="H244" s="482"/>
      <c r="I244" s="463"/>
      <c r="J244" s="464"/>
      <c r="K244" s="464"/>
      <c r="L244" s="483" t="s">
        <v>909</v>
      </c>
      <c r="M244" s="459"/>
      <c r="N244" s="466">
        <f>O244+P244</f>
        <v>411</v>
      </c>
      <c r="O244" s="466">
        <f>SUM(O245)</f>
        <v>0</v>
      </c>
      <c r="P244" s="466">
        <f>SUM(P245)</f>
        <v>411</v>
      </c>
    </row>
    <row r="245" spans="1:16" s="273" customFormat="1">
      <c r="A245" s="269"/>
      <c r="B245" s="451"/>
      <c r="C245" s="452"/>
      <c r="D245" s="453"/>
      <c r="E245" s="462"/>
      <c r="F245" s="467"/>
      <c r="G245" s="468"/>
      <c r="H245" s="245"/>
      <c r="I245" s="245"/>
      <c r="J245" s="249"/>
      <c r="K245" s="249"/>
      <c r="L245" s="252" t="s">
        <v>173</v>
      </c>
      <c r="M245" s="236">
        <v>5112</v>
      </c>
      <c r="N245" s="240">
        <f>+'havelvac 7.1'!N245+'havelvac 7.2'!N245+'havelvac 7.3'!N245+'havelvac 7.4'!N245+'havelvac 7.5'!N245+'havelvac 7.6'!N245+'havelvac 7.7'!N245+'havelvac 7.9'!N245+'havelvac 7.8'!N245+'havelvac 7.10'!N245+'havelvac 7.11'!N245+'havelvac 7.12'!N245+'havelvac 7.13'!N245</f>
        <v>411</v>
      </c>
      <c r="O245" s="240">
        <f>+'havelvac 7.1'!O245+'havelvac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45" s="240">
        <f>+'havelvac 7.1'!P245+'havelvac 7.2'!P245+'havelvac 7.3'!P245+'havelvac 7.4'!P245+'havelvac 7.5'!P245+'havelvac 7.6'!P245+'havelvac 7.7'!P245+'havelvac 7.9'!P245+'havelvac 7.8'!P245+'havelvac 7.10'!P245+'havelvac 7.11'!P245+'havelvac 7.12'!P245+'havelvac 7.13'!P245</f>
        <v>411</v>
      </c>
    </row>
    <row r="246" spans="1:16" s="273" customFormat="1" ht="12.75">
      <c r="A246" s="269" t="str">
        <f t="shared" si="10"/>
        <v>71040901114512</v>
      </c>
      <c r="B246" s="451" t="s">
        <v>439</v>
      </c>
      <c r="C246" s="452" t="s">
        <v>155</v>
      </c>
      <c r="D246" s="453" t="s">
        <v>187</v>
      </c>
      <c r="E246" s="462" t="s">
        <v>106</v>
      </c>
      <c r="F246" s="467" t="s">
        <v>104</v>
      </c>
      <c r="G246" s="468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-18570.599999999999</v>
      </c>
      <c r="O246" s="253">
        <f t="shared" ref="O246:P246" si="12">+O248+O251+O253+O255+O258</f>
        <v>-18570.599999999999</v>
      </c>
      <c r="P246" s="253">
        <f t="shared" si="12"/>
        <v>0</v>
      </c>
    </row>
    <row r="247" spans="1:16" s="273" customFormat="1" ht="12.75">
      <c r="A247" s="269"/>
      <c r="B247" s="451"/>
      <c r="C247" s="452"/>
      <c r="D247" s="453"/>
      <c r="E247" s="462"/>
      <c r="F247" s="467"/>
      <c r="G247" s="468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</row>
    <row r="248" spans="1:16" s="273" customFormat="1" ht="13.5" hidden="1">
      <c r="A248" s="269"/>
      <c r="B248" s="451"/>
      <c r="C248" s="452"/>
      <c r="D248" s="453"/>
      <c r="E248" s="462"/>
      <c r="F248" s="467"/>
      <c r="G248" s="468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</row>
    <row r="249" spans="1:16" s="273" customFormat="1" hidden="1">
      <c r="A249" s="269"/>
      <c r="B249" s="451"/>
      <c r="C249" s="452"/>
      <c r="D249" s="453"/>
      <c r="E249" s="462"/>
      <c r="F249" s="467"/>
      <c r="G249" s="468"/>
      <c r="H249" s="238"/>
      <c r="I249" s="245"/>
      <c r="J249" s="249"/>
      <c r="K249" s="249"/>
      <c r="L249" s="248" t="s">
        <v>126</v>
      </c>
      <c r="M249" s="244">
        <v>4241</v>
      </c>
      <c r="N249" s="240">
        <f>+'havelvac 7.1'!N249+'havelvac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49" s="240">
        <f>+'havelvac 7.1'!O249+'havelvac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49" s="240">
        <f>+'havelvac 7.1'!P249+'havelvac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</row>
    <row r="250" spans="1:16" s="273" customFormat="1" hidden="1">
      <c r="A250" s="269"/>
      <c r="B250" s="451"/>
      <c r="C250" s="452"/>
      <c r="D250" s="453"/>
      <c r="E250" s="462"/>
      <c r="F250" s="467"/>
      <c r="G250" s="468"/>
      <c r="H250" s="238"/>
      <c r="I250" s="245"/>
      <c r="J250" s="249"/>
      <c r="K250" s="249"/>
      <c r="L250" s="252" t="s">
        <v>137</v>
      </c>
      <c r="M250" s="419">
        <v>5129</v>
      </c>
      <c r="N250" s="240">
        <f>+'havelvac 7.1'!N250+'havelvac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50" s="240">
        <f>+'havelvac 7.1'!O250+'havelvac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50" s="240">
        <f>+'havelvac 7.1'!P250+'havelvac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</row>
    <row r="251" spans="1:16" s="273" customFormat="1" ht="27">
      <c r="A251" s="269"/>
      <c r="B251" s="451"/>
      <c r="C251" s="452"/>
      <c r="D251" s="453"/>
      <c r="E251" s="462"/>
      <c r="F251" s="467"/>
      <c r="G251" s="468"/>
      <c r="H251" s="238"/>
      <c r="I251" s="463"/>
      <c r="J251" s="464"/>
      <c r="K251" s="464"/>
      <c r="L251" s="465" t="s">
        <v>201</v>
      </c>
      <c r="M251" s="459"/>
      <c r="N251" s="466">
        <f>O251+P251</f>
        <v>-10223.799999999999</v>
      </c>
      <c r="O251" s="466">
        <f>SUM(O252)</f>
        <v>-10223.799999999999</v>
      </c>
      <c r="P251" s="466">
        <f>SUM(P252)</f>
        <v>0</v>
      </c>
    </row>
    <row r="252" spans="1:16" s="273" customFormat="1" ht="25.5">
      <c r="A252" s="269"/>
      <c r="B252" s="451"/>
      <c r="C252" s="452"/>
      <c r="D252" s="453"/>
      <c r="E252" s="462"/>
      <c r="F252" s="467"/>
      <c r="G252" s="468"/>
      <c r="H252" s="245"/>
      <c r="I252" s="245"/>
      <c r="J252" s="249"/>
      <c r="K252" s="249"/>
      <c r="L252" s="248" t="s">
        <v>131</v>
      </c>
      <c r="M252" s="244">
        <v>4511</v>
      </c>
      <c r="N252" s="240">
        <f>+'havelvac 7.1'!N252+'havelvac 7.2'!N252+'havelvac 7.3'!N252+'havelvac 7.4'!N252+'havelvac 7.5'!N252+'havelvac 7.6'!N252+'havelvac 7.7'!N252+'havelvac 7.9'!N252+'havelvac 7.8'!N252+'havelvac 7.10'!N252+'havelvac 7.11'!N252+'havelvac 7.12'!N252+'havelvac 7.13'!N252</f>
        <v>-10223.799999999999</v>
      </c>
      <c r="O252" s="240">
        <f>+'havelvac 7.1'!O252+'havelvac 7.2'!O252+'havelvac 7.3'!O252+'havelvac 7.4'!O252+'havelvac 7.5'!O252+'havelvac 7.6'!O252+'havelvac 7.7'!O252+'havelvac 7.9'!O252+'havelvac 7.8'!O252+'havelvac 7.10'!O252+'havelvac 7.11'!O252+'havelvac 7.12'!O252+'havelvac 7.13'!O252</f>
        <v>-10223.799999999999</v>
      </c>
      <c r="P252" s="240">
        <f>+'havelvac 7.1'!P252+'havelvac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</row>
    <row r="253" spans="1:16" s="273" customFormat="1" ht="49.15" customHeight="1">
      <c r="A253" s="269" t="str">
        <f t="shared" si="10"/>
        <v>71050100000001</v>
      </c>
      <c r="B253" s="451" t="s">
        <v>439</v>
      </c>
      <c r="C253" s="452" t="s">
        <v>149</v>
      </c>
      <c r="D253" s="453" t="s">
        <v>106</v>
      </c>
      <c r="E253" s="462" t="s">
        <v>441</v>
      </c>
      <c r="F253" s="467" t="s">
        <v>441</v>
      </c>
      <c r="G253" s="456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-8346.7999999999993</v>
      </c>
      <c r="O253" s="466">
        <f>SUM(O254)</f>
        <v>-8346.7999999999993</v>
      </c>
      <c r="P253" s="466">
        <f>SUM(P254)</f>
        <v>0</v>
      </c>
    </row>
    <row r="254" spans="1:16" s="273" customFormat="1" ht="24" customHeight="1">
      <c r="A254" s="269" t="str">
        <f t="shared" si="10"/>
        <v>71050101000000</v>
      </c>
      <c r="B254" s="451" t="s">
        <v>439</v>
      </c>
      <c r="C254" s="452" t="s">
        <v>149</v>
      </c>
      <c r="D254" s="453" t="s">
        <v>106</v>
      </c>
      <c r="E254" s="462" t="s">
        <v>106</v>
      </c>
      <c r="F254" s="467" t="s">
        <v>441</v>
      </c>
      <c r="G254" s="456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>+'havelvac 7.1'!N254+'havelvac 7.2'!N254+'havelvac 7.3'!N254+'havelvac 7.4'!N254+'havelvac 7.5'!N254+'havelvac 7.6'!N254+'havelvac 7.7'!N254+'havelvac 7.9'!N254+'havelvac 7.8'!N254+'havelvac 7.10'!N254+'havelvac 7.11'!N254+'havelvac 7.12'!N254+'havelvac 7.13'!N254</f>
        <v>-8346.7999999999993</v>
      </c>
      <c r="O254" s="240">
        <f>+'havelvac 7.1'!O254+'havelvac 7.2'!O254+'havelvac 7.3'!O254+'havelvac 7.4'!O254+'havelvac 7.5'!O254+'havelvac 7.6'!O254+'havelvac 7.7'!O254+'havelvac 7.9'!O254+'havelvac 7.8'!O254+'havelvac 7.10'!O254+'havelvac 7.11'!O254+'havelvac 7.12'!O254+'havelvac 7.13'!O254</f>
        <v>-8346.7999999999993</v>
      </c>
      <c r="P254" s="240">
        <f>+'havelvac 7.1'!P254+'havelvac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</row>
    <row r="255" spans="1:16" s="273" customFormat="1" ht="27" hidden="1">
      <c r="A255" s="269" t="str">
        <f t="shared" si="10"/>
        <v>71050101000001</v>
      </c>
      <c r="B255" s="451" t="s">
        <v>439</v>
      </c>
      <c r="C255" s="452" t="s">
        <v>149</v>
      </c>
      <c r="D255" s="453" t="s">
        <v>106</v>
      </c>
      <c r="E255" s="462" t="s">
        <v>106</v>
      </c>
      <c r="F255" s="467" t="s">
        <v>441</v>
      </c>
      <c r="G255" s="456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</row>
    <row r="256" spans="1:16" s="458" customFormat="1" hidden="1">
      <c r="A256" s="269" t="str">
        <f t="shared" si="10"/>
        <v>71050101010000</v>
      </c>
      <c r="B256" s="451" t="s">
        <v>439</v>
      </c>
      <c r="C256" s="452" t="s">
        <v>149</v>
      </c>
      <c r="D256" s="453" t="s">
        <v>106</v>
      </c>
      <c r="E256" s="462" t="s">
        <v>106</v>
      </c>
      <c r="F256" s="467" t="s">
        <v>106</v>
      </c>
      <c r="G256" s="456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>+'havelvac 7.1'!N256+'havelvac 7.2'!N256+'havelvac 7.3'!N256+'havelvac 7.4'!N256+'havelvac 7.5'!N256+'havelvac 7.6'!N256+'havelvac 7.7'!N256+'havelvac 7.9'!N256+'havelvac 7.8'!N256+'havelvac 7.10'!N256+'havelvac 7.11'!N256+'havelvac 7.12'!N256+'havelvac 7.13'!N256</f>
        <v>0</v>
      </c>
      <c r="O256" s="240">
        <f>+'havelvac 7.1'!O256+'havelvac 7.2'!O256+'havelvac 7.3'!O256+'havelvac 7.4'!O256+'havelvac 7.5'!O256+'havelvac 7.6'!O256+'havelvac 7.7'!O256+'havelvac 7.9'!O256+'havelvac 7.8'!O256+'havelvac 7.10'!O256+'havelvac 7.11'!O256+'havelvac 7.12'!O256+'havelvac 7.13'!O256</f>
        <v>0</v>
      </c>
      <c r="P256" s="240">
        <f>+'havelvac 7.1'!P256+'havelvac 7.2'!P256+'havelvac 7.3'!P256+'havelvac 7.4'!P256+'havelvac 7.5'!P256+'havelvac 7.6'!P256+'havelvac 7.7'!P256+'havelvac 7.9'!P256+'havelvac 7.8'!P256+'havelvac 7.10'!P256+'havelvac 7.11'!P256+'havelvac 7.12'!P256+'havelvac 7.13'!P256</f>
        <v>0</v>
      </c>
    </row>
    <row r="257" spans="1:16" s="273" customFormat="1" hidden="1">
      <c r="A257" s="269" t="str">
        <f t="shared" si="10"/>
        <v>71050101014213</v>
      </c>
      <c r="B257" s="451" t="s">
        <v>439</v>
      </c>
      <c r="C257" s="452" t="s">
        <v>149</v>
      </c>
      <c r="D257" s="453" t="s">
        <v>106</v>
      </c>
      <c r="E257" s="462" t="s">
        <v>106</v>
      </c>
      <c r="F257" s="467" t="s">
        <v>106</v>
      </c>
      <c r="G257" s="468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>+'havelvac 7.1'!N257+'havelvac 7.2'!N257+'havelvac 7.3'!N257+'havelvac 7.4'!N257+'havelvac 7.5'!N257+'havelvac 7.6'!N257+'havelvac 7.7'!N257+'havelvac 7.9'!N257+'havelvac 7.8'!N257+'havelvac 7.10'!N257+'havelvac 7.11'!N257+'havelvac 7.12'!N257+'havelvac 7.13'!N257</f>
        <v>0</v>
      </c>
      <c r="O257" s="240">
        <f>+'havelvac 7.1'!O257+'havelvac 7.2'!O257+'havelvac 7.3'!O257+'havelvac 7.4'!O257+'havelvac 7.5'!O257+'havelvac 7.6'!O257+'havelvac 7.7'!O257+'havelvac 7.9'!O257+'havelvac 7.8'!O257+'havelvac 7.10'!O257+'havelvac 7.11'!O257+'havelvac 7.12'!O257+'havelvac 7.13'!O257</f>
        <v>0</v>
      </c>
      <c r="P257" s="240">
        <f>+'havelvac 7.1'!P257+'havelvac 7.2'!P257+'havelvac 7.3'!P257+'havelvac 7.4'!P257+'havelvac 7.5'!P257+'havelvac 7.6'!P257+'havelvac 7.7'!P257+'havelvac 7.9'!P257+'havelvac 7.8'!P257+'havelvac 7.10'!P257+'havelvac 7.11'!P257+'havelvac 7.12'!P257+'havelvac 7.13'!P257</f>
        <v>0</v>
      </c>
    </row>
    <row r="258" spans="1:16" s="273" customFormat="1" ht="30.75" hidden="1" customHeight="1">
      <c r="A258" s="269" t="str">
        <f t="shared" si="10"/>
        <v>71050101030000</v>
      </c>
      <c r="B258" s="451" t="s">
        <v>439</v>
      </c>
      <c r="C258" s="452" t="s">
        <v>149</v>
      </c>
      <c r="D258" s="453" t="s">
        <v>106</v>
      </c>
      <c r="E258" s="462" t="s">
        <v>106</v>
      </c>
      <c r="F258" s="467" t="s">
        <v>442</v>
      </c>
      <c r="G258" s="456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/>
    </row>
    <row r="259" spans="1:16" s="273" customFormat="1" hidden="1">
      <c r="A259" s="269" t="str">
        <f t="shared" si="10"/>
        <v>71050101034861</v>
      </c>
      <c r="B259" s="451" t="s">
        <v>439</v>
      </c>
      <c r="C259" s="452" t="s">
        <v>149</v>
      </c>
      <c r="D259" s="453" t="s">
        <v>106</v>
      </c>
      <c r="E259" s="462" t="s">
        <v>106</v>
      </c>
      <c r="F259" s="467" t="s">
        <v>442</v>
      </c>
      <c r="G259" s="456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>+'havelvac 7.1'!N259+'havelvac 7.2'!N259+'havelvac 7.3'!N259+'havelvac 7.4'!N259+'havelvac 7.5'!N259+'havelvac 7.6'!N259+'havelvac 7.7'!N259+'havelvac 7.9'!N259+'havelvac 7.8'!N259+'havelvac 7.10'!N259+'havelvac 7.11'!N259+'havelvac 7.12'!N259+'havelvac 7.13'!N259</f>
        <v>0</v>
      </c>
      <c r="O259" s="240">
        <f>+'havelvac 7.1'!O259+'havelvac 7.2'!O259+'havelvac 7.3'!O259+'havelvac 7.4'!O259+'havelvac 7.5'!O259+'havelvac 7.6'!O259+'havelvac 7.7'!O259+'havelvac 7.9'!O259+'havelvac 7.8'!O259+'havelvac 7.10'!O259+'havelvac 7.11'!O259+'havelvac 7.12'!O259+'havelvac 7.13'!O259</f>
        <v>0</v>
      </c>
      <c r="P259" s="240">
        <f>+'havelvac 7.1'!P259+'havelvac 7.2'!P259+'havelvac 7.3'!P259+'havelvac 7.4'!P259+'havelvac 7.5'!P259+'havelvac 7.6'!P259+'havelvac 7.7'!P259+'havelvac 7.9'!P259+'havelvac 7.8'!P259+'havelvac 7.10'!P259+'havelvac 7.11'!P259+'havelvac 7.12'!P259+'havelvac 7.13'!P259</f>
        <v>0</v>
      </c>
    </row>
    <row r="260" spans="1:16" s="273" customFormat="1" ht="13.5">
      <c r="A260" s="269">
        <v>71050101040000</v>
      </c>
      <c r="B260" s="451" t="s">
        <v>439</v>
      </c>
      <c r="C260" s="452" t="s">
        <v>149</v>
      </c>
      <c r="D260" s="453" t="s">
        <v>106</v>
      </c>
      <c r="E260" s="462" t="s">
        <v>106</v>
      </c>
      <c r="F260" s="467" t="s">
        <v>155</v>
      </c>
      <c r="G260" s="456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6540.5</v>
      </c>
      <c r="O260" s="460">
        <f>+O262</f>
        <v>6540.5</v>
      </c>
      <c r="P260" s="460">
        <f>+P262</f>
        <v>0</v>
      </c>
    </row>
    <row r="261" spans="1:16" s="273" customFormat="1" ht="12.75">
      <c r="A261" s="269">
        <v>71050101044861</v>
      </c>
      <c r="B261" s="451" t="s">
        <v>439</v>
      </c>
      <c r="C261" s="452" t="s">
        <v>149</v>
      </c>
      <c r="D261" s="453" t="s">
        <v>106</v>
      </c>
      <c r="E261" s="462" t="s">
        <v>106</v>
      </c>
      <c r="F261" s="467" t="s">
        <v>155</v>
      </c>
      <c r="G261" s="456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</row>
    <row r="262" spans="1:16" s="273" customFormat="1" ht="12.75">
      <c r="A262" s="269">
        <v>71050101050000</v>
      </c>
      <c r="B262" s="451" t="s">
        <v>439</v>
      </c>
      <c r="C262" s="452" t="s">
        <v>149</v>
      </c>
      <c r="D262" s="453" t="s">
        <v>106</v>
      </c>
      <c r="E262" s="462" t="s">
        <v>106</v>
      </c>
      <c r="F262" s="467" t="s">
        <v>149</v>
      </c>
      <c r="G262" s="456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6540.5</v>
      </c>
      <c r="O262" s="253">
        <f>+O264</f>
        <v>6540.5</v>
      </c>
      <c r="P262" s="253">
        <f>+P264</f>
        <v>0</v>
      </c>
    </row>
    <row r="263" spans="1:16" s="273" customFormat="1" ht="12.75">
      <c r="A263" s="269">
        <v>71050101054861</v>
      </c>
      <c r="B263" s="451" t="s">
        <v>439</v>
      </c>
      <c r="C263" s="452" t="s">
        <v>149</v>
      </c>
      <c r="D263" s="453" t="s">
        <v>106</v>
      </c>
      <c r="E263" s="462" t="s">
        <v>106</v>
      </c>
      <c r="F263" s="467" t="s">
        <v>149</v>
      </c>
      <c r="G263" s="456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</row>
    <row r="264" spans="1:16" s="273" customFormat="1" ht="13.5">
      <c r="A264" s="269">
        <v>71050101060000</v>
      </c>
      <c r="B264" s="451" t="s">
        <v>439</v>
      </c>
      <c r="C264" s="452" t="s">
        <v>149</v>
      </c>
      <c r="D264" s="453" t="s">
        <v>106</v>
      </c>
      <c r="E264" s="462" t="s">
        <v>106</v>
      </c>
      <c r="F264" s="467" t="s">
        <v>157</v>
      </c>
      <c r="G264" s="456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6540.5</v>
      </c>
      <c r="O264" s="466">
        <f>SUM(O265:O271)</f>
        <v>6540.5</v>
      </c>
      <c r="P264" s="466">
        <f>SUM(P265:P271)</f>
        <v>0</v>
      </c>
    </row>
    <row r="265" spans="1:16" s="273" customFormat="1" hidden="1">
      <c r="A265" s="269">
        <v>71050101064861</v>
      </c>
      <c r="B265" s="451" t="s">
        <v>439</v>
      </c>
      <c r="C265" s="452" t="s">
        <v>149</v>
      </c>
      <c r="D265" s="453" t="s">
        <v>106</v>
      </c>
      <c r="E265" s="462" t="s">
        <v>106</v>
      </c>
      <c r="F265" s="467" t="s">
        <v>157</v>
      </c>
      <c r="G265" s="456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>+'havelvac 7.1'!N265+'havelvac 7.2'!N265+'havelvac 7.3'!N265+'havelvac 7.4'!N265+'havelvac 7.5'!N265+'havelvac 7.6'!N265+'havelvac 7.7'!N265+'havelvac 7.9'!N265+'havelvac 7.8'!N265+'havelvac 7.10'!N265+'havelvac 7.11'!N265+'havelvac 7.12'!N265+'havelvac 7.13'!N265</f>
        <v>0</v>
      </c>
      <c r="O265" s="240">
        <f>+'havelvac 7.1'!O265+'havelvac 7.2'!O265+'havelvac 7.3'!O265+'havelvac 7.4'!O265+'havelvac 7.5'!O265+'havelvac 7.6'!O265+'havelvac 7.7'!O265+'havelvac 7.9'!O265+'havelvac 7.8'!O265+'havelvac 7.10'!O265+'havelvac 7.11'!O265+'havelvac 7.12'!O265+'havelvac 7.13'!O265</f>
        <v>0</v>
      </c>
      <c r="P265" s="240">
        <f>+'havelvac 7.1'!P265+'havelvac 7.2'!P265+'havelvac 7.3'!P265+'havelvac 7.4'!P265+'havelvac 7.5'!P265+'havelvac 7.6'!P265+'havelvac 7.7'!P265+'havelvac 7.9'!P265+'havelvac 7.8'!P265+'havelvac 7.10'!P265+'havelvac 7.11'!P265+'havelvac 7.12'!P265+'havelvac 7.13'!P265</f>
        <v>0</v>
      </c>
    </row>
    <row r="266" spans="1:16" s="273" customFormat="1">
      <c r="A266" s="269">
        <v>71050101070000</v>
      </c>
      <c r="B266" s="451" t="s">
        <v>439</v>
      </c>
      <c r="C266" s="452" t="s">
        <v>149</v>
      </c>
      <c r="D266" s="453" t="s">
        <v>106</v>
      </c>
      <c r="E266" s="462" t="s">
        <v>106</v>
      </c>
      <c r="F266" s="467" t="s">
        <v>183</v>
      </c>
      <c r="G266" s="456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>+'havelvac 7.1'!N266+'havelvac 7.2'!N266+'havelvac 7.3'!N266+'havelvac 7.4'!N266+'havelvac 7.5'!N266+'havelvac 7.6'!N266+'havelvac 7.7'!N266+'havelvac 7.9'!N266+'havelvac 7.8'!N266+'havelvac 7.10'!N266+'havelvac 7.11'!N266+'havelvac 7.12'!N266+'havelvac 7.13'!N266</f>
        <v>6540.5</v>
      </c>
      <c r="O266" s="240">
        <f>+'havelvac 7.1'!O266+'havelvac 7.2'!O266+'havelvac 7.3'!O266+'havelvac 7.4'!O266+'havelvac 7.5'!O266+'havelvac 7.6'!O266+'havelvac 7.7'!O266+'havelvac 7.9'!O266+'havelvac 7.8'!O266+'havelvac 7.10'!O266+'havelvac 7.11'!O266+'havelvac 7.12'!O266+'havelvac 7.13'!O266</f>
        <v>6540.5</v>
      </c>
      <c r="P266" s="240">
        <f>+'havelvac 7.1'!P266+'havelvac 7.2'!P266+'havelvac 7.3'!P266+'havelvac 7.4'!P266+'havelvac 7.5'!P266+'havelvac 7.6'!P266+'havelvac 7.7'!P266+'havelvac 7.9'!P266+'havelvac 7.8'!P266+'havelvac 7.10'!P266+'havelvac 7.11'!P266+'havelvac 7.12'!P266+'havelvac 7.13'!P266</f>
        <v>0</v>
      </c>
    </row>
    <row r="267" spans="1:16" s="273" customFormat="1" hidden="1">
      <c r="A267" s="269">
        <v>71050101074861</v>
      </c>
      <c r="B267" s="451" t="s">
        <v>439</v>
      </c>
      <c r="C267" s="452" t="s">
        <v>149</v>
      </c>
      <c r="D267" s="453" t="s">
        <v>106</v>
      </c>
      <c r="E267" s="462" t="s">
        <v>106</v>
      </c>
      <c r="F267" s="467" t="s">
        <v>183</v>
      </c>
      <c r="G267" s="456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>+'havelvac 7.1'!N267+'havelvac 7.2'!N267+'havelvac 7.3'!N267+'havelvac 7.4'!N267+'havelvac 7.5'!N267+'havelvac 7.6'!N267+'havelvac 7.7'!N267+'havelvac 7.9'!N267+'havelvac 7.8'!N267+'havelvac 7.10'!N267+'havelvac 7.11'!N267+'havelvac 7.12'!N267+'havelvac 7.13'!N267</f>
        <v>0</v>
      </c>
      <c r="O267" s="240">
        <f>+'havelvac 7.1'!O267+'havelvac 7.2'!O267+'havelvac 7.3'!O267+'havelvac 7.4'!O267+'havelvac 7.5'!O267+'havelvac 7.6'!O267+'havelvac 7.7'!O267+'havelvac 7.9'!O267+'havelvac 7.8'!O267+'havelvac 7.10'!O267+'havelvac 7.11'!O267+'havelvac 7.12'!O267+'havelvac 7.13'!O267</f>
        <v>0</v>
      </c>
      <c r="P267" s="240">
        <f>+'havelvac 7.1'!P267+'havelvac 7.2'!P267+'havelvac 7.3'!P267+'havelvac 7.4'!P267+'havelvac 7.5'!P267+'havelvac 7.6'!P267+'havelvac 7.7'!P267+'havelvac 7.9'!P267+'havelvac 7.8'!P267+'havelvac 7.10'!P267+'havelvac 7.11'!P267+'havelvac 7.12'!P267+'havelvac 7.13'!P267</f>
        <v>0</v>
      </c>
    </row>
    <row r="268" spans="1:16" s="273" customFormat="1" hidden="1">
      <c r="A268" s="269"/>
      <c r="B268" s="451"/>
      <c r="C268" s="452"/>
      <c r="D268" s="453"/>
      <c r="E268" s="462"/>
      <c r="F268" s="467"/>
      <c r="G268" s="456"/>
      <c r="H268" s="245"/>
      <c r="I268" s="245"/>
      <c r="J268" s="249"/>
      <c r="K268" s="249"/>
      <c r="L268" s="254" t="s">
        <v>211</v>
      </c>
      <c r="M268" s="237">
        <v>4639</v>
      </c>
      <c r="N268" s="240">
        <f>+'havelvac 7.1'!N268+'havelvac 7.2'!N268+'havelvac 7.3'!N268+'havelvac 7.4'!N268+'havelvac 7.5'!N268+'havelvac 7.6'!N268+'havelvac 7.7'!N268+'havelvac 7.9'!N268+'havelvac 7.8'!N268+'havelvac 7.10'!N268+'havelvac 7.11'!N268+'havelvac 7.12'!N268+'havelvac 7.13'!N268</f>
        <v>0</v>
      </c>
      <c r="O268" s="240">
        <f>+'havelvac 7.1'!O268+'havelvac 7.2'!O268+'havelvac 7.3'!O268+'havelvac 7.4'!O268+'havelvac 7.5'!O268+'havelvac 7.6'!O268+'havelvac 7.7'!O268+'havelvac 7.9'!O268+'havelvac 7.8'!O268+'havelvac 7.10'!O268+'havelvac 7.11'!O268+'havelvac 7.12'!O268+'havelvac 7.13'!O268</f>
        <v>0</v>
      </c>
      <c r="P268" s="240">
        <f>+'havelvac 7.1'!P268+'havelvac 7.2'!P268+'havelvac 7.3'!P268+'havelvac 7.4'!P268+'havelvac 7.5'!P268+'havelvac 7.6'!P268+'havelvac 7.7'!P268+'havelvac 7.9'!P268+'havelvac 7.8'!P268+'havelvac 7.10'!P268+'havelvac 7.11'!P268+'havelvac 7.12'!P268+'havelvac 7.13'!P268</f>
        <v>0</v>
      </c>
    </row>
    <row r="269" spans="1:16" s="273" customFormat="1" hidden="1">
      <c r="A269" s="269"/>
      <c r="B269" s="451"/>
      <c r="C269" s="452"/>
      <c r="D269" s="453"/>
      <c r="E269" s="462"/>
      <c r="F269" s="467"/>
      <c r="G269" s="456"/>
      <c r="H269" s="245"/>
      <c r="I269" s="245"/>
      <c r="J269" s="249"/>
      <c r="K269" s="249"/>
      <c r="L269" s="254" t="s">
        <v>134</v>
      </c>
      <c r="M269" s="237">
        <v>4861</v>
      </c>
      <c r="N269" s="240">
        <f>+'havelvac 7.1'!N269+'havelvac 7.2'!N269+'havelvac 7.3'!N269+'havelvac 7.4'!N269+'havelvac 7.5'!N269+'havelvac 7.6'!N269+'havelvac 7.7'!N269+'havelvac 7.9'!N269+'havelvac 7.8'!N269+'havelvac 7.10'!N269+'havelvac 7.11'!N269+'havelvac 7.12'!N269+'havelvac 7.13'!N269</f>
        <v>0</v>
      </c>
      <c r="O269" s="240">
        <f>+'havelvac 7.1'!O269+'havelvac 7.2'!O269+'havelvac 7.3'!O269+'havelvac 7.4'!O269+'havelvac 7.5'!O269+'havelvac 7.6'!O269+'havelvac 7.7'!O269+'havelvac 7.9'!O269+'havelvac 7.8'!O269+'havelvac 7.10'!O269+'havelvac 7.11'!O269+'havelvac 7.12'!O269+'havelvac 7.13'!O269</f>
        <v>0</v>
      </c>
      <c r="P269" s="240">
        <f>+'havelvac 7.1'!P269+'havelvac 7.2'!P269+'havelvac 7.3'!P269+'havelvac 7.4'!P269+'havelvac 7.5'!P269+'havelvac 7.6'!P269+'havelvac 7.7'!P269+'havelvac 7.9'!P269+'havelvac 7.8'!P269+'havelvac 7.10'!P269+'havelvac 7.11'!P269+'havelvac 7.12'!P269+'havelvac 7.13'!P269</f>
        <v>0</v>
      </c>
    </row>
    <row r="270" spans="1:16" s="273" customFormat="1" hidden="1">
      <c r="A270" s="269"/>
      <c r="B270" s="451"/>
      <c r="C270" s="452"/>
      <c r="D270" s="453"/>
      <c r="E270" s="462"/>
      <c r="F270" s="467"/>
      <c r="G270" s="456"/>
      <c r="H270" s="245"/>
      <c r="I270" s="245"/>
      <c r="J270" s="249"/>
      <c r="K270" s="249"/>
      <c r="L270" s="252" t="s">
        <v>173</v>
      </c>
      <c r="M270" s="236">
        <v>5112</v>
      </c>
      <c r="N270" s="240">
        <f>+'havelvac 7.1'!N270+'havelvac 7.2'!N270+'havelvac 7.3'!N270+'havelvac 7.4'!N270+'havelvac 7.5'!N270+'havelvac 7.6'!N270+'havelvac 7.7'!N270+'havelvac 7.9'!N270+'havelvac 7.8'!N270+'havelvac 7.10'!N270+'havelvac 7.11'!N270+'havelvac 7.12'!N270+'havelvac 7.13'!N270</f>
        <v>0</v>
      </c>
      <c r="O270" s="240">
        <f>+'havelvac 7.1'!O270+'havelvac 7.2'!O270+'havelvac 7.3'!O270+'havelvac 7.4'!O270+'havelvac 7.5'!O270+'havelvac 7.6'!O270+'havelvac 7.7'!O270+'havelvac 7.9'!O270+'havelvac 7.8'!O270+'havelvac 7.10'!O270+'havelvac 7.11'!O270+'havelvac 7.12'!O270+'havelvac 7.13'!O270</f>
        <v>0</v>
      </c>
      <c r="P270" s="240">
        <f>+'havelvac 7.1'!P270+'havelvac 7.2'!P270+'havelvac 7.3'!P270+'havelvac 7.4'!P270+'havelvac 7.5'!P270+'havelvac 7.6'!P270+'havelvac 7.7'!P270+'havelvac 7.9'!P270+'havelvac 7.8'!P270+'havelvac 7.10'!P270+'havelvac 7.11'!P270+'havelvac 7.12'!P270+'havelvac 7.13'!P270</f>
        <v>0</v>
      </c>
    </row>
    <row r="271" spans="1:16" s="273" customFormat="1" hidden="1">
      <c r="A271" s="269"/>
      <c r="B271" s="451"/>
      <c r="C271" s="452"/>
      <c r="D271" s="453"/>
      <c r="E271" s="462"/>
      <c r="F271" s="467"/>
      <c r="G271" s="456"/>
      <c r="H271" s="245"/>
      <c r="I271" s="245"/>
      <c r="J271" s="249"/>
      <c r="K271" s="249"/>
      <c r="L271" s="248" t="s">
        <v>138</v>
      </c>
      <c r="M271" s="244">
        <v>5132</v>
      </c>
      <c r="N271" s="240">
        <f>+'havelvac 7.1'!N271+'havelvac 7.2'!N271+'havelvac 7.3'!N271+'havelvac 7.4'!N271+'havelvac 7.5'!N271+'havelvac 7.6'!N271+'havelvac 7.7'!N271+'havelvac 7.9'!N271+'havelvac 7.8'!N271+'havelvac 7.10'!N271+'havelvac 7.11'!N271+'havelvac 7.12'!N271+'havelvac 7.13'!N271</f>
        <v>0</v>
      </c>
      <c r="O271" s="240">
        <f>+'havelvac 7.1'!O271+'havelvac 7.2'!O271+'havelvac 7.3'!O271+'havelvac 7.4'!O271+'havelvac 7.5'!O271+'havelvac 7.6'!O271+'havelvac 7.7'!O271+'havelvac 7.9'!O271+'havelvac 7.8'!O271+'havelvac 7.10'!O271+'havelvac 7.11'!O271+'havelvac 7.12'!O271+'havelvac 7.13'!O271</f>
        <v>0</v>
      </c>
      <c r="P271" s="240">
        <f>+'havelvac 7.1'!P271+'havelvac 7.2'!P271+'havelvac 7.3'!P271+'havelvac 7.4'!P271+'havelvac 7.5'!P271+'havelvac 7.6'!P271+'havelvac 7.7'!P271+'havelvac 7.9'!P271+'havelvac 7.8'!P271+'havelvac 7.10'!P271+'havelvac 7.11'!P271+'havelvac 7.12'!P271+'havelvac 7.13'!P271</f>
        <v>0</v>
      </c>
    </row>
    <row r="272" spans="1:16" s="273" customFormat="1" ht="27">
      <c r="A272" s="269"/>
      <c r="B272" s="451"/>
      <c r="C272" s="452"/>
      <c r="D272" s="453"/>
      <c r="E272" s="462"/>
      <c r="F272" s="467"/>
      <c r="G272" s="456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47276.100000000006</v>
      </c>
      <c r="O272" s="460">
        <f>+O274</f>
        <v>47276.100000000006</v>
      </c>
      <c r="P272" s="460">
        <f>+P274</f>
        <v>0</v>
      </c>
    </row>
    <row r="273" spans="1:16" s="273" customFormat="1" ht="12.75">
      <c r="A273" s="269"/>
      <c r="B273" s="451"/>
      <c r="C273" s="452"/>
      <c r="D273" s="453"/>
      <c r="E273" s="462"/>
      <c r="F273" s="467"/>
      <c r="G273" s="456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</row>
    <row r="274" spans="1:16" s="273" customFormat="1" ht="25.5">
      <c r="A274" s="269"/>
      <c r="B274" s="451"/>
      <c r="C274" s="452"/>
      <c r="D274" s="453"/>
      <c r="E274" s="462"/>
      <c r="F274" s="467"/>
      <c r="G274" s="456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47276.100000000006</v>
      </c>
      <c r="O274" s="253">
        <f t="shared" ref="O274:P274" si="13">+O276+O279+O283+O285+O291+O295+O300+O303+O307+O311+O314+O317</f>
        <v>47276.100000000006</v>
      </c>
      <c r="P274" s="253">
        <f t="shared" si="13"/>
        <v>0</v>
      </c>
    </row>
    <row r="275" spans="1:16" s="273" customFormat="1" ht="12.75">
      <c r="A275" s="269"/>
      <c r="B275" s="451"/>
      <c r="C275" s="452"/>
      <c r="D275" s="453"/>
      <c r="E275" s="462"/>
      <c r="F275" s="467"/>
      <c r="G275" s="456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</row>
    <row r="276" spans="1:16" s="273" customFormat="1" ht="13.5">
      <c r="A276" s="269"/>
      <c r="B276" s="451"/>
      <c r="C276" s="452"/>
      <c r="D276" s="453"/>
      <c r="E276" s="462"/>
      <c r="F276" s="467"/>
      <c r="G276" s="456"/>
      <c r="H276" s="238"/>
      <c r="I276" s="463"/>
      <c r="J276" s="464"/>
      <c r="K276" s="464"/>
      <c r="L276" s="465" t="s">
        <v>213</v>
      </c>
      <c r="M276" s="459"/>
      <c r="N276" s="466">
        <f>O276+P276</f>
        <v>7984.6</v>
      </c>
      <c r="O276" s="466">
        <f>SUM(O277:O278)</f>
        <v>7984.6</v>
      </c>
      <c r="P276" s="466">
        <f>SUM(P277:P278)</f>
        <v>0</v>
      </c>
    </row>
    <row r="277" spans="1:16" s="273" customFormat="1">
      <c r="A277" s="269"/>
      <c r="B277" s="451"/>
      <c r="C277" s="452"/>
      <c r="D277" s="453"/>
      <c r="E277" s="462"/>
      <c r="F277" s="467"/>
      <c r="G277" s="456"/>
      <c r="H277" s="238"/>
      <c r="I277" s="245"/>
      <c r="J277" s="249"/>
      <c r="K277" s="249"/>
      <c r="L277" s="254" t="s">
        <v>364</v>
      </c>
      <c r="M277" s="237">
        <v>4269</v>
      </c>
      <c r="N277" s="240">
        <f>+'havelvac 7.1'!N277+'havelvac 7.2'!N277+'havelvac 7.3'!N277+'havelvac 7.4'!N277+'havelvac 7.5'!N277+'havelvac 7.6'!N277+'havelvac 7.7'!N277+'havelvac 7.9'!N277+'havelvac 7.8'!N277+'havelvac 7.10'!N277+'havelvac 7.11'!N277+'havelvac 7.12'!N277+'havelvac 7.13'!N277</f>
        <v>7984.6</v>
      </c>
      <c r="O277" s="240">
        <f>+'havelvac 7.1'!O277+'havelvac 7.2'!O277+'havelvac 7.3'!O277+'havelvac 7.4'!O277+'havelvac 7.5'!O277+'havelvac 7.6'!O277+'havelvac 7.7'!O277+'havelvac 7.9'!O277+'havelvac 7.8'!O277+'havelvac 7.10'!O277+'havelvac 7.11'!O277+'havelvac 7.12'!O277+'havelvac 7.13'!O277</f>
        <v>7984.6</v>
      </c>
      <c r="P277" s="240">
        <f>+'havelvac 7.1'!P277+'havelvac 7.2'!P277+'havelvac 7.3'!P277+'havelvac 7.4'!P277+'havelvac 7.5'!P277+'havelvac 7.6'!P277+'havelvac 7.7'!P277+'havelvac 7.9'!P277+'havelvac 7.8'!P277+'havelvac 7.10'!P277+'havelvac 7.11'!P277+'havelvac 7.12'!P277+'havelvac 7.13'!P277</f>
        <v>0</v>
      </c>
    </row>
    <row r="278" spans="1:16" s="273" customFormat="1" hidden="1">
      <c r="A278" s="269"/>
      <c r="B278" s="451"/>
      <c r="C278" s="452"/>
      <c r="D278" s="453"/>
      <c r="E278" s="462"/>
      <c r="F278" s="467"/>
      <c r="G278" s="456"/>
      <c r="H278" s="245"/>
      <c r="I278" s="245"/>
      <c r="J278" s="249"/>
      <c r="K278" s="249"/>
      <c r="L278" s="248" t="s">
        <v>137</v>
      </c>
      <c r="M278" s="244">
        <v>5129</v>
      </c>
      <c r="N278" s="240">
        <f>+'havelvac 7.1'!N278+'havelvac 7.2'!N278+'havelvac 7.3'!N278+'havelvac 7.4'!N278+'havelvac 7.5'!N278+'havelvac 7.6'!N278+'havelvac 7.7'!N278+'havelvac 7.9'!N278+'havelvac 7.8'!N278+'havelvac 7.10'!N278+'havelvac 7.11'!N278+'havelvac 7.12'!N278+'havelvac 7.13'!N278</f>
        <v>0</v>
      </c>
      <c r="O278" s="240">
        <f>+'havelvac 7.1'!O278+'havelvac 7.2'!O278+'havelvac 7.3'!O278+'havelvac 7.4'!O278+'havelvac 7.5'!O278+'havelvac 7.6'!O278+'havelvac 7.7'!O278+'havelvac 7.9'!O278+'havelvac 7.8'!O278+'havelvac 7.10'!O278+'havelvac 7.11'!O278+'havelvac 7.12'!O278+'havelvac 7.13'!O278</f>
        <v>0</v>
      </c>
      <c r="P278" s="240">
        <f>+'havelvac 7.1'!P278+'havelvac 7.2'!P278+'havelvac 7.3'!P278+'havelvac 7.4'!P278+'havelvac 7.5'!P278+'havelvac 7.6'!P278+'havelvac 7.7'!P278+'havelvac 7.9'!P278+'havelvac 7.8'!P278+'havelvac 7.10'!P278+'havelvac 7.11'!P278+'havelvac 7.12'!P278+'havelvac 7.13'!P278</f>
        <v>0</v>
      </c>
    </row>
    <row r="279" spans="1:16" s="273" customFormat="1" ht="54" hidden="1">
      <c r="A279" s="269"/>
      <c r="B279" s="451"/>
      <c r="C279" s="452"/>
      <c r="D279" s="453"/>
      <c r="E279" s="462"/>
      <c r="F279" s="467"/>
      <c r="G279" s="456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</row>
    <row r="280" spans="1:16" s="273" customFormat="1" ht="25.5" hidden="1">
      <c r="A280" s="269"/>
      <c r="B280" s="451"/>
      <c r="C280" s="452"/>
      <c r="D280" s="453"/>
      <c r="E280" s="462"/>
      <c r="F280" s="467"/>
      <c r="G280" s="456"/>
      <c r="H280" s="245"/>
      <c r="I280" s="245"/>
      <c r="J280" s="249"/>
      <c r="K280" s="249"/>
      <c r="L280" s="248" t="s">
        <v>217</v>
      </c>
      <c r="M280" s="244">
        <v>4511</v>
      </c>
      <c r="N280" s="240">
        <f>+'havelvac 7.1'!N280+'havelvac 7.2'!N280+'havelvac 7.3'!N280+'havelvac 7.4'!N280+'havelvac 7.5'!N280+'havelvac 7.6'!N280+'havelvac 7.7'!N280+'havelvac 7.9'!N280+'havelvac 7.8'!N280+'havelvac 7.10'!N280+'havelvac 7.11'!N280+'havelvac 7.12'!N280+'havelvac 7.13'!N280</f>
        <v>0</v>
      </c>
      <c r="O280" s="240">
        <f>+'havelvac 7.1'!O280+'havelvac 7.2'!O280+'havelvac 7.3'!O280+'havelvac 7.4'!O280+'havelvac 7.5'!O280+'havelvac 7.6'!O280+'havelvac 7.7'!O280+'havelvac 7.9'!O280+'havelvac 7.8'!O280+'havelvac 7.10'!O280+'havelvac 7.11'!O280+'havelvac 7.12'!O280+'havelvac 7.13'!O280</f>
        <v>0</v>
      </c>
      <c r="P280" s="240">
        <f>+'havelvac 7.1'!P280+'havelvac 7.2'!P280+'havelvac 7.3'!P280+'havelvac 7.4'!P280+'havelvac 7.5'!P280+'havelvac 7.6'!P280+'havelvac 7.7'!P280+'havelvac 7.9'!P280+'havelvac 7.8'!P280+'havelvac 7.10'!P280+'havelvac 7.11'!P280+'havelvac 7.12'!P280+'havelvac 7.13'!P280</f>
        <v>0</v>
      </c>
    </row>
    <row r="281" spans="1:16" s="273" customFormat="1" ht="25.5" hidden="1">
      <c r="A281" s="269"/>
      <c r="B281" s="451"/>
      <c r="C281" s="452"/>
      <c r="D281" s="453"/>
      <c r="E281" s="462"/>
      <c r="F281" s="467"/>
      <c r="G281" s="456"/>
      <c r="H281" s="245"/>
      <c r="I281" s="245"/>
      <c r="J281" s="249"/>
      <c r="K281" s="249"/>
      <c r="L281" s="254" t="s">
        <v>215</v>
      </c>
      <c r="M281" s="237">
        <v>4637</v>
      </c>
      <c r="N281" s="240">
        <f>+'havelvac 7.1'!N281+'havelvac 7.2'!N281+'havelvac 7.3'!N281+'havelvac 7.4'!N281+'havelvac 7.5'!N281+'havelvac 7.6'!N281+'havelvac 7.7'!N281+'havelvac 7.9'!N281+'havelvac 7.8'!N281+'havelvac 7.10'!N281+'havelvac 7.11'!N281+'havelvac 7.12'!N281+'havelvac 7.13'!N281</f>
        <v>0</v>
      </c>
      <c r="O281" s="240">
        <f>+'havelvac 7.1'!O281+'havelvac 7.2'!O281+'havelvac 7.3'!O281+'havelvac 7.4'!O281+'havelvac 7.5'!O281+'havelvac 7.6'!O281+'havelvac 7.7'!O281+'havelvac 7.9'!O281+'havelvac 7.8'!O281+'havelvac 7.10'!O281+'havelvac 7.11'!O281+'havelvac 7.12'!O281+'havelvac 7.13'!O281</f>
        <v>0</v>
      </c>
      <c r="P281" s="240">
        <f>+'havelvac 7.1'!P281+'havelvac 7.2'!P281+'havelvac 7.3'!P281+'havelvac 7.4'!P281+'havelvac 7.5'!P281+'havelvac 7.6'!P281+'havelvac 7.7'!P281+'havelvac 7.9'!P281+'havelvac 7.8'!P281+'havelvac 7.10'!P281+'havelvac 7.11'!P281+'havelvac 7.12'!P281+'havelvac 7.13'!P281</f>
        <v>0</v>
      </c>
    </row>
    <row r="282" spans="1:16" s="273" customFormat="1" hidden="1">
      <c r="A282" s="269"/>
      <c r="B282" s="451"/>
      <c r="C282" s="452"/>
      <c r="D282" s="453"/>
      <c r="E282" s="462"/>
      <c r="F282" s="467"/>
      <c r="G282" s="456"/>
      <c r="H282" s="245"/>
      <c r="I282" s="245"/>
      <c r="J282" s="249"/>
      <c r="K282" s="249"/>
      <c r="L282" s="254" t="s">
        <v>758</v>
      </c>
      <c r="M282" s="237" t="s">
        <v>759</v>
      </c>
      <c r="N282" s="240">
        <f>+'havelvac 7.1'!N282+'havelvac 7.2'!N282+'havelvac 7.3'!N282+'havelvac 7.4'!N282+'havelvac 7.5'!N282+'havelvac 7.6'!N282+'havelvac 7.7'!N282+'havelvac 7.9'!N282+'havelvac 7.8'!N282+'havelvac 7.10'!N282+'havelvac 7.11'!N282+'havelvac 7.12'!N282+'havelvac 7.13'!N282</f>
        <v>0</v>
      </c>
      <c r="O282" s="240">
        <f>+'havelvac 7.1'!O282+'havelvac 7.2'!O282+'havelvac 7.3'!O282+'havelvac 7.4'!O282+'havelvac 7.5'!O282+'havelvac 7.6'!O282+'havelvac 7.7'!O282+'havelvac 7.9'!O282+'havelvac 7.8'!O282+'havelvac 7.10'!O282+'havelvac 7.11'!O282+'havelvac 7.12'!O282+'havelvac 7.13'!O282</f>
        <v>0</v>
      </c>
      <c r="P282" s="240">
        <f>+'havelvac 7.1'!P282+'havelvac 7.2'!P282+'havelvac 7.3'!P282+'havelvac 7.4'!P282+'havelvac 7.5'!P282+'havelvac 7.6'!P282+'havelvac 7.7'!P282+'havelvac 7.9'!P282+'havelvac 7.8'!P282+'havelvac 7.10'!P282+'havelvac 7.11'!P282+'havelvac 7.12'!P282+'havelvac 7.13'!P282</f>
        <v>0</v>
      </c>
    </row>
    <row r="283" spans="1:16" s="273" customFormat="1" ht="27" hidden="1">
      <c r="A283" s="269"/>
      <c r="B283" s="451"/>
      <c r="C283" s="452"/>
      <c r="D283" s="453"/>
      <c r="E283" s="462"/>
      <c r="F283" s="467"/>
      <c r="G283" s="456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</row>
    <row r="284" spans="1:16" s="273" customFormat="1" ht="25.5" hidden="1">
      <c r="A284" s="269"/>
      <c r="B284" s="451"/>
      <c r="C284" s="452"/>
      <c r="D284" s="453"/>
      <c r="E284" s="462"/>
      <c r="F284" s="467"/>
      <c r="G284" s="456"/>
      <c r="H284" s="245"/>
      <c r="I284" s="245"/>
      <c r="J284" s="249"/>
      <c r="K284" s="249"/>
      <c r="L284" s="248" t="s">
        <v>217</v>
      </c>
      <c r="M284" s="244">
        <v>4511</v>
      </c>
      <c r="N284" s="240">
        <f>+'havelvac 7.1'!N284+'havelvac 7.2'!N284+'havelvac 7.3'!N284+'havelvac 7.4'!N284+'havelvac 7.5'!N284+'havelvac 7.6'!N284+'havelvac 7.7'!N284+'havelvac 7.9'!N284+'havelvac 7.8'!N284+'havelvac 7.10'!N284+'havelvac 7.11'!N284+'havelvac 7.12'!N284+'havelvac 7.13'!N284</f>
        <v>0</v>
      </c>
      <c r="O284" s="240">
        <f>+'havelvac 7.1'!O284+'havelvac 7.2'!O284+'havelvac 7.3'!O284+'havelvac 7.4'!O284+'havelvac 7.5'!O284+'havelvac 7.6'!O284+'havelvac 7.7'!O284+'havelvac 7.9'!O284+'havelvac 7.8'!O284+'havelvac 7.10'!O284+'havelvac 7.11'!O284+'havelvac 7.12'!O284+'havelvac 7.13'!O284</f>
        <v>0</v>
      </c>
      <c r="P284" s="240">
        <f>+'havelvac 7.1'!P284+'havelvac 7.2'!P284+'havelvac 7.3'!P284+'havelvac 7.4'!P284+'havelvac 7.5'!P284+'havelvac 7.6'!P284+'havelvac 7.7'!P284+'havelvac 7.9'!P284+'havelvac 7.8'!P284+'havelvac 7.10'!P284+'havelvac 7.11'!P284+'havelvac 7.12'!P284+'havelvac 7.13'!P284</f>
        <v>0</v>
      </c>
    </row>
    <row r="285" spans="1:16" s="273" customFormat="1" ht="27">
      <c r="A285" s="269"/>
      <c r="B285" s="451"/>
      <c r="C285" s="452"/>
      <c r="D285" s="453"/>
      <c r="E285" s="462"/>
      <c r="F285" s="467"/>
      <c r="G285" s="456"/>
      <c r="H285" s="238"/>
      <c r="I285" s="463"/>
      <c r="J285" s="464"/>
      <c r="K285" s="464"/>
      <c r="L285" s="465" t="s">
        <v>218</v>
      </c>
      <c r="M285" s="459"/>
      <c r="N285" s="466">
        <f>O285+P285</f>
        <v>18286.8</v>
      </c>
      <c r="O285" s="466">
        <f>SUM(O286:O290)</f>
        <v>18286.8</v>
      </c>
      <c r="P285" s="466">
        <f>SUM(P286:P290)</f>
        <v>0</v>
      </c>
    </row>
    <row r="286" spans="1:16" s="273" customFormat="1" ht="25.5" hidden="1">
      <c r="A286" s="269"/>
      <c r="B286" s="451"/>
      <c r="C286" s="452"/>
      <c r="D286" s="453"/>
      <c r="E286" s="462"/>
      <c r="F286" s="467"/>
      <c r="G286" s="456"/>
      <c r="H286" s="245"/>
      <c r="I286" s="245"/>
      <c r="J286" s="249"/>
      <c r="K286" s="249"/>
      <c r="L286" s="252" t="s">
        <v>241</v>
      </c>
      <c r="M286" s="236">
        <v>4638</v>
      </c>
      <c r="N286" s="240">
        <f>+'havelvac 7.1'!N286+'havelvac 7.2'!N286+'havelvac 7.3'!N286+'havelvac 7.4'!N286+'havelvac 7.5'!N286+'havelvac 7.6'!N286+'havelvac 7.7'!N286+'havelvac 7.9'!N286+'havelvac 7.8'!N286+'havelvac 7.10'!N286+'havelvac 7.11'!N286+'havelvac 7.12'!N286+'havelvac 7.13'!N286</f>
        <v>0</v>
      </c>
      <c r="O286" s="240">
        <f>+'havelvac 7.1'!O286+'havelvac 7.2'!O286+'havelvac 7.3'!O286+'havelvac 7.4'!O286+'havelvac 7.5'!O286+'havelvac 7.6'!O286+'havelvac 7.7'!O286+'havelvac 7.9'!O286+'havelvac 7.8'!O286+'havelvac 7.10'!O286+'havelvac 7.11'!O286+'havelvac 7.12'!O286+'havelvac 7.13'!O286</f>
        <v>0</v>
      </c>
      <c r="P286" s="240">
        <f>+'havelvac 7.1'!P286+'havelvac 7.2'!P286+'havelvac 7.3'!P286+'havelvac 7.4'!P286+'havelvac 7.5'!P286+'havelvac 7.6'!P286+'havelvac 7.7'!P286+'havelvac 7.9'!P286+'havelvac 7.8'!P286+'havelvac 7.10'!P286+'havelvac 7.11'!P286+'havelvac 7.12'!P286+'havelvac 7.13'!P286</f>
        <v>0</v>
      </c>
    </row>
    <row r="287" spans="1:16" s="273" customFormat="1">
      <c r="A287" s="269"/>
      <c r="B287" s="451"/>
      <c r="C287" s="452"/>
      <c r="D287" s="453"/>
      <c r="E287" s="462"/>
      <c r="F287" s="467"/>
      <c r="G287" s="456"/>
      <c r="H287" s="245"/>
      <c r="I287" s="245"/>
      <c r="J287" s="249"/>
      <c r="K287" s="249"/>
      <c r="L287" s="254" t="s">
        <v>211</v>
      </c>
      <c r="M287" s="237">
        <v>4639</v>
      </c>
      <c r="N287" s="240">
        <f>+'havelvac 7.1'!N287+'havelvac 7.2'!N287+'havelvac 7.3'!N287+'havelvac 7.4'!N287+'havelvac 7.5'!N287+'havelvac 7.6'!N287+'havelvac 7.7'!N287+'havelvac 7.9'!N287+'havelvac 7.8'!N287+'havelvac 7.10'!N287+'havelvac 7.11'!N287+'havelvac 7.12'!N287+'havelvac 7.13'!N287</f>
        <v>15066.6</v>
      </c>
      <c r="O287" s="240">
        <f>+'havelvac 7.1'!O287+'havelvac 7.2'!O287+'havelvac 7.3'!O287+'havelvac 7.4'!O287+'havelvac 7.5'!O287+'havelvac 7.6'!O287+'havelvac 7.7'!O287+'havelvac 7.9'!O287+'havelvac 7.8'!O287+'havelvac 7.10'!O287+'havelvac 7.11'!O287+'havelvac 7.12'!O287+'havelvac 7.13'!O287</f>
        <v>15066.6</v>
      </c>
      <c r="P287" s="240">
        <f>+'havelvac 7.1'!P287+'havelvac 7.2'!P287+'havelvac 7.3'!P287+'havelvac 7.4'!P287+'havelvac 7.5'!P287+'havelvac 7.6'!P287+'havelvac 7.7'!P287+'havelvac 7.9'!P287+'havelvac 7.8'!P287+'havelvac 7.10'!P287+'havelvac 7.11'!P287+'havelvac 7.12'!P287+'havelvac 7.13'!P287</f>
        <v>0</v>
      </c>
    </row>
    <row r="288" spans="1:16" s="273" customFormat="1" hidden="1">
      <c r="A288" s="269"/>
      <c r="B288" s="451"/>
      <c r="C288" s="452"/>
      <c r="D288" s="453"/>
      <c r="E288" s="462"/>
      <c r="F288" s="467"/>
      <c r="G288" s="456"/>
      <c r="H288" s="245"/>
      <c r="I288" s="245"/>
      <c r="J288" s="249"/>
      <c r="K288" s="249"/>
      <c r="L288" s="254" t="s">
        <v>758</v>
      </c>
      <c r="M288" s="237" t="s">
        <v>759</v>
      </c>
      <c r="N288" s="240">
        <f>+'havelvac 7.1'!N288+'havelvac 7.2'!N288+'havelvac 7.3'!N288+'havelvac 7.4'!N288+'havelvac 7.5'!N288+'havelvac 7.6'!N288+'havelvac 7.7'!N288+'havelvac 7.9'!N288+'havelvac 7.8'!N288+'havelvac 7.10'!N288+'havelvac 7.11'!N288+'havelvac 7.12'!N288+'havelvac 7.13'!N288</f>
        <v>0</v>
      </c>
      <c r="O288" s="240">
        <f>+'havelvac 7.1'!O288+'havelvac 7.2'!O288+'havelvac 7.3'!O288+'havelvac 7.4'!O288+'havelvac 7.5'!O288+'havelvac 7.6'!O288+'havelvac 7.7'!O288+'havelvac 7.9'!O288+'havelvac 7.8'!O288+'havelvac 7.10'!O288+'havelvac 7.11'!O288+'havelvac 7.12'!O288+'havelvac 7.13'!O288</f>
        <v>0</v>
      </c>
      <c r="P288" s="240">
        <f>+'havelvac 7.1'!P288+'havelvac 7.2'!P288+'havelvac 7.3'!P288+'havelvac 7.4'!P288+'havelvac 7.5'!P288+'havelvac 7.6'!P288+'havelvac 7.7'!P288+'havelvac 7.9'!P288+'havelvac 7.8'!P288+'havelvac 7.10'!P288+'havelvac 7.11'!P288+'havelvac 7.12'!P288+'havelvac 7.13'!P288</f>
        <v>0</v>
      </c>
    </row>
    <row r="289" spans="1:16" s="273" customFormat="1" hidden="1">
      <c r="A289" s="269"/>
      <c r="B289" s="451"/>
      <c r="C289" s="452"/>
      <c r="D289" s="453"/>
      <c r="E289" s="462"/>
      <c r="F289" s="467"/>
      <c r="G289" s="456"/>
      <c r="H289" s="245"/>
      <c r="I289" s="245"/>
      <c r="J289" s="249"/>
      <c r="K289" s="249"/>
      <c r="L289" s="248" t="s">
        <v>348</v>
      </c>
      <c r="M289" s="236">
        <v>4729</v>
      </c>
      <c r="N289" s="240">
        <f>+'havelvac 7.1'!N289+'havelvac 7.2'!N289+'havelvac 7.3'!N289+'havelvac 7.4'!N289+'havelvac 7.5'!N289+'havelvac 7.6'!N289+'havelvac 7.7'!N289+'havelvac 7.9'!N289+'havelvac 7.8'!N289+'havelvac 7.10'!N289+'havelvac 7.11'!N289+'havelvac 7.12'!N289+'havelvac 7.13'!N289</f>
        <v>0</v>
      </c>
      <c r="O289" s="240">
        <f>+'havelvac 7.1'!O289+'havelvac 7.2'!O289+'havelvac 7.3'!O289+'havelvac 7.4'!O289+'havelvac 7.5'!O289+'havelvac 7.6'!O289+'havelvac 7.7'!O289+'havelvac 7.9'!O289+'havelvac 7.8'!O289+'havelvac 7.10'!O289+'havelvac 7.11'!O289+'havelvac 7.12'!O289+'havelvac 7.13'!O289</f>
        <v>0</v>
      </c>
      <c r="P289" s="240">
        <f>+'havelvac 7.1'!P289+'havelvac 7.2'!P289+'havelvac 7.3'!P289+'havelvac 7.4'!P289+'havelvac 7.5'!P289+'havelvac 7.6'!P289+'havelvac 7.7'!P289+'havelvac 7.9'!P289+'havelvac 7.8'!P289+'havelvac 7.10'!P289+'havelvac 7.11'!P289+'havelvac 7.12'!P289+'havelvac 7.13'!P289</f>
        <v>0</v>
      </c>
    </row>
    <row r="290" spans="1:16" s="273" customFormat="1" ht="25.5">
      <c r="A290" s="269"/>
      <c r="B290" s="451"/>
      <c r="C290" s="452"/>
      <c r="D290" s="453"/>
      <c r="E290" s="462"/>
      <c r="F290" s="467"/>
      <c r="G290" s="456"/>
      <c r="H290" s="245"/>
      <c r="I290" s="245"/>
      <c r="J290" s="249"/>
      <c r="K290" s="249"/>
      <c r="L290" s="252" t="s">
        <v>219</v>
      </c>
      <c r="M290" s="236">
        <v>4819</v>
      </c>
      <c r="N290" s="240">
        <f>+'havelvac 7.1'!N290+'havelvac 7.2'!N290+'havelvac 7.3'!N290+'havelvac 7.4'!N290+'havelvac 7.5'!N290+'havelvac 7.6'!N290+'havelvac 7.7'!N290+'havelvac 7.9'!N290+'havelvac 7.8'!N290+'havelvac 7.10'!N290+'havelvac 7.11'!N290+'havelvac 7.12'!N290+'havelvac 7.13'!N290</f>
        <v>3220.2</v>
      </c>
      <c r="O290" s="240">
        <f>+'havelvac 7.1'!O290+'havelvac 7.2'!O290+'havelvac 7.3'!O290+'havelvac 7.4'!O290+'havelvac 7.5'!O290+'havelvac 7.6'!O290+'havelvac 7.7'!O290+'havelvac 7.9'!O290+'havelvac 7.8'!O290+'havelvac 7.10'!O290+'havelvac 7.11'!O290+'havelvac 7.12'!O290+'havelvac 7.13'!O290</f>
        <v>3220.2</v>
      </c>
      <c r="P290" s="240">
        <f>+'havelvac 7.1'!P290+'havelvac 7.2'!P290+'havelvac 7.3'!P290+'havelvac 7.4'!P290+'havelvac 7.5'!P290+'havelvac 7.6'!P290+'havelvac 7.7'!P290+'havelvac 7.9'!P290+'havelvac 7.8'!P290+'havelvac 7.10'!P290+'havelvac 7.11'!P290+'havelvac 7.12'!P290+'havelvac 7.13'!P290</f>
        <v>0</v>
      </c>
    </row>
    <row r="291" spans="1:16" s="273" customFormat="1" ht="13.5" hidden="1">
      <c r="A291" s="269"/>
      <c r="B291" s="451"/>
      <c r="C291" s="452"/>
      <c r="D291" s="453"/>
      <c r="E291" s="462"/>
      <c r="F291" s="467"/>
      <c r="G291" s="456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</row>
    <row r="292" spans="1:16" s="273" customFormat="1" hidden="1">
      <c r="A292" s="269"/>
      <c r="B292" s="451"/>
      <c r="C292" s="452"/>
      <c r="D292" s="453"/>
      <c r="E292" s="462"/>
      <c r="F292" s="467"/>
      <c r="G292" s="456"/>
      <c r="H292" s="245"/>
      <c r="I292" s="245"/>
      <c r="J292" s="249"/>
      <c r="K292" s="249"/>
      <c r="L292" s="252" t="s">
        <v>221</v>
      </c>
      <c r="M292" s="236">
        <v>8111</v>
      </c>
      <c r="N292" s="240">
        <f>+'havelvac 7.1'!N292+'havelvac 7.2'!N292+'havelvac 7.3'!N292+'havelvac 7.4'!N292+'havelvac 7.5'!N292+'havelvac 7.6'!N292+'havelvac 7.7'!N292+'havelvac 7.9'!N292+'havelvac 7.8'!N292+'havelvac 7.10'!N292+'havelvac 7.11'!N292+'havelvac 7.12'!N292+'havelvac 7.13'!N292</f>
        <v>0</v>
      </c>
      <c r="O292" s="240">
        <f>+'havelvac 7.1'!O292+'havelvac 7.2'!O292+'havelvac 7.3'!O292+'havelvac 7.4'!O292+'havelvac 7.5'!O292+'havelvac 7.6'!O292+'havelvac 7.7'!O292+'havelvac 7.9'!O292+'havelvac 7.8'!O292+'havelvac 7.10'!O292+'havelvac 7.11'!O292+'havelvac 7.12'!O292+'havelvac 7.13'!O292</f>
        <v>0</v>
      </c>
      <c r="P292" s="240">
        <f>+'havelvac 7.1'!P292+'havelvac 7.2'!P292+'havelvac 7.3'!P292+'havelvac 7.4'!P292+'havelvac 7.5'!P292+'havelvac 7.6'!P292+'havelvac 7.7'!P292+'havelvac 7.9'!P292+'havelvac 7.8'!P292+'havelvac 7.10'!P292+'havelvac 7.11'!P292+'havelvac 7.12'!P292+'havelvac 7.13'!P292</f>
        <v>0</v>
      </c>
    </row>
    <row r="293" spans="1:16" s="273" customFormat="1" hidden="1">
      <c r="A293" s="269"/>
      <c r="B293" s="451"/>
      <c r="C293" s="452"/>
      <c r="D293" s="453"/>
      <c r="E293" s="462"/>
      <c r="F293" s="467"/>
      <c r="G293" s="456"/>
      <c r="H293" s="245"/>
      <c r="I293" s="245"/>
      <c r="J293" s="249"/>
      <c r="K293" s="249"/>
      <c r="L293" s="252" t="s">
        <v>760</v>
      </c>
      <c r="M293" s="236">
        <v>8121</v>
      </c>
      <c r="N293" s="240">
        <f>+'havelvac 7.1'!N293+'havelvac 7.2'!N293+'havelvac 7.3'!N293+'havelvac 7.4'!N293+'havelvac 7.5'!N293+'havelvac 7.6'!N293+'havelvac 7.7'!N293+'havelvac 7.9'!N293+'havelvac 7.8'!N293+'havelvac 7.10'!N293+'havelvac 7.11'!N293+'havelvac 7.12'!N293+'havelvac 7.13'!N293</f>
        <v>0</v>
      </c>
      <c r="O293" s="240">
        <f>+'havelvac 7.1'!O293+'havelvac 7.2'!O293+'havelvac 7.3'!O293+'havelvac 7.4'!O293+'havelvac 7.5'!O293+'havelvac 7.6'!O293+'havelvac 7.7'!O293+'havelvac 7.9'!O293+'havelvac 7.8'!O293+'havelvac 7.10'!O293+'havelvac 7.11'!O293+'havelvac 7.12'!O293+'havelvac 7.13'!O293</f>
        <v>0</v>
      </c>
      <c r="P293" s="240">
        <f>+'havelvac 7.1'!P293+'havelvac 7.2'!P293+'havelvac 7.3'!P293+'havelvac 7.4'!P293+'havelvac 7.5'!P293+'havelvac 7.6'!P293+'havelvac 7.7'!P293+'havelvac 7.9'!P293+'havelvac 7.8'!P293+'havelvac 7.10'!P293+'havelvac 7.11'!P293+'havelvac 7.12'!P293+'havelvac 7.13'!P293</f>
        <v>0</v>
      </c>
    </row>
    <row r="294" spans="1:16" s="273" customFormat="1" hidden="1">
      <c r="A294" s="269"/>
      <c r="B294" s="451"/>
      <c r="C294" s="452"/>
      <c r="D294" s="453"/>
      <c r="E294" s="462"/>
      <c r="F294" s="467"/>
      <c r="G294" s="456"/>
      <c r="H294" s="245"/>
      <c r="I294" s="245"/>
      <c r="J294" s="249"/>
      <c r="K294" s="249"/>
      <c r="L294" s="248" t="s">
        <v>222</v>
      </c>
      <c r="M294" s="244">
        <v>8411</v>
      </c>
      <c r="N294" s="240">
        <f>+'havelvac 7.1'!N294+'havelvac 7.2'!N294+'havelvac 7.3'!N294+'havelvac 7.4'!N294+'havelvac 7.5'!N294+'havelvac 7.6'!N294+'havelvac 7.7'!N294+'havelvac 7.9'!N294+'havelvac 7.8'!N294+'havelvac 7.10'!N294+'havelvac 7.11'!N294+'havelvac 7.12'!N294+'havelvac 7.13'!N294</f>
        <v>0</v>
      </c>
      <c r="O294" s="240">
        <f>+'havelvac 7.1'!O294+'havelvac 7.2'!O294+'havelvac 7.3'!O294+'havelvac 7.4'!O294+'havelvac 7.5'!O294+'havelvac 7.6'!O294+'havelvac 7.7'!O294+'havelvac 7.9'!O294+'havelvac 7.8'!O294+'havelvac 7.10'!O294+'havelvac 7.11'!O294+'havelvac 7.12'!O294+'havelvac 7.13'!O294</f>
        <v>0</v>
      </c>
      <c r="P294" s="240">
        <f>+'havelvac 7.1'!P294+'havelvac 7.2'!P294+'havelvac 7.3'!P294+'havelvac 7.4'!P294+'havelvac 7.5'!P294+'havelvac 7.6'!P294+'havelvac 7.7'!P294+'havelvac 7.9'!P294+'havelvac 7.8'!P294+'havelvac 7.10'!P294+'havelvac 7.11'!P294+'havelvac 7.12'!P294+'havelvac 7.13'!P294</f>
        <v>0</v>
      </c>
    </row>
    <row r="295" spans="1:16" s="391" customFormat="1" ht="13.5" hidden="1">
      <c r="A295" s="269" t="str">
        <f t="shared" si="10"/>
        <v>71050300000000</v>
      </c>
      <c r="B295" s="451" t="s">
        <v>439</v>
      </c>
      <c r="C295" s="452" t="s">
        <v>149</v>
      </c>
      <c r="D295" s="453" t="s">
        <v>442</v>
      </c>
      <c r="E295" s="462" t="s">
        <v>441</v>
      </c>
      <c r="F295" s="467" t="s">
        <v>441</v>
      </c>
      <c r="G295" s="456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</row>
    <row r="296" spans="1:16" s="273" customFormat="1" hidden="1">
      <c r="A296" s="269" t="str">
        <f t="shared" si="10"/>
        <v>71050300000001</v>
      </c>
      <c r="B296" s="451" t="s">
        <v>439</v>
      </c>
      <c r="C296" s="452" t="s">
        <v>149</v>
      </c>
      <c r="D296" s="453" t="s">
        <v>442</v>
      </c>
      <c r="E296" s="462" t="s">
        <v>441</v>
      </c>
      <c r="F296" s="467" t="s">
        <v>441</v>
      </c>
      <c r="G296" s="456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6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6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7" spans="1:16" s="273" customFormat="1" ht="25.5" hidden="1">
      <c r="A297" s="269" t="str">
        <f t="shared" ref="A297" si="14">CONCATENATE(B297,C297,D297,E297,F297,G297)</f>
        <v>71050601014213</v>
      </c>
      <c r="B297" s="451" t="s">
        <v>439</v>
      </c>
      <c r="C297" s="452" t="s">
        <v>149</v>
      </c>
      <c r="D297" s="453" t="s">
        <v>157</v>
      </c>
      <c r="E297" s="462" t="s">
        <v>106</v>
      </c>
      <c r="F297" s="467" t="s">
        <v>106</v>
      </c>
      <c r="G297" s="468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7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7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8" spans="1:16" s="273" customFormat="1" ht="25.5" hidden="1">
      <c r="A298" s="269" t="str">
        <f t="shared" ref="A298" si="15">CONCATENATE(B298,C298,D298,E298,F298,G298)</f>
        <v>71050601000000</v>
      </c>
      <c r="B298" s="451" t="s">
        <v>439</v>
      </c>
      <c r="C298" s="452" t="s">
        <v>149</v>
      </c>
      <c r="D298" s="453" t="s">
        <v>157</v>
      </c>
      <c r="E298" s="462" t="s">
        <v>106</v>
      </c>
      <c r="F298" s="467" t="s">
        <v>441</v>
      </c>
      <c r="G298" s="456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8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8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9" spans="1:16" s="273" customFormat="1" hidden="1">
      <c r="A299" s="269" t="str">
        <f t="shared" si="10"/>
        <v>71050301000000</v>
      </c>
      <c r="B299" s="451" t="s">
        <v>439</v>
      </c>
      <c r="C299" s="452" t="s">
        <v>149</v>
      </c>
      <c r="D299" s="453" t="s">
        <v>442</v>
      </c>
      <c r="E299" s="462" t="s">
        <v>106</v>
      </c>
      <c r="F299" s="467" t="s">
        <v>441</v>
      </c>
      <c r="G299" s="456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>+'havelvac 7.1'!N299+'havelvac 7.2'!N299+'havelvac 7.3'!N299+'havelvac 7.4'!N299+'havelvac 7.5'!N299+'havelvac 7.6'!N299+'havelvac 7.7'!N299+'havelvac 7.9'!N299+'havelvac 7.8'!N299+'havelvac 7.10'!N299+'havelvac 7.11'!N299+'havelvac 7.12'!N299+'havelvac 7.13'!N299</f>
        <v>0</v>
      </c>
      <c r="O299" s="240">
        <f>+'havelvac 7.1'!O299+'havelvac 7.2'!O299+'havelvac 7.3'!O299+'havelvac 7.4'!O299+'havelvac 7.5'!O299+'havelvac 7.6'!O299+'havelvac 7.7'!O299+'havelvac 7.9'!O299+'havelvac 7.8'!O299+'havelvac 7.10'!O299+'havelvac 7.11'!O299+'havelvac 7.12'!O299+'havelvac 7.13'!O299</f>
        <v>0</v>
      </c>
      <c r="P299" s="240">
        <f>+'havelvac 7.1'!P299+'havelvac 7.2'!P299+'havelvac 7.3'!P299+'havelvac 7.4'!P299+'havelvac 7.5'!P299+'havelvac 7.6'!P299+'havelvac 7.7'!P299+'havelvac 7.9'!P299+'havelvac 7.8'!P299+'havelvac 7.10'!P299+'havelvac 7.11'!P299+'havelvac 7.12'!P299+'havelvac 7.13'!P299</f>
        <v>0</v>
      </c>
    </row>
    <row r="300" spans="1:16" s="273" customFormat="1" ht="13.5" hidden="1">
      <c r="A300" s="269" t="str">
        <f>CONCATENATE(B300,C300,D300,E300,F300,G300)</f>
        <v>71060601074251</v>
      </c>
      <c r="B300" s="451" t="s">
        <v>439</v>
      </c>
      <c r="C300" s="452" t="s">
        <v>157</v>
      </c>
      <c r="D300" s="453" t="s">
        <v>157</v>
      </c>
      <c r="E300" s="462" t="s">
        <v>106</v>
      </c>
      <c r="F300" s="467" t="s">
        <v>183</v>
      </c>
      <c r="G300" s="468">
        <v>4251</v>
      </c>
      <c r="H300" s="238"/>
      <c r="I300" s="463"/>
      <c r="J300" s="464"/>
      <c r="K300" s="464"/>
      <c r="L300" s="465" t="s">
        <v>882</v>
      </c>
      <c r="M300" s="459"/>
      <c r="N300" s="466">
        <f>SUM(N301:N302)</f>
        <v>0</v>
      </c>
      <c r="O300" s="466">
        <f t="shared" ref="O300:P300" si="16">SUM(O301:O302)</f>
        <v>0</v>
      </c>
      <c r="P300" s="466">
        <f t="shared" si="16"/>
        <v>0</v>
      </c>
    </row>
    <row r="301" spans="1:16" s="458" customFormat="1" hidden="1">
      <c r="A301" s="269" t="str">
        <f>CONCATENATE(B301,C301,D301,E301,F301,G301)</f>
        <v>71060601080000</v>
      </c>
      <c r="B301" s="451" t="s">
        <v>439</v>
      </c>
      <c r="C301" s="452" t="s">
        <v>157</v>
      </c>
      <c r="D301" s="453" t="s">
        <v>157</v>
      </c>
      <c r="E301" s="462" t="s">
        <v>106</v>
      </c>
      <c r="F301" s="467" t="s">
        <v>185</v>
      </c>
      <c r="G301" s="456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+'havelvac 7.1'!N301+'havelvac 7.2'!N301+'havelvac 7.3'!N301+'havelvac 7.4'!N301+'havelvac 7.5'!N301+'havelvac 7.6'!N301+'havelvac 7.7'!N301+'havelvac 7.9'!N301+'havelvac 7.8'!N301+'havelvac 7.10'!N301+'havelvac 7.11'!N301+'havelvac 7.12'!N301+'havelvac 7.13'!N301</f>
        <v>0</v>
      </c>
      <c r="O301" s="240">
        <f>+'havelvac 7.1'!O301+'havelvac 7.2'!O301+'havelvac 7.3'!O301+'havelvac 7.4'!O301+'havelvac 7.5'!O301+'havelvac 7.6'!O301+'havelvac 7.7'!O301+'havelvac 7.9'!O301+'havelvac 7.8'!O301+'havelvac 7.10'!O301+'havelvac 7.11'!O301+'havelvac 7.12'!O301+'havelvac 7.13'!O301</f>
        <v>0</v>
      </c>
      <c r="P301" s="240">
        <f>+'havelvac 7.1'!P301+'havelvac 7.2'!P301+'havelvac 7.3'!P301+'havelvac 7.4'!P301+'havelvac 7.5'!P301+'havelvac 7.6'!P301+'havelvac 7.7'!P301+'havelvac 7.9'!P301+'havelvac 7.8'!P301+'havelvac 7.10'!P301+'havelvac 7.11'!P301+'havelvac 7.12'!P301+'havelvac 7.13'!P301</f>
        <v>0</v>
      </c>
    </row>
    <row r="302" spans="1:16" s="273" customFormat="1" hidden="1">
      <c r="A302" s="269" t="str">
        <f>CONCATENATE(B302,C302,D302,E302,F302,G302)</f>
        <v>71060601084251</v>
      </c>
      <c r="B302" s="451" t="s">
        <v>439</v>
      </c>
      <c r="C302" s="452" t="s">
        <v>157</v>
      </c>
      <c r="D302" s="453" t="s">
        <v>157</v>
      </c>
      <c r="E302" s="462" t="s">
        <v>106</v>
      </c>
      <c r="F302" s="467" t="s">
        <v>185</v>
      </c>
      <c r="G302" s="468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+'havelvac 7.1'!N302+'havelvac 7.2'!N302+'havelvac 7.3'!N302+'havelvac 7.4'!N302+'havelvac 7.5'!N302+'havelvac 7.6'!N302+'havelvac 7.7'!N302+'havelvac 7.9'!N302+'havelvac 7.8'!N302+'havelvac 7.10'!N302+'havelvac 7.11'!N302+'havelvac 7.12'!N302+'havelvac 7.13'!N302</f>
        <v>0</v>
      </c>
      <c r="O302" s="240">
        <f>+'havelvac 7.1'!O302+'havelvac 7.2'!O302+'havelvac 7.3'!O302+'havelvac 7.4'!O302+'havelvac 7.5'!O302+'havelvac 7.6'!O302+'havelvac 7.7'!O302+'havelvac 7.9'!O302+'havelvac 7.8'!O302+'havelvac 7.10'!O302+'havelvac 7.11'!O302+'havelvac 7.12'!O302+'havelvac 7.13'!O302</f>
        <v>0</v>
      </c>
      <c r="P302" s="240">
        <f>+'havelvac 7.1'!P302+'havelvac 7.2'!P302+'havelvac 7.3'!P302+'havelvac 7.4'!P302+'havelvac 7.5'!P302+'havelvac 7.6'!P302+'havelvac 7.7'!P302+'havelvac 7.9'!P302+'havelvac 7.8'!P302+'havelvac 7.10'!P302+'havelvac 7.11'!P302+'havelvac 7.12'!P302+'havelvac 7.13'!P302</f>
        <v>0</v>
      </c>
    </row>
    <row r="303" spans="1:16" s="273" customFormat="1" ht="13.5" hidden="1">
      <c r="A303" s="269" t="str">
        <f t="shared" si="10"/>
        <v>71050301014213</v>
      </c>
      <c r="B303" s="451" t="s">
        <v>439</v>
      </c>
      <c r="C303" s="452" t="s">
        <v>149</v>
      </c>
      <c r="D303" s="453" t="s">
        <v>442</v>
      </c>
      <c r="E303" s="462" t="s">
        <v>106</v>
      </c>
      <c r="F303" s="467" t="s">
        <v>106</v>
      </c>
      <c r="G303" s="468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</row>
    <row r="304" spans="1:16" s="391" customFormat="1" hidden="1">
      <c r="A304" s="269" t="str">
        <f t="shared" si="10"/>
        <v>71050600000000</v>
      </c>
      <c r="B304" s="451" t="s">
        <v>439</v>
      </c>
      <c r="C304" s="452" t="s">
        <v>149</v>
      </c>
      <c r="D304" s="453" t="s">
        <v>157</v>
      </c>
      <c r="E304" s="462" t="s">
        <v>441</v>
      </c>
      <c r="F304" s="467" t="s">
        <v>441</v>
      </c>
      <c r="G304" s="456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>+'havelvac 7.1'!N304+'havelvac 7.2'!N304+'havelvac 7.3'!N304+'havelvac 7.4'!N304+'havelvac 7.5'!N304+'havelvac 7.6'!N304+'havelvac 7.7'!N304+'havelvac 7.9'!N304+'havelvac 7.8'!N304+'havelvac 7.10'!N304+'havelvac 7.11'!N304+'havelvac 7.12'!N304+'havelvac 7.13'!N304</f>
        <v>0</v>
      </c>
      <c r="O304" s="240">
        <f>+'havelvac 7.1'!O304+'havelvac 7.2'!O304+'havelvac 7.3'!O304+'havelvac 7.4'!O304+'havelvac 7.5'!O304+'havelvac 7.6'!O304+'havelvac 7.7'!O304+'havelvac 7.9'!O304+'havelvac 7.8'!O304+'havelvac 7.10'!O304+'havelvac 7.11'!O304+'havelvac 7.12'!O304+'havelvac 7.13'!O304</f>
        <v>0</v>
      </c>
      <c r="P304" s="240">
        <f>+'havelvac 7.1'!P304+'havelvac 7.2'!P304+'havelvac 7.3'!P304+'havelvac 7.4'!P304+'havelvac 7.5'!P304+'havelvac 7.6'!P304+'havelvac 7.7'!P304+'havelvac 7.9'!P304+'havelvac 7.8'!P304+'havelvac 7.10'!P304+'havelvac 7.11'!P304+'havelvac 7.12'!P304+'havelvac 7.13'!P304</f>
        <v>0</v>
      </c>
    </row>
    <row r="305" spans="1:16" s="273" customFormat="1" hidden="1">
      <c r="A305" s="269" t="str">
        <f t="shared" si="10"/>
        <v>71050600000001</v>
      </c>
      <c r="B305" s="451" t="s">
        <v>439</v>
      </c>
      <c r="C305" s="452" t="s">
        <v>149</v>
      </c>
      <c r="D305" s="453" t="s">
        <v>157</v>
      </c>
      <c r="E305" s="462" t="s">
        <v>441</v>
      </c>
      <c r="F305" s="467" t="s">
        <v>441</v>
      </c>
      <c r="G305" s="456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>+'havelvac 7.1'!N305+'havelvac 7.2'!N305+'havelvac 7.3'!N305+'havelvac 7.4'!N305+'havelvac 7.5'!N305+'havelvac 7.6'!N305+'havelvac 7.7'!N305+'havelvac 7.9'!N305+'havelvac 7.8'!N305+'havelvac 7.10'!N305+'havelvac 7.11'!N305+'havelvac 7.12'!N305+'havelvac 7.13'!N305</f>
        <v>0</v>
      </c>
      <c r="O305" s="240">
        <f>+'havelvac 7.1'!O305+'havelvac 7.2'!O305+'havelvac 7.3'!O305+'havelvac 7.4'!O305+'havelvac 7.5'!O305+'havelvac 7.6'!O305+'havelvac 7.7'!O305+'havelvac 7.9'!O305+'havelvac 7.8'!O305+'havelvac 7.10'!O305+'havelvac 7.11'!O305+'havelvac 7.12'!O305+'havelvac 7.13'!O305</f>
        <v>0</v>
      </c>
      <c r="P305" s="240">
        <f>+'havelvac 7.1'!P305+'havelvac 7.2'!P305+'havelvac 7.3'!P305+'havelvac 7.4'!P305+'havelvac 7.5'!P305+'havelvac 7.6'!P305+'havelvac 7.7'!P305+'havelvac 7.9'!P305+'havelvac 7.8'!P305+'havelvac 7.10'!P305+'havelvac 7.11'!P305+'havelvac 7.12'!P305+'havelvac 7.13'!P305</f>
        <v>0</v>
      </c>
    </row>
    <row r="306" spans="1:16" s="273" customFormat="1" ht="25.5" hidden="1">
      <c r="A306" s="269" t="str">
        <f t="shared" si="10"/>
        <v>71050601000000</v>
      </c>
      <c r="B306" s="451" t="s">
        <v>439</v>
      </c>
      <c r="C306" s="452" t="s">
        <v>149</v>
      </c>
      <c r="D306" s="453" t="s">
        <v>157</v>
      </c>
      <c r="E306" s="462" t="s">
        <v>106</v>
      </c>
      <c r="F306" s="467" t="s">
        <v>441</v>
      </c>
      <c r="G306" s="456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>+'havelvac 7.1'!N306+'havelvac 7.2'!N306+'havelvac 7.3'!N306+'havelvac 7.4'!N306+'havelvac 7.5'!N306+'havelvac 7.6'!N306+'havelvac 7.7'!N306+'havelvac 7.9'!N306+'havelvac 7.8'!N306+'havelvac 7.10'!N306+'havelvac 7.11'!N306+'havelvac 7.12'!N306+'havelvac 7.13'!N306</f>
        <v>0</v>
      </c>
      <c r="O306" s="240">
        <f>+'havelvac 7.1'!O306+'havelvac 7.2'!O306+'havelvac 7.3'!O306+'havelvac 7.4'!O306+'havelvac 7.5'!O306+'havelvac 7.6'!O306+'havelvac 7.7'!O306+'havelvac 7.9'!O306+'havelvac 7.8'!O306+'havelvac 7.10'!O306+'havelvac 7.11'!O306+'havelvac 7.12'!O306+'havelvac 7.13'!O306</f>
        <v>0</v>
      </c>
      <c r="P306" s="240">
        <f>+'havelvac 7.1'!P306+'havelvac 7.2'!P306+'havelvac 7.3'!P306+'havelvac 7.4'!P306+'havelvac 7.5'!P306+'havelvac 7.6'!P306+'havelvac 7.7'!P306+'havelvac 7.9'!P306+'havelvac 7.8'!P306+'havelvac 7.10'!P306+'havelvac 7.11'!P306+'havelvac 7.12'!P306+'havelvac 7.13'!P306</f>
        <v>0</v>
      </c>
    </row>
    <row r="307" spans="1:16" s="273" customFormat="1" ht="36.75" customHeight="1">
      <c r="A307" s="269" t="str">
        <f t="shared" si="10"/>
        <v>71050601000001</v>
      </c>
      <c r="B307" s="451" t="s">
        <v>439</v>
      </c>
      <c r="C307" s="452" t="s">
        <v>149</v>
      </c>
      <c r="D307" s="453" t="s">
        <v>157</v>
      </c>
      <c r="E307" s="462" t="s">
        <v>106</v>
      </c>
      <c r="F307" s="467" t="s">
        <v>441</v>
      </c>
      <c r="G307" s="456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5955.7</v>
      </c>
      <c r="O307" s="466">
        <f>SUM(O308:O310)</f>
        <v>5955.7</v>
      </c>
      <c r="P307" s="466">
        <f>SUM(P308:P310)</f>
        <v>0</v>
      </c>
    </row>
    <row r="308" spans="1:16" s="458" customFormat="1" hidden="1">
      <c r="A308" s="269" t="str">
        <f t="shared" si="10"/>
        <v>71050601010000</v>
      </c>
      <c r="B308" s="451" t="s">
        <v>439</v>
      </c>
      <c r="C308" s="452" t="s">
        <v>149</v>
      </c>
      <c r="D308" s="453" t="s">
        <v>157</v>
      </c>
      <c r="E308" s="462" t="s">
        <v>106</v>
      </c>
      <c r="F308" s="467" t="s">
        <v>106</v>
      </c>
      <c r="G308" s="456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>+'havelvac 7.1'!N308+'havelvac 7.2'!N308+'havelvac 7.3'!N308+'havelvac 7.4'!N308+'havelvac 7.5'!N308+'havelvac 7.6'!N308+'havelvac 7.7'!N308+'havelvac 7.9'!N308+'havelvac 7.8'!N308+'havelvac 7.10'!N308+'havelvac 7.11'!N308+'havelvac 7.12'!N308+'havelvac 7.13'!N308</f>
        <v>0</v>
      </c>
      <c r="O308" s="240">
        <f>+'havelvac 7.1'!O308+'havelvac 7.2'!O308+'havelvac 7.3'!O308+'havelvac 7.4'!O308+'havelvac 7.5'!O308+'havelvac 7.6'!O308+'havelvac 7.7'!O308+'havelvac 7.9'!O308+'havelvac 7.8'!O308+'havelvac 7.10'!O308+'havelvac 7.11'!O308+'havelvac 7.12'!O308+'havelvac 7.13'!O308</f>
        <v>0</v>
      </c>
      <c r="P308" s="240">
        <f>+'havelvac 7.1'!P308+'havelvac 7.2'!P308+'havelvac 7.3'!P308+'havelvac 7.4'!P308+'havelvac 7.5'!P308+'havelvac 7.6'!P308+'havelvac 7.7'!P308+'havelvac 7.9'!P308+'havelvac 7.8'!P308+'havelvac 7.10'!P308+'havelvac 7.11'!P308+'havelvac 7.12'!P308+'havelvac 7.13'!P308</f>
        <v>0</v>
      </c>
    </row>
    <row r="309" spans="1:16" s="273" customFormat="1" ht="25.5" hidden="1">
      <c r="A309" s="269" t="str">
        <f t="shared" si="10"/>
        <v>71050601014213</v>
      </c>
      <c r="B309" s="451" t="s">
        <v>439</v>
      </c>
      <c r="C309" s="452" t="s">
        <v>149</v>
      </c>
      <c r="D309" s="453" t="s">
        <v>157</v>
      </c>
      <c r="E309" s="462" t="s">
        <v>106</v>
      </c>
      <c r="F309" s="467" t="s">
        <v>106</v>
      </c>
      <c r="G309" s="468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>+'havelvac 7.1'!N309+'havelvac 7.2'!N309+'havelvac 7.3'!N309+'havelvac 7.4'!N309+'havelvac 7.5'!N309+'havelvac 7.6'!N309+'havelvac 7.7'!N309+'havelvac 7.9'!N309+'havelvac 7.8'!N309+'havelvac 7.10'!N309+'havelvac 7.11'!N309+'havelvac 7.12'!N309+'havelvac 7.13'!N309</f>
        <v>0</v>
      </c>
      <c r="O309" s="240">
        <f>+'havelvac 7.1'!O309+'havelvac 7.2'!O309+'havelvac 7.3'!O309+'havelvac 7.4'!O309+'havelvac 7.5'!O309+'havelvac 7.6'!O309+'havelvac 7.7'!O309+'havelvac 7.9'!O309+'havelvac 7.8'!O309+'havelvac 7.10'!O309+'havelvac 7.11'!O309+'havelvac 7.12'!O309+'havelvac 7.13'!O309</f>
        <v>0</v>
      </c>
      <c r="P309" s="240">
        <f>+'havelvac 7.1'!P309+'havelvac 7.2'!P309+'havelvac 7.3'!P309+'havelvac 7.4'!P309+'havelvac 7.5'!P309+'havelvac 7.6'!P309+'havelvac 7.7'!P309+'havelvac 7.9'!P309+'havelvac 7.8'!P309+'havelvac 7.10'!P309+'havelvac 7.11'!P309+'havelvac 7.12'!P309+'havelvac 7.13'!P309</f>
        <v>0</v>
      </c>
    </row>
    <row r="310" spans="1:16" s="273" customFormat="1">
      <c r="A310" s="269" t="str">
        <f t="shared" si="10"/>
        <v>71050601014269</v>
      </c>
      <c r="B310" s="451" t="s">
        <v>439</v>
      </c>
      <c r="C310" s="452" t="s">
        <v>149</v>
      </c>
      <c r="D310" s="453" t="s">
        <v>157</v>
      </c>
      <c r="E310" s="462" t="s">
        <v>106</v>
      </c>
      <c r="F310" s="467" t="s">
        <v>106</v>
      </c>
      <c r="G310" s="468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>+'havelvac 7.1'!N310+'havelvac 7.2'!N310+'havelvac 7.3'!N310+'havelvac 7.4'!N310+'havelvac 7.5'!N310+'havelvac 7.6'!N310+'havelvac 7.7'!N310+'havelvac 7.9'!N310+'havelvac 7.8'!N310+'havelvac 7.10'!N310+'havelvac 7.11'!N310+'havelvac 7.12'!N310+'havelvac 7.13'!N310</f>
        <v>5955.7</v>
      </c>
      <c r="O310" s="240">
        <f>+'havelvac 7.1'!O310+'havelvac 7.2'!O310+'havelvac 7.3'!O310+'havelvac 7.4'!O310+'havelvac 7.5'!O310+'havelvac 7.6'!O310+'havelvac 7.7'!O310+'havelvac 7.9'!O310+'havelvac 7.8'!O310+'havelvac 7.10'!O310+'havelvac 7.11'!O310+'havelvac 7.12'!O310+'havelvac 7.13'!O310</f>
        <v>5955.7</v>
      </c>
      <c r="P310" s="240">
        <f>+'havelvac 7.1'!P310+'havelvac 7.2'!P310+'havelvac 7.3'!P310+'havelvac 7.4'!P310+'havelvac 7.5'!P310+'havelvac 7.6'!P310+'havelvac 7.7'!P310+'havelvac 7.9'!P310+'havelvac 7.8'!P310+'havelvac 7.10'!P310+'havelvac 7.11'!P310+'havelvac 7.12'!P310+'havelvac 7.13'!P310</f>
        <v>0</v>
      </c>
    </row>
    <row r="311" spans="1:16" s="273" customFormat="1" ht="24" hidden="1" customHeight="1">
      <c r="A311" s="269" t="str">
        <f t="shared" si="10"/>
        <v>71050601014638</v>
      </c>
      <c r="B311" s="451" t="s">
        <v>439</v>
      </c>
      <c r="C311" s="452" t="s">
        <v>149</v>
      </c>
      <c r="D311" s="453" t="s">
        <v>157</v>
      </c>
      <c r="E311" s="462" t="s">
        <v>106</v>
      </c>
      <c r="F311" s="467" t="s">
        <v>106</v>
      </c>
      <c r="G311" s="468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</row>
    <row r="312" spans="1:16" s="273" customFormat="1" hidden="1">
      <c r="A312" s="269" t="str">
        <f t="shared" ref="A312" si="17">CONCATENATE(B312,C312,D312,E312,F312,G312)</f>
        <v>71040901058111</v>
      </c>
      <c r="B312" s="451" t="s">
        <v>439</v>
      </c>
      <c r="C312" s="452" t="s">
        <v>155</v>
      </c>
      <c r="D312" s="453" t="s">
        <v>187</v>
      </c>
      <c r="E312" s="462" t="s">
        <v>106</v>
      </c>
      <c r="F312" s="467" t="s">
        <v>149</v>
      </c>
      <c r="G312" s="468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2" s="240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2" s="240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3" spans="1:16" s="273" customFormat="1" hidden="1">
      <c r="A313" s="269" t="str">
        <f t="shared" si="10"/>
        <v>71050601015113</v>
      </c>
      <c r="B313" s="451" t="s">
        <v>439</v>
      </c>
      <c r="C313" s="452" t="s">
        <v>149</v>
      </c>
      <c r="D313" s="453" t="s">
        <v>157</v>
      </c>
      <c r="E313" s="462" t="s">
        <v>106</v>
      </c>
      <c r="F313" s="467" t="s">
        <v>106</v>
      </c>
      <c r="G313" s="468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3" s="240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3" s="240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4" spans="1:16" s="458" customFormat="1" ht="13.5">
      <c r="A314" s="269" t="str">
        <f t="shared" si="10"/>
        <v>71050601020000</v>
      </c>
      <c r="B314" s="451" t="s">
        <v>439</v>
      </c>
      <c r="C314" s="452" t="s">
        <v>149</v>
      </c>
      <c r="D314" s="453" t="s">
        <v>157</v>
      </c>
      <c r="E314" s="462" t="s">
        <v>106</v>
      </c>
      <c r="F314" s="467" t="s">
        <v>140</v>
      </c>
      <c r="G314" s="456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49</v>
      </c>
      <c r="O314" s="466">
        <f>SUM(O315:O316)</f>
        <v>49</v>
      </c>
      <c r="P314" s="466">
        <f>SUM(P315:P316)</f>
        <v>0</v>
      </c>
    </row>
    <row r="315" spans="1:16" s="458" customFormat="1" ht="25.5">
      <c r="A315" s="269" t="str">
        <f t="shared" si="10"/>
        <v>71050601050000</v>
      </c>
      <c r="B315" s="451" t="s">
        <v>439</v>
      </c>
      <c r="C315" s="452" t="s">
        <v>149</v>
      </c>
      <c r="D315" s="453" t="s">
        <v>157</v>
      </c>
      <c r="E315" s="462" t="s">
        <v>106</v>
      </c>
      <c r="F315" s="467" t="s">
        <v>149</v>
      </c>
      <c r="G315" s="456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>+'havelvac 7.1'!N315+'havelvac 7.2'!N315+'havelvac 7.3'!N315+'havelvac 7.4'!N315+'havelvac 7.5'!N315+'havelvac 7.6'!N315+'havelvac 7.7'!N315+'havelvac 7.9'!N315+'havelvac 7.8'!N315+'havelvac 7.10'!N315+'havelvac 7.11'!N315+'havelvac 7.12'!N315+'havelvac 7.13'!N315</f>
        <v>49</v>
      </c>
      <c r="O315" s="240">
        <f>+'havelvac 7.1'!O315+'havelvac 7.2'!O315+'havelvac 7.3'!O315+'havelvac 7.4'!O315+'havelvac 7.5'!O315+'havelvac 7.6'!O315+'havelvac 7.7'!O315+'havelvac 7.9'!O315+'havelvac 7.8'!O315+'havelvac 7.10'!O315+'havelvac 7.11'!O315+'havelvac 7.12'!O315+'havelvac 7.13'!O315</f>
        <v>49</v>
      </c>
      <c r="P315" s="240">
        <f>+'havelvac 7.1'!P315+'havelvac 7.2'!P315+'havelvac 7.3'!P315+'havelvac 7.4'!P315+'havelvac 7.5'!P315+'havelvac 7.6'!P315+'havelvac 7.7'!P315+'havelvac 7.9'!P315+'havelvac 7.8'!P315+'havelvac 7.10'!P315+'havelvac 7.11'!P315+'havelvac 7.12'!P315+'havelvac 7.13'!P315</f>
        <v>0</v>
      </c>
    </row>
    <row r="316" spans="1:16" s="273" customFormat="1" hidden="1">
      <c r="A316" s="269"/>
      <c r="B316" s="451"/>
      <c r="C316" s="452"/>
      <c r="D316" s="453"/>
      <c r="E316" s="462"/>
      <c r="F316" s="467"/>
      <c r="G316" s="456"/>
      <c r="H316" s="245"/>
      <c r="I316" s="245"/>
      <c r="J316" s="249"/>
      <c r="K316" s="249"/>
      <c r="L316" s="252" t="s">
        <v>173</v>
      </c>
      <c r="M316" s="236">
        <v>5112</v>
      </c>
      <c r="N316" s="240">
        <f>+'havelvac 7.1'!N316+'havelvac 7.2'!N316+'havelvac 7.3'!N316+'havelvac 7.4'!N316+'havelvac 7.5'!N316+'havelvac 7.6'!N316+'havelvac 7.7'!N316+'havelvac 7.9'!N316+'havelvac 7.8'!N316+'havelvac 7.10'!N316+'havelvac 7.11'!N316+'havelvac 7.12'!N316+'havelvac 7.13'!N316</f>
        <v>0</v>
      </c>
      <c r="O316" s="240">
        <f>+'havelvac 7.1'!O316+'havelvac 7.2'!O316+'havelvac 7.3'!O316+'havelvac 7.4'!O316+'havelvac 7.5'!O316+'havelvac 7.6'!O316+'havelvac 7.7'!O316+'havelvac 7.9'!O316+'havelvac 7.8'!O316+'havelvac 7.10'!O316+'havelvac 7.11'!O316+'havelvac 7.12'!O316+'havelvac 7.13'!O316</f>
        <v>0</v>
      </c>
      <c r="P316" s="240">
        <f>+'havelvac 7.1'!P316+'havelvac 7.2'!P316+'havelvac 7.3'!P316+'havelvac 7.4'!P316+'havelvac 7.5'!P316+'havelvac 7.6'!P316+'havelvac 7.7'!P316+'havelvac 7.9'!P316+'havelvac 7.8'!P316+'havelvac 7.10'!P316+'havelvac 7.11'!P316+'havelvac 7.12'!P316+'havelvac 7.13'!P316</f>
        <v>0</v>
      </c>
    </row>
    <row r="317" spans="1:16" s="458" customFormat="1" ht="27">
      <c r="A317" s="269" t="str">
        <f t="shared" ref="A317:A318" si="18">CONCATENATE(B317,C317,D317,E317,F317,G317)</f>
        <v>71050601020000</v>
      </c>
      <c r="B317" s="451" t="s">
        <v>439</v>
      </c>
      <c r="C317" s="452" t="s">
        <v>149</v>
      </c>
      <c r="D317" s="453" t="s">
        <v>157</v>
      </c>
      <c r="E317" s="462" t="s">
        <v>106</v>
      </c>
      <c r="F317" s="467" t="s">
        <v>140</v>
      </c>
      <c r="G317" s="456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15000</v>
      </c>
      <c r="O317" s="466">
        <f>SUM(O318)</f>
        <v>15000</v>
      </c>
      <c r="P317" s="466">
        <f>SUM(P318)</f>
        <v>0</v>
      </c>
    </row>
    <row r="318" spans="1:16" s="458" customFormat="1" ht="25.5">
      <c r="A318" s="269" t="str">
        <f t="shared" si="18"/>
        <v>71050601050000</v>
      </c>
      <c r="B318" s="451" t="s">
        <v>439</v>
      </c>
      <c r="C318" s="452" t="s">
        <v>149</v>
      </c>
      <c r="D318" s="453" t="s">
        <v>157</v>
      </c>
      <c r="E318" s="462" t="s">
        <v>106</v>
      </c>
      <c r="F318" s="467" t="s">
        <v>149</v>
      </c>
      <c r="G318" s="456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>+'havelvac 7.1'!N318+'havelvac 7.2'!N318+'havelvac 7.3'!N318+'havelvac 7.4'!N318+'havelvac 7.5'!N318+'havelvac 7.6'!N318+'havelvac 7.7'!N318+'havelvac 7.9'!N318+'havelvac 7.8'!N318+'havelvac 7.10'!N318+'havelvac 7.11'!N318+'havelvac 7.12'!N318+'havelvac 7.13'!N318</f>
        <v>15000</v>
      </c>
      <c r="O318" s="240">
        <f>+'havelvac 7.1'!O318+'havelvac 7.2'!O318+'havelvac 7.3'!O318+'havelvac 7.4'!O318+'havelvac 7.5'!O318+'havelvac 7.6'!O318+'havelvac 7.7'!O318+'havelvac 7.9'!O318+'havelvac 7.8'!O318+'havelvac 7.10'!O318+'havelvac 7.11'!O318+'havelvac 7.12'!O318+'havelvac 7.13'!O318</f>
        <v>15000</v>
      </c>
      <c r="P318" s="240">
        <f>+'havelvac 7.1'!P318+'havelvac 7.2'!P318+'havelvac 7.3'!P318+'havelvac 7.4'!P318+'havelvac 7.5'!P318+'havelvac 7.6'!P318+'havelvac 7.7'!P318+'havelvac 7.9'!P318+'havelvac 7.8'!P318+'havelvac 7.10'!P318+'havelvac 7.11'!P318+'havelvac 7.12'!P318+'havelvac 7.13'!P318</f>
        <v>0</v>
      </c>
    </row>
    <row r="319" spans="1:16" s="458" customFormat="1" ht="14.25">
      <c r="A319" s="269" t="str">
        <f t="shared" si="10"/>
        <v>71050601050000</v>
      </c>
      <c r="B319" s="451" t="s">
        <v>439</v>
      </c>
      <c r="C319" s="452" t="s">
        <v>149</v>
      </c>
      <c r="D319" s="453" t="s">
        <v>157</v>
      </c>
      <c r="E319" s="462" t="s">
        <v>106</v>
      </c>
      <c r="F319" s="467" t="s">
        <v>149</v>
      </c>
      <c r="G319" s="456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565808.29999999993</v>
      </c>
      <c r="O319" s="448">
        <f>+O321+O362+O370+O377</f>
        <v>376752.8</v>
      </c>
      <c r="P319" s="448">
        <f>+P321+P362+P370+P377</f>
        <v>189055.5</v>
      </c>
    </row>
    <row r="320" spans="1:16" s="273" customFormat="1" ht="12.75">
      <c r="A320" s="269" t="str">
        <f t="shared" si="10"/>
        <v>71050601054861</v>
      </c>
      <c r="B320" s="451" t="s">
        <v>439</v>
      </c>
      <c r="C320" s="452" t="s">
        <v>149</v>
      </c>
      <c r="D320" s="453" t="s">
        <v>157</v>
      </c>
      <c r="E320" s="462" t="s">
        <v>106</v>
      </c>
      <c r="F320" s="467" t="s">
        <v>149</v>
      </c>
      <c r="G320" s="468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</row>
    <row r="321" spans="1:199" s="265" customFormat="1">
      <c r="A321" s="258" t="str">
        <f t="shared" si="10"/>
        <v>71060000000000</v>
      </c>
      <c r="B321" s="259" t="s">
        <v>439</v>
      </c>
      <c r="C321" s="260" t="s">
        <v>157</v>
      </c>
      <c r="D321" s="261" t="s">
        <v>441</v>
      </c>
      <c r="E321" s="438" t="s">
        <v>441</v>
      </c>
      <c r="F321" s="439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382088.5</v>
      </c>
      <c r="O321" s="460">
        <f>+O323</f>
        <v>376752.8</v>
      </c>
      <c r="P321" s="460">
        <f>+P323</f>
        <v>5335.7</v>
      </c>
    </row>
    <row r="322" spans="1:199" s="273" customFormat="1" ht="12.75">
      <c r="A322" s="269" t="str">
        <f t="shared" si="10"/>
        <v>71060000000001</v>
      </c>
      <c r="B322" s="451" t="s">
        <v>439</v>
      </c>
      <c r="C322" s="452" t="s">
        <v>157</v>
      </c>
      <c r="D322" s="453" t="s">
        <v>441</v>
      </c>
      <c r="E322" s="462" t="s">
        <v>441</v>
      </c>
      <c r="F322" s="467" t="s">
        <v>441</v>
      </c>
      <c r="G322" s="456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AA322" s="396"/>
      <c r="AB322" s="396"/>
      <c r="AC322" s="396"/>
      <c r="AD322" s="396"/>
      <c r="AE322" s="396"/>
      <c r="AM322" s="396"/>
      <c r="AN322" s="396"/>
      <c r="AO322" s="396"/>
      <c r="AP322" s="396"/>
      <c r="AQ322" s="396"/>
      <c r="AY322" s="396"/>
      <c r="AZ322" s="396"/>
      <c r="BA322" s="396"/>
      <c r="BB322" s="396"/>
      <c r="BC322" s="396"/>
      <c r="BK322" s="396"/>
      <c r="BL322" s="396"/>
      <c r="BM322" s="396"/>
      <c r="BN322" s="396"/>
      <c r="BO322" s="396"/>
      <c r="BW322" s="396"/>
      <c r="BX322" s="396"/>
      <c r="BY322" s="396"/>
      <c r="BZ322" s="396"/>
      <c r="CA322" s="396"/>
      <c r="CI322" s="396"/>
      <c r="CJ322" s="396"/>
      <c r="CK322" s="396"/>
      <c r="CL322" s="396"/>
      <c r="CM322" s="396"/>
      <c r="CU322" s="396"/>
      <c r="CV322" s="396"/>
      <c r="CW322" s="396"/>
      <c r="CX322" s="396"/>
      <c r="CY322" s="396"/>
      <c r="DG322" s="396"/>
      <c r="DH322" s="396"/>
      <c r="DI322" s="396"/>
      <c r="DJ322" s="396"/>
      <c r="DK322" s="396"/>
      <c r="DS322" s="396"/>
      <c r="DT322" s="396"/>
      <c r="DU322" s="396"/>
      <c r="DV322" s="396"/>
      <c r="DW322" s="396"/>
      <c r="EE322" s="396"/>
      <c r="EF322" s="396"/>
      <c r="EG322" s="396"/>
      <c r="EH322" s="396"/>
      <c r="EI322" s="396"/>
      <c r="EQ322" s="396"/>
      <c r="ER322" s="396"/>
      <c r="ES322" s="396"/>
      <c r="ET322" s="396"/>
      <c r="EU322" s="396"/>
      <c r="FC322" s="396"/>
      <c r="FD322" s="396"/>
      <c r="FE322" s="396"/>
      <c r="FF322" s="396"/>
      <c r="FG322" s="396"/>
      <c r="FO322" s="396"/>
      <c r="FP322" s="396"/>
      <c r="FQ322" s="396"/>
      <c r="FR322" s="396"/>
      <c r="FS322" s="396"/>
      <c r="GA322" s="396"/>
      <c r="GB322" s="396"/>
      <c r="GC322" s="396"/>
      <c r="GD322" s="396"/>
      <c r="GE322" s="396"/>
      <c r="GM322" s="396"/>
      <c r="GN322" s="396"/>
      <c r="GO322" s="396"/>
      <c r="GP322" s="396"/>
      <c r="GQ322" s="396"/>
    </row>
    <row r="323" spans="1:199" s="391" customFormat="1" ht="12.75">
      <c r="A323" s="269" t="str">
        <f t="shared" si="10"/>
        <v>71060100000000</v>
      </c>
      <c r="B323" s="451" t="s">
        <v>439</v>
      </c>
      <c r="C323" s="452" t="s">
        <v>157</v>
      </c>
      <c r="D323" s="453" t="s">
        <v>106</v>
      </c>
      <c r="E323" s="462" t="s">
        <v>441</v>
      </c>
      <c r="F323" s="467" t="s">
        <v>441</v>
      </c>
      <c r="G323" s="456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382088.5</v>
      </c>
      <c r="O323" s="253">
        <f t="shared" ref="O323:P323" si="19">+O325+O335+O337+O360</f>
        <v>376752.8</v>
      </c>
      <c r="P323" s="253">
        <f t="shared" si="19"/>
        <v>5335.7</v>
      </c>
    </row>
    <row r="324" spans="1:199" s="273" customFormat="1" ht="12.75">
      <c r="A324" s="269" t="str">
        <f t="shared" si="10"/>
        <v>71060100000001</v>
      </c>
      <c r="B324" s="451" t="s">
        <v>439</v>
      </c>
      <c r="C324" s="452" t="s">
        <v>157</v>
      </c>
      <c r="D324" s="453" t="s">
        <v>106</v>
      </c>
      <c r="E324" s="462" t="s">
        <v>441</v>
      </c>
      <c r="F324" s="467" t="s">
        <v>441</v>
      </c>
      <c r="G324" s="456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</row>
    <row r="325" spans="1:199" s="273" customFormat="1" ht="13.5" hidden="1">
      <c r="A325" s="269" t="str">
        <f t="shared" si="10"/>
        <v>71060101000000</v>
      </c>
      <c r="B325" s="451" t="s">
        <v>439</v>
      </c>
      <c r="C325" s="452" t="s">
        <v>157</v>
      </c>
      <c r="D325" s="453" t="s">
        <v>106</v>
      </c>
      <c r="E325" s="462" t="s">
        <v>106</v>
      </c>
      <c r="F325" s="467" t="s">
        <v>441</v>
      </c>
      <c r="G325" s="456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</row>
    <row r="326" spans="1:199" s="273" customFormat="1" hidden="1">
      <c r="A326" s="269" t="str">
        <f t="shared" si="10"/>
        <v>71060101000001</v>
      </c>
      <c r="B326" s="451" t="s">
        <v>439</v>
      </c>
      <c r="C326" s="452" t="s">
        <v>157</v>
      </c>
      <c r="D326" s="453" t="s">
        <v>106</v>
      </c>
      <c r="E326" s="462" t="s">
        <v>106</v>
      </c>
      <c r="F326" s="467" t="s">
        <v>441</v>
      </c>
      <c r="G326" s="456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>+'havelvac 7.1'!N326+'havelvac 7.2'!N326+'havelvac 7.3'!N326+'havelvac 7.4'!N326+'havelvac 7.5'!N326+'havelvac 7.6'!N326+'havelvac 7.7'!N326+'havelvac 7.9'!N326+'havelvac 7.8'!N326+'havelvac 7.10'!N326+'havelvac 7.11'!N326+'havelvac 7.12'!N326+'havelvac 7.13'!N326</f>
        <v>0</v>
      </c>
      <c r="O326" s="240">
        <f>+'havelvac 7.1'!O326+'havelvac 7.2'!O326+'havelvac 7.3'!O326+'havelvac 7.4'!O326+'havelvac 7.5'!O326+'havelvac 7.6'!O326+'havelvac 7.7'!O326+'havelvac 7.9'!O326+'havelvac 7.8'!O326+'havelvac 7.10'!O326+'havelvac 7.11'!O326+'havelvac 7.12'!O326+'havelvac 7.13'!O326</f>
        <v>0</v>
      </c>
      <c r="P326" s="240">
        <f>+'havelvac 7.1'!P326+'havelvac 7.2'!P326+'havelvac 7.3'!P326+'havelvac 7.4'!P326+'havelvac 7.5'!P326+'havelvac 7.6'!P326+'havelvac 7.7'!P326+'havelvac 7.9'!P326+'havelvac 7.8'!P326+'havelvac 7.10'!P326+'havelvac 7.11'!P326+'havelvac 7.12'!P326+'havelvac 7.13'!P326</f>
        <v>0</v>
      </c>
    </row>
    <row r="327" spans="1:199" s="273" customFormat="1" ht="25.5" hidden="1">
      <c r="A327" s="269" t="str">
        <f t="shared" ref="A327" si="20">CONCATENATE(B327,C327,D327,E327,F327,G327)</f>
        <v>71050601014213</v>
      </c>
      <c r="B327" s="451" t="s">
        <v>439</v>
      </c>
      <c r="C327" s="452" t="s">
        <v>149</v>
      </c>
      <c r="D327" s="453" t="s">
        <v>157</v>
      </c>
      <c r="E327" s="462" t="s">
        <v>106</v>
      </c>
      <c r="F327" s="467" t="s">
        <v>106</v>
      </c>
      <c r="G327" s="468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7" s="240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7" s="240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8" spans="1:199" s="458" customFormat="1" hidden="1">
      <c r="A328" s="269" t="str">
        <f t="shared" si="10"/>
        <v>71060101010000</v>
      </c>
      <c r="B328" s="451" t="s">
        <v>439</v>
      </c>
      <c r="C328" s="452" t="s">
        <v>157</v>
      </c>
      <c r="D328" s="453" t="s">
        <v>106</v>
      </c>
      <c r="E328" s="462" t="s">
        <v>106</v>
      </c>
      <c r="F328" s="467" t="s">
        <v>106</v>
      </c>
      <c r="G328" s="456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8" s="240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8" s="240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9" spans="1:199" s="273" customFormat="1" hidden="1">
      <c r="A329" s="269" t="str">
        <f t="shared" si="10"/>
        <v>71060101014639</v>
      </c>
      <c r="B329" s="451" t="s">
        <v>439</v>
      </c>
      <c r="C329" s="452" t="s">
        <v>157</v>
      </c>
      <c r="D329" s="453" t="s">
        <v>106</v>
      </c>
      <c r="E329" s="462" t="s">
        <v>106</v>
      </c>
      <c r="F329" s="467" t="s">
        <v>106</v>
      </c>
      <c r="G329" s="468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>+'havelvac 7.1'!N329+'havelvac 7.2'!N329+'havelvac 7.3'!N329+'havelvac 7.4'!N329+'havelvac 7.5'!N329+'havelvac 7.6'!N329+'havelvac 7.7'!N329+'havelvac 7.9'!N329+'havelvac 7.8'!N329+'havelvac 7.10'!N329+'havelvac 7.11'!N329+'havelvac 7.12'!N329+'havelvac 7.13'!N329</f>
        <v>0</v>
      </c>
      <c r="O329" s="240">
        <f>+'havelvac 7.1'!O329+'havelvac 7.2'!O329+'havelvac 7.3'!O329+'havelvac 7.4'!O329+'havelvac 7.5'!O329+'havelvac 7.6'!O329+'havelvac 7.7'!O329+'havelvac 7.9'!O329+'havelvac 7.8'!O329+'havelvac 7.10'!O329+'havelvac 7.11'!O329+'havelvac 7.12'!O329+'havelvac 7.13'!O329</f>
        <v>0</v>
      </c>
      <c r="P329" s="240">
        <f>+'havelvac 7.1'!P329+'havelvac 7.2'!P329+'havelvac 7.3'!P329+'havelvac 7.4'!P329+'havelvac 7.5'!P329+'havelvac 7.6'!P329+'havelvac 7.7'!P329+'havelvac 7.9'!P329+'havelvac 7.8'!P329+'havelvac 7.10'!P329+'havelvac 7.11'!P329+'havelvac 7.12'!P329+'havelvac 7.13'!P329</f>
        <v>0</v>
      </c>
    </row>
    <row r="330" spans="1:199" s="273" customFormat="1" hidden="1">
      <c r="A330" s="269" t="str">
        <f t="shared" ref="A330:A391" si="21">CONCATENATE(B330,C330,D330,E330,F330,G330)</f>
        <v>71060101014861</v>
      </c>
      <c r="B330" s="451" t="s">
        <v>439</v>
      </c>
      <c r="C330" s="452" t="s">
        <v>157</v>
      </c>
      <c r="D330" s="453" t="s">
        <v>106</v>
      </c>
      <c r="E330" s="462" t="s">
        <v>106</v>
      </c>
      <c r="F330" s="467" t="s">
        <v>106</v>
      </c>
      <c r="G330" s="468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>+'havelvac 7.1'!N330+'havelvac 7.2'!N330+'havelvac 7.3'!N330+'havelvac 7.4'!N330+'havelvac 7.5'!N330+'havelvac 7.6'!N330+'havelvac 7.7'!N330+'havelvac 7.9'!N330+'havelvac 7.8'!N330+'havelvac 7.10'!N330+'havelvac 7.11'!N330+'havelvac 7.12'!N330+'havelvac 7.13'!N330</f>
        <v>0</v>
      </c>
      <c r="O330" s="240">
        <f>+'havelvac 7.1'!O330+'havelvac 7.2'!O330+'havelvac 7.3'!O330+'havelvac 7.4'!O330+'havelvac 7.5'!O330+'havelvac 7.6'!O330+'havelvac 7.7'!O330+'havelvac 7.9'!O330+'havelvac 7.8'!O330+'havelvac 7.10'!O330+'havelvac 7.11'!O330+'havelvac 7.12'!O330+'havelvac 7.13'!O330</f>
        <v>0</v>
      </c>
      <c r="P330" s="240">
        <f>+'havelvac 7.1'!P330+'havelvac 7.2'!P330+'havelvac 7.3'!P330+'havelvac 7.4'!P330+'havelvac 7.5'!P330+'havelvac 7.6'!P330+'havelvac 7.7'!P330+'havelvac 7.9'!P330+'havelvac 7.8'!P330+'havelvac 7.10'!P330+'havelvac 7.11'!P330+'havelvac 7.12'!P330+'havelvac 7.13'!P330</f>
        <v>0</v>
      </c>
    </row>
    <row r="331" spans="1:199" s="273" customFormat="1" hidden="1">
      <c r="A331" s="269"/>
      <c r="B331" s="451"/>
      <c r="C331" s="452"/>
      <c r="D331" s="453"/>
      <c r="E331" s="462"/>
      <c r="F331" s="467"/>
      <c r="G331" s="468"/>
      <c r="H331" s="245"/>
      <c r="I331" s="245"/>
      <c r="J331" s="249"/>
      <c r="K331" s="249"/>
      <c r="L331" s="252" t="s">
        <v>173</v>
      </c>
      <c r="M331" s="236">
        <v>5112</v>
      </c>
      <c r="N331" s="240">
        <f>+'havelvac 7.1'!N331+'havelvac 7.2'!N331+'havelvac 7.3'!N331+'havelvac 7.4'!N331+'havelvac 7.5'!N331+'havelvac 7.6'!N331+'havelvac 7.7'!N331+'havelvac 7.9'!N331+'havelvac 7.8'!N331+'havelvac 7.10'!N331+'havelvac 7.11'!N331+'havelvac 7.12'!N331+'havelvac 7.13'!N331</f>
        <v>0</v>
      </c>
      <c r="O331" s="240">
        <f>+'havelvac 7.1'!O331+'havelvac 7.2'!O331+'havelvac 7.3'!O331+'havelvac 7.4'!O331+'havelvac 7.5'!O331+'havelvac 7.6'!O331+'havelvac 7.7'!O331+'havelvac 7.9'!O331+'havelvac 7.8'!O331+'havelvac 7.10'!O331+'havelvac 7.11'!O331+'havelvac 7.12'!O331+'havelvac 7.13'!O331</f>
        <v>0</v>
      </c>
      <c r="P331" s="240">
        <f>+'havelvac 7.1'!P331+'havelvac 7.2'!P331+'havelvac 7.3'!P331+'havelvac 7.4'!P331+'havelvac 7.5'!P331+'havelvac 7.6'!P331+'havelvac 7.7'!P331+'havelvac 7.9'!P331+'havelvac 7.8'!P331+'havelvac 7.10'!P331+'havelvac 7.11'!P331+'havelvac 7.12'!P331+'havelvac 7.13'!P331</f>
        <v>0</v>
      </c>
    </row>
    <row r="332" spans="1:199" s="458" customFormat="1" hidden="1">
      <c r="A332" s="269" t="str">
        <f t="shared" si="21"/>
        <v>71060101020000</v>
      </c>
      <c r="B332" s="451" t="s">
        <v>439</v>
      </c>
      <c r="C332" s="452" t="s">
        <v>157</v>
      </c>
      <c r="D332" s="453" t="s">
        <v>106</v>
      </c>
      <c r="E332" s="462" t="s">
        <v>106</v>
      </c>
      <c r="F332" s="467" t="s">
        <v>140</v>
      </c>
      <c r="G332" s="456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>+'havelvac 7.1'!N332+'havelvac 7.2'!N332+'havelvac 7.3'!N332+'havelvac 7.4'!N332+'havelvac 7.5'!N332+'havelvac 7.6'!N332+'havelvac 7.7'!N332+'havelvac 7.9'!N332+'havelvac 7.8'!N332+'havelvac 7.10'!N332+'havelvac 7.11'!N332+'havelvac 7.12'!N332+'havelvac 7.13'!N332</f>
        <v>0</v>
      </c>
      <c r="O332" s="240">
        <f>+'havelvac 7.1'!O332+'havelvac 7.2'!O332+'havelvac 7.3'!O332+'havelvac 7.4'!O332+'havelvac 7.5'!O332+'havelvac 7.6'!O332+'havelvac 7.7'!O332+'havelvac 7.9'!O332+'havelvac 7.8'!O332+'havelvac 7.10'!O332+'havelvac 7.11'!O332+'havelvac 7.12'!O332+'havelvac 7.13'!O332</f>
        <v>0</v>
      </c>
      <c r="P332" s="240">
        <f>+'havelvac 7.1'!P332+'havelvac 7.2'!P332+'havelvac 7.3'!P332+'havelvac 7.4'!P332+'havelvac 7.5'!P332+'havelvac 7.6'!P332+'havelvac 7.7'!P332+'havelvac 7.9'!P332+'havelvac 7.8'!P332+'havelvac 7.10'!P332+'havelvac 7.11'!P332+'havelvac 7.12'!P332+'havelvac 7.13'!P332</f>
        <v>0</v>
      </c>
    </row>
    <row r="333" spans="1:199" s="273" customFormat="1" hidden="1">
      <c r="A333" s="269" t="str">
        <f t="shared" si="21"/>
        <v>71060101024819</v>
      </c>
      <c r="B333" s="451" t="s">
        <v>439</v>
      </c>
      <c r="C333" s="452" t="s">
        <v>157</v>
      </c>
      <c r="D333" s="453" t="s">
        <v>106</v>
      </c>
      <c r="E333" s="462" t="s">
        <v>106</v>
      </c>
      <c r="F333" s="467" t="s">
        <v>140</v>
      </c>
      <c r="G333" s="468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>+'havelvac 7.1'!N333+'havelvac 7.2'!N333+'havelvac 7.3'!N333+'havelvac 7.4'!N333+'havelvac 7.5'!N333+'havelvac 7.6'!N333+'havelvac 7.7'!N333+'havelvac 7.9'!N333+'havelvac 7.8'!N333+'havelvac 7.10'!N333+'havelvac 7.11'!N333+'havelvac 7.12'!N333+'havelvac 7.13'!N333</f>
        <v>0</v>
      </c>
      <c r="O333" s="240">
        <f>+'havelvac 7.1'!O333+'havelvac 7.2'!O333+'havelvac 7.3'!O333+'havelvac 7.4'!O333+'havelvac 7.5'!O333+'havelvac 7.6'!O333+'havelvac 7.7'!O333+'havelvac 7.9'!O333+'havelvac 7.8'!O333+'havelvac 7.10'!O333+'havelvac 7.11'!O333+'havelvac 7.12'!O333+'havelvac 7.13'!O333</f>
        <v>0</v>
      </c>
      <c r="P333" s="240">
        <f>+'havelvac 7.1'!P333+'havelvac 7.2'!P333+'havelvac 7.3'!P333+'havelvac 7.4'!P333+'havelvac 7.5'!P333+'havelvac 7.6'!P333+'havelvac 7.7'!P333+'havelvac 7.9'!P333+'havelvac 7.8'!P333+'havelvac 7.10'!P333+'havelvac 7.11'!P333+'havelvac 7.12'!P333+'havelvac 7.13'!P333</f>
        <v>0</v>
      </c>
    </row>
    <row r="334" spans="1:199" s="273" customFormat="1" hidden="1">
      <c r="A334" s="269" t="str">
        <f t="shared" si="21"/>
        <v>71060101025111</v>
      </c>
      <c r="B334" s="451" t="s">
        <v>439</v>
      </c>
      <c r="C334" s="452" t="s">
        <v>157</v>
      </c>
      <c r="D334" s="453" t="s">
        <v>106</v>
      </c>
      <c r="E334" s="462" t="s">
        <v>106</v>
      </c>
      <c r="F334" s="467" t="s">
        <v>140</v>
      </c>
      <c r="G334" s="468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>+'havelvac 7.1'!N334+'havelvac 7.2'!N334+'havelvac 7.3'!N334+'havelvac 7.4'!N334+'havelvac 7.5'!N334+'havelvac 7.6'!N334+'havelvac 7.7'!N334+'havelvac 7.9'!N334+'havelvac 7.8'!N334+'havelvac 7.10'!N334+'havelvac 7.11'!N334+'havelvac 7.12'!N334+'havelvac 7.13'!N334</f>
        <v>0</v>
      </c>
      <c r="O334" s="240">
        <f>+'havelvac 7.1'!O334+'havelvac 7.2'!O334+'havelvac 7.3'!O334+'havelvac 7.4'!O334+'havelvac 7.5'!O334+'havelvac 7.6'!O334+'havelvac 7.7'!O334+'havelvac 7.9'!O334+'havelvac 7.8'!O334+'havelvac 7.10'!O334+'havelvac 7.11'!O334+'havelvac 7.12'!O334+'havelvac 7.13'!O334</f>
        <v>0</v>
      </c>
      <c r="P334" s="240">
        <f>+'havelvac 7.1'!P334+'havelvac 7.2'!P334+'havelvac 7.3'!P334+'havelvac 7.4'!P334+'havelvac 7.5'!P334+'havelvac 7.6'!P334+'havelvac 7.7'!P334+'havelvac 7.9'!P334+'havelvac 7.8'!P334+'havelvac 7.10'!P334+'havelvac 7.11'!P334+'havelvac 7.12'!P334+'havelvac 7.13'!P334</f>
        <v>0</v>
      </c>
    </row>
    <row r="335" spans="1:199" s="273" customFormat="1" ht="27" hidden="1">
      <c r="A335" s="269" t="str">
        <f t="shared" si="21"/>
        <v>71060101025112</v>
      </c>
      <c r="B335" s="451" t="s">
        <v>439</v>
      </c>
      <c r="C335" s="452" t="s">
        <v>157</v>
      </c>
      <c r="D335" s="453" t="s">
        <v>106</v>
      </c>
      <c r="E335" s="462" t="s">
        <v>106</v>
      </c>
      <c r="F335" s="467" t="s">
        <v>140</v>
      </c>
      <c r="G335" s="468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</row>
    <row r="336" spans="1:199" s="273" customFormat="1" hidden="1">
      <c r="A336" s="269" t="str">
        <f t="shared" si="21"/>
        <v>71060101025113</v>
      </c>
      <c r="B336" s="451" t="s">
        <v>439</v>
      </c>
      <c r="C336" s="452" t="s">
        <v>157</v>
      </c>
      <c r="D336" s="453" t="s">
        <v>106</v>
      </c>
      <c r="E336" s="462" t="s">
        <v>106</v>
      </c>
      <c r="F336" s="467" t="s">
        <v>140</v>
      </c>
      <c r="G336" s="468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>+'havelvac 7.1'!N336+'havelvac 7.2'!N336+'havelvac 7.3'!N336+'havelvac 7.4'!N336+'havelvac 7.5'!N336+'havelvac 7.6'!N336+'havelvac 7.7'!N336+'havelvac 7.9'!N336+'havelvac 7.8'!N336+'havelvac 7.10'!N336+'havelvac 7.11'!N336+'havelvac 7.12'!N336+'havelvac 7.13'!N336</f>
        <v>0</v>
      </c>
      <c r="O336" s="240">
        <f>+'havelvac 7.1'!O336+'havelvac 7.2'!O336+'havelvac 7.3'!O336+'havelvac 7.4'!O336+'havelvac 7.5'!O336+'havelvac 7.6'!O336+'havelvac 7.7'!O336+'havelvac 7.9'!O336+'havelvac 7.8'!O336+'havelvac 7.10'!O336+'havelvac 7.11'!O336+'havelvac 7.12'!O336+'havelvac 7.13'!O336</f>
        <v>0</v>
      </c>
      <c r="P336" s="240">
        <f>+'havelvac 7.1'!P336+'havelvac 7.2'!P336+'havelvac 7.3'!P336+'havelvac 7.4'!P336+'havelvac 7.5'!P336+'havelvac 7.6'!P336+'havelvac 7.7'!P336+'havelvac 7.9'!P336+'havelvac 7.8'!P336+'havelvac 7.10'!P336+'havelvac 7.11'!P336+'havelvac 7.12'!P336+'havelvac 7.13'!P336</f>
        <v>0</v>
      </c>
    </row>
    <row r="337" spans="1:16" s="273" customFormat="1" ht="32.25" customHeight="1">
      <c r="A337" s="269" t="str">
        <f t="shared" ref="A337:A355" si="22">CONCATENATE(B337,C337,D337,E337,F337,G337)</f>
        <v>71060301014861</v>
      </c>
      <c r="B337" s="451" t="s">
        <v>439</v>
      </c>
      <c r="C337" s="452" t="s">
        <v>157</v>
      </c>
      <c r="D337" s="453" t="s">
        <v>442</v>
      </c>
      <c r="E337" s="462" t="s">
        <v>106</v>
      </c>
      <c r="F337" s="467" t="s">
        <v>106</v>
      </c>
      <c r="G337" s="468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382088.5</v>
      </c>
      <c r="O337" s="466">
        <f>SUM(O338:O359)</f>
        <v>376752.8</v>
      </c>
      <c r="P337" s="466">
        <f>SUM(P338:P359)</f>
        <v>5335.7</v>
      </c>
    </row>
    <row r="338" spans="1:16" s="273" customFormat="1">
      <c r="A338" s="269" t="str">
        <f t="shared" si="22"/>
        <v>71060301015112</v>
      </c>
      <c r="B338" s="451" t="s">
        <v>439</v>
      </c>
      <c r="C338" s="452" t="s">
        <v>157</v>
      </c>
      <c r="D338" s="453" t="s">
        <v>442</v>
      </c>
      <c r="E338" s="462" t="s">
        <v>106</v>
      </c>
      <c r="F338" s="467" t="s">
        <v>106</v>
      </c>
      <c r="G338" s="456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>+'havelvac 7.1'!N338+'havelvac 7.2'!N338+'havelvac 7.3'!N338+'havelvac 7.4'!N338+'havelvac 7.5'!N338+'havelvac 7.6'!N338+'havelvac 7.7'!N338+'havelvac 7.9'!N338+'havelvac 7.8'!N338+'havelvac 7.10'!N338+'havelvac 7.11'!N338+'havelvac 7.12'!N338+'havelvac 7.13'!N338</f>
        <v>60546</v>
      </c>
      <c r="O338" s="240">
        <f>+'havelvac 7.1'!O338+'havelvac 7.2'!O338+'havelvac 7.3'!O338+'havelvac 7.4'!O338+'havelvac 7.5'!O338+'havelvac 7.6'!O338+'havelvac 7.7'!O338+'havelvac 7.9'!O338+'havelvac 7.8'!O338+'havelvac 7.10'!O338+'havelvac 7.11'!O338+'havelvac 7.12'!O338+'havelvac 7.13'!O338</f>
        <v>60546</v>
      </c>
      <c r="P338" s="240">
        <f>+'havelvac 7.1'!P338+'havelvac 7.2'!P338+'havelvac 7.3'!P338+'havelvac 7.4'!P338+'havelvac 7.5'!P338+'havelvac 7.6'!P338+'havelvac 7.7'!P338+'havelvac 7.9'!P338+'havelvac 7.8'!P338+'havelvac 7.10'!P338+'havelvac 7.11'!P338+'havelvac 7.12'!P338+'havelvac 7.13'!P338</f>
        <v>0</v>
      </c>
    </row>
    <row r="339" spans="1:16" s="273" customFormat="1" ht="25.5">
      <c r="A339" s="269" t="str">
        <f t="shared" si="22"/>
        <v>71060301015113</v>
      </c>
      <c r="B339" s="451" t="s">
        <v>439</v>
      </c>
      <c r="C339" s="452" t="s">
        <v>157</v>
      </c>
      <c r="D339" s="453" t="s">
        <v>442</v>
      </c>
      <c r="E339" s="462" t="s">
        <v>106</v>
      </c>
      <c r="F339" s="467" t="s">
        <v>106</v>
      </c>
      <c r="G339" s="456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>+'havelvac 7.1'!N339+'havelvac 7.2'!N339+'havelvac 7.3'!N339+'havelvac 7.4'!N339+'havelvac 7.5'!N339+'havelvac 7.6'!N339+'havelvac 7.7'!N339+'havelvac 7.9'!N339+'havelvac 7.8'!N339+'havelvac 7.10'!N339+'havelvac 7.11'!N339+'havelvac 7.12'!N339+'havelvac 7.13'!N339</f>
        <v>180568.1</v>
      </c>
      <c r="O339" s="240">
        <f>+'havelvac 7.1'!O339+'havelvac 7.2'!O339+'havelvac 7.3'!O339+'havelvac 7.4'!O339+'havelvac 7.5'!O339+'havelvac 7.6'!O339+'havelvac 7.7'!O339+'havelvac 7.9'!O339+'havelvac 7.8'!O339+'havelvac 7.10'!O339+'havelvac 7.11'!O339+'havelvac 7.12'!O339+'havelvac 7.13'!O339</f>
        <v>180568.1</v>
      </c>
      <c r="P339" s="240">
        <f>+'havelvac 7.1'!P339+'havelvac 7.2'!P339+'havelvac 7.3'!P339+'havelvac 7.4'!P339+'havelvac 7.5'!P339+'havelvac 7.6'!P339+'havelvac 7.7'!P339+'havelvac 7.9'!P339+'havelvac 7.8'!P339+'havelvac 7.10'!P339+'havelvac 7.11'!P339+'havelvac 7.12'!P339+'havelvac 7.13'!P339</f>
        <v>0</v>
      </c>
    </row>
    <row r="340" spans="1:16" s="458" customFormat="1" hidden="1">
      <c r="A340" s="269" t="str">
        <f t="shared" si="22"/>
        <v>71060301020000</v>
      </c>
      <c r="B340" s="451" t="s">
        <v>439</v>
      </c>
      <c r="C340" s="452" t="s">
        <v>157</v>
      </c>
      <c r="D340" s="453" t="s">
        <v>442</v>
      </c>
      <c r="E340" s="462" t="s">
        <v>106</v>
      </c>
      <c r="F340" s="467" t="s">
        <v>140</v>
      </c>
      <c r="G340" s="456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>+'havelvac 7.1'!N340+'havelvac 7.2'!N340+'havelvac 7.3'!N340+'havelvac 7.4'!N340+'havelvac 7.5'!N340+'havelvac 7.6'!N340+'havelvac 7.7'!N340+'havelvac 7.9'!N340+'havelvac 7.8'!N340+'havelvac 7.10'!N340+'havelvac 7.11'!N340+'havelvac 7.12'!N340+'havelvac 7.13'!N340</f>
        <v>0</v>
      </c>
      <c r="O340" s="240">
        <f>+'havelvac 7.1'!O340+'havelvac 7.2'!O340+'havelvac 7.3'!O340+'havelvac 7.4'!O340+'havelvac 7.5'!O340+'havelvac 7.6'!O340+'havelvac 7.7'!O340+'havelvac 7.9'!O340+'havelvac 7.8'!O340+'havelvac 7.10'!O340+'havelvac 7.11'!O340+'havelvac 7.12'!O340+'havelvac 7.13'!O340</f>
        <v>0</v>
      </c>
      <c r="P340" s="240">
        <f>+'havelvac 7.1'!P340+'havelvac 7.2'!P340+'havelvac 7.3'!P340+'havelvac 7.4'!P340+'havelvac 7.5'!P340+'havelvac 7.6'!P340+'havelvac 7.7'!P340+'havelvac 7.9'!P340+'havelvac 7.8'!P340+'havelvac 7.10'!P340+'havelvac 7.11'!P340+'havelvac 7.12'!P340+'havelvac 7.13'!P340</f>
        <v>0</v>
      </c>
    </row>
    <row r="341" spans="1:16" s="273" customFormat="1" hidden="1">
      <c r="A341" s="269" t="str">
        <f t="shared" si="22"/>
        <v>71060301024861</v>
      </c>
      <c r="B341" s="451" t="s">
        <v>439</v>
      </c>
      <c r="C341" s="452" t="s">
        <v>157</v>
      </c>
      <c r="D341" s="453" t="s">
        <v>442</v>
      </c>
      <c r="E341" s="462" t="s">
        <v>106</v>
      </c>
      <c r="F341" s="467" t="s">
        <v>140</v>
      </c>
      <c r="G341" s="468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>+'havelvac 7.1'!N341+'havelvac 7.2'!N341+'havelvac 7.3'!N341+'havelvac 7.4'!N341+'havelvac 7.5'!N341+'havelvac 7.6'!N341+'havelvac 7.7'!N341+'havelvac 7.9'!N341+'havelvac 7.8'!N341+'havelvac 7.10'!N341+'havelvac 7.11'!N341+'havelvac 7.12'!N341+'havelvac 7.13'!N341</f>
        <v>0</v>
      </c>
      <c r="O341" s="240">
        <f>+'havelvac 7.1'!O341+'havelvac 7.2'!O341+'havelvac 7.3'!O341+'havelvac 7.4'!O341+'havelvac 7.5'!O341+'havelvac 7.6'!O341+'havelvac 7.7'!O341+'havelvac 7.9'!O341+'havelvac 7.8'!O341+'havelvac 7.10'!O341+'havelvac 7.11'!O341+'havelvac 7.12'!O341+'havelvac 7.13'!O341</f>
        <v>0</v>
      </c>
      <c r="P341" s="240">
        <f>+'havelvac 7.1'!P341+'havelvac 7.2'!P341+'havelvac 7.3'!P341+'havelvac 7.4'!P341+'havelvac 7.5'!P341+'havelvac 7.6'!P341+'havelvac 7.7'!P341+'havelvac 7.9'!P341+'havelvac 7.8'!P341+'havelvac 7.10'!P341+'havelvac 7.11'!P341+'havelvac 7.12'!P341+'havelvac 7.13'!P341</f>
        <v>0</v>
      </c>
    </row>
    <row r="342" spans="1:16" s="458" customFormat="1">
      <c r="A342" s="269" t="str">
        <f t="shared" si="22"/>
        <v>71060301030000</v>
      </c>
      <c r="B342" s="451" t="s">
        <v>439</v>
      </c>
      <c r="C342" s="452" t="s">
        <v>157</v>
      </c>
      <c r="D342" s="453" t="s">
        <v>442</v>
      </c>
      <c r="E342" s="462" t="s">
        <v>106</v>
      </c>
      <c r="F342" s="467" t="s">
        <v>442</v>
      </c>
      <c r="G342" s="456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>+'havelvac 7.1'!N342+'havelvac 7.2'!N342+'havelvac 7.3'!N342+'havelvac 7.4'!N342+'havelvac 7.5'!N342+'havelvac 7.6'!N342+'havelvac 7.7'!N342+'havelvac 7.9'!N342+'havelvac 7.8'!N342+'havelvac 7.10'!N342+'havelvac 7.11'!N342+'havelvac 7.12'!N342+'havelvac 7.13'!N342</f>
        <v>128.80000000000001</v>
      </c>
      <c r="O342" s="240">
        <f>+'havelvac 7.1'!O342+'havelvac 7.2'!O342+'havelvac 7.3'!O342+'havelvac 7.4'!O342+'havelvac 7.5'!O342+'havelvac 7.6'!O342+'havelvac 7.7'!O342+'havelvac 7.9'!O342+'havelvac 7.8'!O342+'havelvac 7.10'!O342+'havelvac 7.11'!O342+'havelvac 7.12'!O342+'havelvac 7.13'!O342</f>
        <v>128.80000000000001</v>
      </c>
      <c r="P342" s="240">
        <f>+'havelvac 7.1'!P342+'havelvac 7.2'!P342+'havelvac 7.3'!P342+'havelvac 7.4'!P342+'havelvac 7.5'!P342+'havelvac 7.6'!P342+'havelvac 7.7'!P342+'havelvac 7.9'!P342+'havelvac 7.8'!P342+'havelvac 7.10'!P342+'havelvac 7.11'!P342+'havelvac 7.12'!P342+'havelvac 7.13'!P342</f>
        <v>0</v>
      </c>
    </row>
    <row r="343" spans="1:16" s="273" customFormat="1">
      <c r="A343" s="269" t="str">
        <f t="shared" si="22"/>
        <v>71060301034861</v>
      </c>
      <c r="B343" s="451" t="s">
        <v>439</v>
      </c>
      <c r="C343" s="452" t="s">
        <v>157</v>
      </c>
      <c r="D343" s="453" t="s">
        <v>442</v>
      </c>
      <c r="E343" s="462" t="s">
        <v>106</v>
      </c>
      <c r="F343" s="467" t="s">
        <v>442</v>
      </c>
      <c r="G343" s="468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5124</v>
      </c>
      <c r="O343" s="240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5124</v>
      </c>
      <c r="P343" s="240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</row>
    <row r="344" spans="1:16" s="458" customFormat="1">
      <c r="A344" s="269" t="str">
        <f t="shared" si="22"/>
        <v>71060301040000</v>
      </c>
      <c r="B344" s="451" t="s">
        <v>439</v>
      </c>
      <c r="C344" s="452" t="s">
        <v>157</v>
      </c>
      <c r="D344" s="453" t="s">
        <v>442</v>
      </c>
      <c r="E344" s="462" t="s">
        <v>106</v>
      </c>
      <c r="F344" s="467" t="s">
        <v>155</v>
      </c>
      <c r="G344" s="456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>+'havelvac 7.1'!N344+'havelvac 7.2'!N344+'havelvac 7.3'!N344+'havelvac 7.4'!N344+'havelvac 7.5'!N344+'havelvac 7.6'!N344+'havelvac 7.7'!N344+'havelvac 7.9'!N344+'havelvac 7.8'!N344+'havelvac 7.10'!N344+'havelvac 7.11'!N344+'havelvac 7.12'!N344+'havelvac 7.13'!N344</f>
        <v>600</v>
      </c>
      <c r="O344" s="240">
        <f>+'havelvac 7.1'!O344+'havelvac 7.2'!O344+'havelvac 7.3'!O344+'havelvac 7.4'!O344+'havelvac 7.5'!O344+'havelvac 7.6'!O344+'havelvac 7.7'!O344+'havelvac 7.9'!O344+'havelvac 7.8'!O344+'havelvac 7.10'!O344+'havelvac 7.11'!O344+'havelvac 7.12'!O344+'havelvac 7.13'!O344</f>
        <v>600</v>
      </c>
      <c r="P344" s="240">
        <f>+'havelvac 7.1'!P344+'havelvac 7.2'!P344+'havelvac 7.3'!P344+'havelvac 7.4'!P344+'havelvac 7.5'!P344+'havelvac 7.6'!P344+'havelvac 7.7'!P344+'havelvac 7.9'!P344+'havelvac 7.8'!P344+'havelvac 7.10'!P344+'havelvac 7.11'!P344+'havelvac 7.12'!P344+'havelvac 7.13'!P344</f>
        <v>0</v>
      </c>
    </row>
    <row r="345" spans="1:16" s="273" customFormat="1">
      <c r="A345" s="269" t="str">
        <f t="shared" si="22"/>
        <v>71060301044861</v>
      </c>
      <c r="B345" s="451" t="s">
        <v>439</v>
      </c>
      <c r="C345" s="452" t="s">
        <v>157</v>
      </c>
      <c r="D345" s="453" t="s">
        <v>442</v>
      </c>
      <c r="E345" s="462" t="s">
        <v>106</v>
      </c>
      <c r="F345" s="467" t="s">
        <v>155</v>
      </c>
      <c r="G345" s="468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>+'havelvac 7.1'!N345+'havelvac 7.2'!N345+'havelvac 7.3'!N345+'havelvac 7.4'!N345+'havelvac 7.5'!N345+'havelvac 7.6'!N345+'havelvac 7.7'!N345+'havelvac 7.9'!N345+'havelvac 7.8'!N345+'havelvac 7.10'!N345+'havelvac 7.11'!N345+'havelvac 7.12'!N345+'havelvac 7.13'!N345</f>
        <v>378.3</v>
      </c>
      <c r="O345" s="240">
        <f>+'havelvac 7.1'!O345+'havelvac 7.2'!O345+'havelvac 7.3'!O345+'havelvac 7.4'!O345+'havelvac 7.5'!O345+'havelvac 7.6'!O345+'havelvac 7.7'!O345+'havelvac 7.9'!O345+'havelvac 7.8'!O345+'havelvac 7.10'!O345+'havelvac 7.11'!O345+'havelvac 7.12'!O345+'havelvac 7.13'!O345</f>
        <v>378.3</v>
      </c>
      <c r="P345" s="240">
        <f>+'havelvac 7.1'!P345+'havelvac 7.2'!P345+'havelvac 7.3'!P345+'havelvac 7.4'!P345+'havelvac 7.5'!P345+'havelvac 7.6'!P345+'havelvac 7.7'!P345+'havelvac 7.9'!P345+'havelvac 7.8'!P345+'havelvac 7.10'!P345+'havelvac 7.11'!P345+'havelvac 7.12'!P345+'havelvac 7.13'!P345</f>
        <v>0</v>
      </c>
    </row>
    <row r="346" spans="1:16" s="458" customFormat="1" hidden="1">
      <c r="A346" s="269" t="str">
        <f t="shared" si="22"/>
        <v>71060301050000</v>
      </c>
      <c r="B346" s="451" t="s">
        <v>439</v>
      </c>
      <c r="C346" s="452" t="s">
        <v>157</v>
      </c>
      <c r="D346" s="453" t="s">
        <v>442</v>
      </c>
      <c r="E346" s="462" t="s">
        <v>106</v>
      </c>
      <c r="F346" s="467" t="s">
        <v>149</v>
      </c>
      <c r="G346" s="456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>+'havelvac 7.1'!N346+'havelvac 7.2'!N346+'havelvac 7.3'!N346+'havelvac 7.4'!N346+'havelvac 7.5'!N346+'havelvac 7.6'!N346+'havelvac 7.7'!N346+'havelvac 7.9'!N346+'havelvac 7.8'!N346+'havelvac 7.10'!N346+'havelvac 7.11'!N346+'havelvac 7.12'!N346+'havelvac 7.13'!N346</f>
        <v>0</v>
      </c>
      <c r="O346" s="240">
        <f>+'havelvac 7.1'!O346+'havelvac 7.2'!O346+'havelvac 7.3'!O346+'havelvac 7.4'!O346+'havelvac 7.5'!O346+'havelvac 7.6'!O346+'havelvac 7.7'!O346+'havelvac 7.9'!O346+'havelvac 7.8'!O346+'havelvac 7.10'!O346+'havelvac 7.11'!O346+'havelvac 7.12'!O346+'havelvac 7.13'!O346</f>
        <v>0</v>
      </c>
      <c r="P346" s="240">
        <f>+'havelvac 7.1'!P346+'havelvac 7.2'!P346+'havelvac 7.3'!P346+'havelvac 7.4'!P346+'havelvac 7.5'!P346+'havelvac 7.6'!P346+'havelvac 7.7'!P346+'havelvac 7.9'!P346+'havelvac 7.8'!P346+'havelvac 7.10'!P346+'havelvac 7.11'!P346+'havelvac 7.12'!P346+'havelvac 7.13'!P346</f>
        <v>0</v>
      </c>
    </row>
    <row r="347" spans="1:16" s="273" customFormat="1" hidden="1">
      <c r="A347" s="269" t="str">
        <f t="shared" si="22"/>
        <v>71060301054861</v>
      </c>
      <c r="B347" s="451" t="s">
        <v>439</v>
      </c>
      <c r="C347" s="452" t="s">
        <v>157</v>
      </c>
      <c r="D347" s="453" t="s">
        <v>442</v>
      </c>
      <c r="E347" s="462" t="s">
        <v>106</v>
      </c>
      <c r="F347" s="467" t="s">
        <v>149</v>
      </c>
      <c r="G347" s="468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>+'havelvac 7.1'!N347+'havelvac 7.2'!N347+'havelvac 7.3'!N347+'havelvac 7.4'!N347+'havelvac 7.5'!N347+'havelvac 7.6'!N347+'havelvac 7.7'!N347+'havelvac 7.9'!N347+'havelvac 7.8'!N347+'havelvac 7.10'!N347+'havelvac 7.11'!N347+'havelvac 7.12'!N347+'havelvac 7.13'!N347</f>
        <v>0</v>
      </c>
      <c r="O347" s="240">
        <f>+'havelvac 7.1'!O347+'havelvac 7.2'!O347+'havelvac 7.3'!O347+'havelvac 7.4'!O347+'havelvac 7.5'!O347+'havelvac 7.6'!O347+'havelvac 7.7'!O347+'havelvac 7.9'!O347+'havelvac 7.8'!O347+'havelvac 7.10'!O347+'havelvac 7.11'!O347+'havelvac 7.12'!O347+'havelvac 7.13'!O347</f>
        <v>0</v>
      </c>
      <c r="P347" s="240">
        <f>+'havelvac 7.1'!P347+'havelvac 7.2'!P347+'havelvac 7.3'!P347+'havelvac 7.4'!P347+'havelvac 7.5'!P347+'havelvac 7.6'!P347+'havelvac 7.7'!P347+'havelvac 7.9'!P347+'havelvac 7.8'!P347+'havelvac 7.10'!P347+'havelvac 7.11'!P347+'havelvac 7.12'!P347+'havelvac 7.13'!P347</f>
        <v>0</v>
      </c>
    </row>
    <row r="348" spans="1:16" s="391" customFormat="1" ht="25.5">
      <c r="A348" s="269" t="str">
        <f t="shared" si="22"/>
        <v>71060400000000</v>
      </c>
      <c r="B348" s="451" t="s">
        <v>439</v>
      </c>
      <c r="C348" s="452" t="s">
        <v>157</v>
      </c>
      <c r="D348" s="453" t="s">
        <v>155</v>
      </c>
      <c r="E348" s="462" t="s">
        <v>441</v>
      </c>
      <c r="F348" s="467" t="s">
        <v>441</v>
      </c>
      <c r="G348" s="456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>+'havelvac 7.1'!N348+'havelvac 7.2'!N348+'havelvac 7.3'!N348+'havelvac 7.4'!N348+'havelvac 7.5'!N348+'havelvac 7.6'!N348+'havelvac 7.7'!N348+'havelvac 7.9'!N348+'havelvac 7.8'!N348+'havelvac 7.10'!N348+'havelvac 7.11'!N348+'havelvac 7.12'!N348+'havelvac 7.13'!N348</f>
        <v>237.9</v>
      </c>
      <c r="O348" s="240">
        <f>+'havelvac 7.1'!O348+'havelvac 7.2'!O348+'havelvac 7.3'!O348+'havelvac 7.4'!O348+'havelvac 7.5'!O348+'havelvac 7.6'!O348+'havelvac 7.7'!O348+'havelvac 7.9'!O348+'havelvac 7.8'!O348+'havelvac 7.10'!O348+'havelvac 7.11'!O348+'havelvac 7.12'!O348+'havelvac 7.13'!O348</f>
        <v>237.9</v>
      </c>
      <c r="P348" s="240">
        <f>+'havelvac 7.1'!P348+'havelvac 7.2'!P348+'havelvac 7.3'!P348+'havelvac 7.4'!P348+'havelvac 7.5'!P348+'havelvac 7.6'!P348+'havelvac 7.7'!P348+'havelvac 7.9'!P348+'havelvac 7.8'!P348+'havelvac 7.10'!P348+'havelvac 7.11'!P348+'havelvac 7.12'!P348+'havelvac 7.13'!P348</f>
        <v>0</v>
      </c>
    </row>
    <row r="349" spans="1:16" s="273" customFormat="1">
      <c r="A349" s="269" t="str">
        <f t="shared" si="22"/>
        <v>71060400000001</v>
      </c>
      <c r="B349" s="451" t="s">
        <v>439</v>
      </c>
      <c r="C349" s="452" t="s">
        <v>157</v>
      </c>
      <c r="D349" s="453" t="s">
        <v>155</v>
      </c>
      <c r="E349" s="462" t="s">
        <v>441</v>
      </c>
      <c r="F349" s="467" t="s">
        <v>441</v>
      </c>
      <c r="G349" s="456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>+'havelvac 7.1'!N349+'havelvac 7.2'!N349+'havelvac 7.3'!N349+'havelvac 7.4'!N349+'havelvac 7.5'!N349+'havelvac 7.6'!N349+'havelvac 7.7'!N349+'havelvac 7.9'!N349+'havelvac 7.8'!N349+'havelvac 7.10'!N349+'havelvac 7.11'!N349+'havelvac 7.12'!N349+'havelvac 7.13'!N349</f>
        <v>2173.5</v>
      </c>
      <c r="O349" s="240">
        <f>+'havelvac 7.1'!O349+'havelvac 7.2'!O349+'havelvac 7.3'!O349+'havelvac 7.4'!O349+'havelvac 7.5'!O349+'havelvac 7.6'!O349+'havelvac 7.7'!O349+'havelvac 7.9'!O349+'havelvac 7.8'!O349+'havelvac 7.10'!O349+'havelvac 7.11'!O349+'havelvac 7.12'!O349+'havelvac 7.13'!O349</f>
        <v>2173.5</v>
      </c>
      <c r="P349" s="240">
        <f>+'havelvac 7.1'!P349+'havelvac 7.2'!P349+'havelvac 7.3'!P349+'havelvac 7.4'!P349+'havelvac 7.5'!P349+'havelvac 7.6'!P349+'havelvac 7.7'!P349+'havelvac 7.9'!P349+'havelvac 7.8'!P349+'havelvac 7.10'!P349+'havelvac 7.11'!P349+'havelvac 7.12'!P349+'havelvac 7.13'!P349</f>
        <v>0</v>
      </c>
    </row>
    <row r="350" spans="1:16" s="273" customFormat="1">
      <c r="A350" s="269" t="str">
        <f t="shared" si="22"/>
        <v>71060401000000</v>
      </c>
      <c r="B350" s="451" t="s">
        <v>439</v>
      </c>
      <c r="C350" s="452" t="s">
        <v>157</v>
      </c>
      <c r="D350" s="453" t="s">
        <v>155</v>
      </c>
      <c r="E350" s="462" t="s">
        <v>106</v>
      </c>
      <c r="F350" s="467" t="s">
        <v>441</v>
      </c>
      <c r="G350" s="456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>+'havelvac 7.1'!N350+'havelvac 7.2'!N350+'havelvac 7.3'!N350+'havelvac 7.4'!N350+'havelvac 7.5'!N350+'havelvac 7.6'!N350+'havelvac 7.7'!N350+'havelvac 7.9'!N350+'havelvac 7.8'!N350+'havelvac 7.10'!N350+'havelvac 7.11'!N350+'havelvac 7.12'!N350+'havelvac 7.13'!N350</f>
        <v>126320.2</v>
      </c>
      <c r="O350" s="240">
        <f>+'havelvac 7.1'!O350+'havelvac 7.2'!O350+'havelvac 7.3'!O350+'havelvac 7.4'!O350+'havelvac 7.5'!O350+'havelvac 7.6'!O350+'havelvac 7.7'!O350+'havelvac 7.9'!O350+'havelvac 7.8'!O350+'havelvac 7.10'!O350+'havelvac 7.11'!O350+'havelvac 7.12'!O350+'havelvac 7.13'!O350</f>
        <v>126320.2</v>
      </c>
      <c r="P350" s="240">
        <f>+'havelvac 7.1'!P350+'havelvac 7.2'!P350+'havelvac 7.3'!P350+'havelvac 7.4'!P350+'havelvac 7.5'!P350+'havelvac 7.6'!P350+'havelvac 7.7'!P350+'havelvac 7.9'!P350+'havelvac 7.8'!P350+'havelvac 7.10'!P350+'havelvac 7.11'!P350+'havelvac 7.12'!P350+'havelvac 7.13'!P350</f>
        <v>0</v>
      </c>
    </row>
    <row r="351" spans="1:16" s="273" customFormat="1">
      <c r="A351" s="269" t="str">
        <f t="shared" si="22"/>
        <v>71060401000001</v>
      </c>
      <c r="B351" s="451" t="s">
        <v>439</v>
      </c>
      <c r="C351" s="452" t="s">
        <v>157</v>
      </c>
      <c r="D351" s="453" t="s">
        <v>155</v>
      </c>
      <c r="E351" s="462" t="s">
        <v>106</v>
      </c>
      <c r="F351" s="467" t="s">
        <v>441</v>
      </c>
      <c r="G351" s="456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>+'havelvac 7.1'!N351+'havelvac 7.2'!N351+'havelvac 7.3'!N351+'havelvac 7.4'!N351+'havelvac 7.5'!N351+'havelvac 7.6'!N351+'havelvac 7.7'!N351+'havelvac 7.9'!N351+'havelvac 7.8'!N351+'havelvac 7.10'!N351+'havelvac 7.11'!N351+'havelvac 7.12'!N351+'havelvac 7.13'!N351</f>
        <v>9</v>
      </c>
      <c r="O351" s="240">
        <f>+'havelvac 7.1'!O351+'havelvac 7.2'!O351+'havelvac 7.3'!O351+'havelvac 7.4'!O351+'havelvac 7.5'!O351+'havelvac 7.6'!O351+'havelvac 7.7'!O351+'havelvac 7.9'!O351+'havelvac 7.8'!O351+'havelvac 7.10'!O351+'havelvac 7.11'!O351+'havelvac 7.12'!O351+'havelvac 7.13'!O351</f>
        <v>9</v>
      </c>
      <c r="P351" s="240">
        <f>+'havelvac 7.1'!P351+'havelvac 7.2'!P351+'havelvac 7.3'!P351+'havelvac 7.4'!P351+'havelvac 7.5'!P351+'havelvac 7.6'!P351+'havelvac 7.7'!P351+'havelvac 7.9'!P351+'havelvac 7.8'!P351+'havelvac 7.10'!P351+'havelvac 7.11'!P351+'havelvac 7.12'!P351+'havelvac 7.13'!P351</f>
        <v>0</v>
      </c>
    </row>
    <row r="352" spans="1:16" s="458" customFormat="1">
      <c r="A352" s="269" t="str">
        <f t="shared" si="22"/>
        <v>71060401010000</v>
      </c>
      <c r="B352" s="451" t="s">
        <v>439</v>
      </c>
      <c r="C352" s="452" t="s">
        <v>157</v>
      </c>
      <c r="D352" s="453" t="s">
        <v>155</v>
      </c>
      <c r="E352" s="462" t="s">
        <v>106</v>
      </c>
      <c r="F352" s="467" t="s">
        <v>106</v>
      </c>
      <c r="G352" s="456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>+'havelvac 7.1'!N352+'havelvac 7.2'!N352+'havelvac 7.3'!N352+'havelvac 7.4'!N352+'havelvac 7.5'!N352+'havelvac 7.6'!N352+'havelvac 7.7'!N352+'havelvac 7.9'!N352+'havelvac 7.8'!N352+'havelvac 7.10'!N352+'havelvac 7.11'!N352+'havelvac 7.12'!N352+'havelvac 7.13'!N352</f>
        <v>667</v>
      </c>
      <c r="O352" s="240">
        <f>+'havelvac 7.1'!O352+'havelvac 7.2'!O352+'havelvac 7.3'!O352+'havelvac 7.4'!O352+'havelvac 7.5'!O352+'havelvac 7.6'!O352+'havelvac 7.7'!O352+'havelvac 7.9'!O352+'havelvac 7.8'!O352+'havelvac 7.10'!O352+'havelvac 7.11'!O352+'havelvac 7.12'!O352+'havelvac 7.13'!O352</f>
        <v>667</v>
      </c>
      <c r="P352" s="240">
        <f>+'havelvac 7.1'!P352+'havelvac 7.2'!P352+'havelvac 7.3'!P352+'havelvac 7.4'!P352+'havelvac 7.5'!P352+'havelvac 7.6'!P352+'havelvac 7.7'!P352+'havelvac 7.9'!P352+'havelvac 7.8'!P352+'havelvac 7.10'!P352+'havelvac 7.11'!P352+'havelvac 7.12'!P352+'havelvac 7.13'!P352</f>
        <v>0</v>
      </c>
    </row>
    <row r="353" spans="1:16" s="458" customFormat="1" hidden="1">
      <c r="A353" s="269"/>
      <c r="B353" s="451"/>
      <c r="C353" s="452"/>
      <c r="D353" s="453"/>
      <c r="E353" s="462"/>
      <c r="F353" s="467"/>
      <c r="G353" s="456"/>
      <c r="H353" s="496"/>
      <c r="I353" s="474"/>
      <c r="J353" s="497"/>
      <c r="K353" s="498"/>
      <c r="L353" s="248" t="s">
        <v>791</v>
      </c>
      <c r="M353" s="237" t="s">
        <v>789</v>
      </c>
      <c r="N353" s="240">
        <f>+'havelvac 7.1'!N353+'havelvac 7.2'!N353+'havelvac 7.3'!N353+'havelvac 7.4'!N353+'havelvac 7.5'!N353+'havelvac 7.6'!N353+'havelvac 7.7'!N353+'havelvac 7.9'!N353+'havelvac 7.8'!N353+'havelvac 7.10'!N353+'havelvac 7.11'!N353+'havelvac 7.12'!N353+'havelvac 7.13'!N353</f>
        <v>0</v>
      </c>
      <c r="O353" s="240">
        <f>+'havelvac 7.1'!O353+'havelvac 7.2'!O353+'havelvac 7.3'!O353+'havelvac 7.4'!O353+'havelvac 7.5'!O353+'havelvac 7.6'!O353+'havelvac 7.7'!O353+'havelvac 7.9'!O353+'havelvac 7.8'!O353+'havelvac 7.10'!O353+'havelvac 7.11'!O353+'havelvac 7.12'!O353+'havelvac 7.13'!O353</f>
        <v>0</v>
      </c>
      <c r="P353" s="240">
        <f>+'havelvac 7.1'!P353+'havelvac 7.2'!P353+'havelvac 7.3'!P353+'havelvac 7.4'!P353+'havelvac 7.5'!P353+'havelvac 7.6'!P353+'havelvac 7.7'!P353+'havelvac 7.9'!P353+'havelvac 7.8'!P353+'havelvac 7.10'!P353+'havelvac 7.11'!P353+'havelvac 7.12'!P353+'havelvac 7.13'!P353</f>
        <v>0</v>
      </c>
    </row>
    <row r="354" spans="1:16" s="273" customFormat="1" hidden="1">
      <c r="A354" s="269" t="str">
        <f t="shared" si="22"/>
        <v>71060401014251</v>
      </c>
      <c r="B354" s="471" t="s">
        <v>439</v>
      </c>
      <c r="C354" s="452" t="s">
        <v>157</v>
      </c>
      <c r="D354" s="453" t="s">
        <v>155</v>
      </c>
      <c r="E354" s="462" t="s">
        <v>106</v>
      </c>
      <c r="F354" s="467" t="s">
        <v>106</v>
      </c>
      <c r="G354" s="468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>+'havelvac 7.1'!N354+'havelvac 7.2'!N354+'havelvac 7.3'!N354+'havelvac 7.4'!N354+'havelvac 7.5'!N354+'havelvac 7.6'!N354+'havelvac 7.7'!N354+'havelvac 7.9'!N354+'havelvac 7.8'!N354+'havelvac 7.10'!N354+'havelvac 7.11'!N354+'havelvac 7.12'!N354+'havelvac 7.13'!N354</f>
        <v>0</v>
      </c>
      <c r="O354" s="240">
        <f>+'havelvac 7.1'!O354+'havelvac 7.2'!O354+'havelvac 7.3'!O354+'havelvac 7.4'!O354+'havelvac 7.5'!O354+'havelvac 7.6'!O354+'havelvac 7.7'!O354+'havelvac 7.9'!O354+'havelvac 7.8'!O354+'havelvac 7.10'!O354+'havelvac 7.11'!O354+'havelvac 7.12'!O354+'havelvac 7.13'!O354</f>
        <v>0</v>
      </c>
      <c r="P354" s="240">
        <f>+'havelvac 7.1'!P354+'havelvac 7.2'!P354+'havelvac 7.3'!P354+'havelvac 7.4'!P354+'havelvac 7.5'!P354+'havelvac 7.6'!P354+'havelvac 7.7'!P354+'havelvac 7.9'!P354+'havelvac 7.8'!P354+'havelvac 7.10'!P354+'havelvac 7.11'!P354+'havelvac 7.12'!P354+'havelvac 7.13'!P354</f>
        <v>0</v>
      </c>
    </row>
    <row r="355" spans="1:16" s="273" customFormat="1" ht="25.5" hidden="1">
      <c r="A355" s="269" t="str">
        <f t="shared" si="22"/>
        <v>71060401015113</v>
      </c>
      <c r="B355" s="451" t="s">
        <v>439</v>
      </c>
      <c r="C355" s="452" t="s">
        <v>157</v>
      </c>
      <c r="D355" s="453" t="s">
        <v>155</v>
      </c>
      <c r="E355" s="462" t="s">
        <v>106</v>
      </c>
      <c r="F355" s="467" t="s">
        <v>106</v>
      </c>
      <c r="G355" s="468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>+'havelvac 7.1'!N355+'havelvac 7.2'!N355+'havelvac 7.3'!N355+'havelvac 7.4'!N355+'havelvac 7.5'!N355+'havelvac 7.6'!N355+'havelvac 7.7'!N355+'havelvac 7.9'!N355+'havelvac 7.8'!N355+'havelvac 7.10'!N355+'havelvac 7.11'!N355+'havelvac 7.12'!N355+'havelvac 7.13'!N355</f>
        <v>0</v>
      </c>
      <c r="O355" s="240">
        <f>+'havelvac 7.1'!O355+'havelvac 7.2'!O355+'havelvac 7.3'!O355+'havelvac 7.4'!O355+'havelvac 7.5'!O355+'havelvac 7.6'!O355+'havelvac 7.7'!O355+'havelvac 7.9'!O355+'havelvac 7.8'!O355+'havelvac 7.10'!O355+'havelvac 7.11'!O355+'havelvac 7.12'!O355+'havelvac 7.13'!O355</f>
        <v>0</v>
      </c>
      <c r="P355" s="240">
        <f>+'havelvac 7.1'!P355+'havelvac 7.2'!P355+'havelvac 7.3'!P355+'havelvac 7.4'!P355+'havelvac 7.5'!P355+'havelvac 7.6'!P355+'havelvac 7.7'!P355+'havelvac 7.9'!P355+'havelvac 7.8'!P355+'havelvac 7.10'!P355+'havelvac 7.11'!P355+'havelvac 7.12'!P355+'havelvac 7.13'!P355</f>
        <v>0</v>
      </c>
    </row>
    <row r="356" spans="1:16" s="273" customFormat="1" hidden="1">
      <c r="A356" s="269"/>
      <c r="B356" s="451" t="s">
        <v>439</v>
      </c>
      <c r="C356" s="452" t="s">
        <v>157</v>
      </c>
      <c r="D356" s="453" t="s">
        <v>155</v>
      </c>
      <c r="E356" s="462" t="s">
        <v>106</v>
      </c>
      <c r="F356" s="467" t="s">
        <v>106</v>
      </c>
      <c r="G356" s="468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>+'havelvac 7.1'!N356+'havelvac 7.2'!N356+'havelvac 7.3'!N356+'havelvac 7.4'!N356+'havelvac 7.5'!N356+'havelvac 7.6'!N356+'havelvac 7.7'!N356+'havelvac 7.9'!N356+'havelvac 7.8'!N356+'havelvac 7.10'!N356+'havelvac 7.11'!N356+'havelvac 7.12'!N356+'havelvac 7.13'!N356</f>
        <v>0</v>
      </c>
      <c r="O356" s="240">
        <f>+'havelvac 7.1'!O356+'havelvac 7.2'!O356+'havelvac 7.3'!O356+'havelvac 7.4'!O356+'havelvac 7.5'!O356+'havelvac 7.6'!O356+'havelvac 7.7'!O356+'havelvac 7.9'!O356+'havelvac 7.8'!O356+'havelvac 7.10'!O356+'havelvac 7.11'!O356+'havelvac 7.12'!O356+'havelvac 7.13'!O356</f>
        <v>0</v>
      </c>
      <c r="P356" s="240">
        <f>+'havelvac 7.1'!P356+'havelvac 7.2'!P356+'havelvac 7.3'!P356+'havelvac 7.4'!P356+'havelvac 7.5'!P356+'havelvac 7.6'!P356+'havelvac 7.7'!P356+'havelvac 7.9'!P356+'havelvac 7.8'!P356+'havelvac 7.10'!P356+'havelvac 7.11'!P356+'havelvac 7.12'!P356+'havelvac 7.13'!P356</f>
        <v>0</v>
      </c>
    </row>
    <row r="357" spans="1:16" s="273" customFormat="1" hidden="1">
      <c r="A357" s="269" t="str">
        <f t="shared" ref="A357:A361" si="23">CONCATENATE(B357,C357,D357,E357,F357,G357)</f>
        <v>71060401015129</v>
      </c>
      <c r="B357" s="451" t="s">
        <v>439</v>
      </c>
      <c r="C357" s="452" t="s">
        <v>157</v>
      </c>
      <c r="D357" s="453" t="s">
        <v>155</v>
      </c>
      <c r="E357" s="462" t="s">
        <v>106</v>
      </c>
      <c r="F357" s="467" t="s">
        <v>106</v>
      </c>
      <c r="G357" s="468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>+'havelvac 7.1'!N357+'havelvac 7.2'!N357+'havelvac 7.3'!N357+'havelvac 7.4'!N357+'havelvac 7.5'!N357+'havelvac 7.6'!N357+'havelvac 7.7'!N357+'havelvac 7.9'!N357+'havelvac 7.8'!N357+'havelvac 7.10'!N357+'havelvac 7.11'!N357+'havelvac 7.12'!N357+'havelvac 7.13'!N357</f>
        <v>0</v>
      </c>
      <c r="O357" s="240">
        <f>+'havelvac 7.1'!O357+'havelvac 7.2'!O357+'havelvac 7.3'!O357+'havelvac 7.4'!O357+'havelvac 7.5'!O357+'havelvac 7.6'!O357+'havelvac 7.7'!O357+'havelvac 7.9'!O357+'havelvac 7.8'!O357+'havelvac 7.10'!O357+'havelvac 7.11'!O357+'havelvac 7.12'!O357+'havelvac 7.13'!O357</f>
        <v>0</v>
      </c>
      <c r="P357" s="240">
        <f>+'havelvac 7.1'!P357+'havelvac 7.2'!P357+'havelvac 7.3'!P357+'havelvac 7.4'!P357+'havelvac 7.5'!P357+'havelvac 7.6'!P357+'havelvac 7.7'!P357+'havelvac 7.9'!P357+'havelvac 7.8'!P357+'havelvac 7.10'!P357+'havelvac 7.11'!P357+'havelvac 7.12'!P357+'havelvac 7.13'!P357</f>
        <v>0</v>
      </c>
    </row>
    <row r="358" spans="1:16" s="458" customFormat="1">
      <c r="A358" s="269" t="str">
        <f t="shared" si="23"/>
        <v>71060401020000</v>
      </c>
      <c r="B358" s="451" t="s">
        <v>439</v>
      </c>
      <c r="C358" s="452" t="s">
        <v>157</v>
      </c>
      <c r="D358" s="453" t="s">
        <v>155</v>
      </c>
      <c r="E358" s="462" t="s">
        <v>106</v>
      </c>
      <c r="F358" s="467" t="s">
        <v>140</v>
      </c>
      <c r="G358" s="456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>+'havelvac 7.1'!N358+'havelvac 7.2'!N358+'havelvac 7.3'!N358+'havelvac 7.4'!N358+'havelvac 7.5'!N358+'havelvac 7.6'!N358+'havelvac 7.7'!N358+'havelvac 7.9'!N358+'havelvac 7.8'!N358+'havelvac 7.10'!N358+'havelvac 7.11'!N358+'havelvac 7.12'!N358+'havelvac 7.13'!N358</f>
        <v>5335.7</v>
      </c>
      <c r="O358" s="240">
        <f>+'havelvac 7.1'!O358+'havelvac 7.2'!O358+'havelvac 7.3'!O358+'havelvac 7.4'!O358+'havelvac 7.5'!O358+'havelvac 7.6'!O358+'havelvac 7.7'!O358+'havelvac 7.9'!O358+'havelvac 7.8'!O358+'havelvac 7.10'!O358+'havelvac 7.11'!O358+'havelvac 7.12'!O358+'havelvac 7.13'!O358</f>
        <v>0</v>
      </c>
      <c r="P358" s="240">
        <f>+'havelvac 7.1'!P358+'havelvac 7.2'!P358+'havelvac 7.3'!P358+'havelvac 7.4'!P358+'havelvac 7.5'!P358+'havelvac 7.6'!P358+'havelvac 7.7'!P358+'havelvac 7.9'!P358+'havelvac 7.8'!P358+'havelvac 7.10'!P358+'havelvac 7.11'!P358+'havelvac 7.12'!P358+'havelvac 7.13'!P358</f>
        <v>5335.7</v>
      </c>
    </row>
    <row r="359" spans="1:16" s="273" customFormat="1" hidden="1">
      <c r="A359" s="269" t="str">
        <f t="shared" si="23"/>
        <v>71060401024511</v>
      </c>
      <c r="B359" s="451" t="s">
        <v>439</v>
      </c>
      <c r="C359" s="452" t="s">
        <v>157</v>
      </c>
      <c r="D359" s="453" t="s">
        <v>155</v>
      </c>
      <c r="E359" s="462" t="s">
        <v>106</v>
      </c>
      <c r="F359" s="467" t="s">
        <v>140</v>
      </c>
      <c r="G359" s="456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>+'havelvac 7.1'!N359+'havelvac 7.2'!N359+'havelvac 7.3'!N359+'havelvac 7.4'!N359+'havelvac 7.5'!N359+'havelvac 7.6'!N359+'havelvac 7.7'!N359+'havelvac 7.9'!N359+'havelvac 7.8'!N359+'havelvac 7.10'!N359+'havelvac 7.11'!N359+'havelvac 7.12'!N359+'havelvac 7.13'!N359</f>
        <v>0</v>
      </c>
      <c r="O359" s="240">
        <f>+'havelvac 7.1'!O359+'havelvac 7.2'!O359+'havelvac 7.3'!O359+'havelvac 7.4'!O359+'havelvac 7.5'!O359+'havelvac 7.6'!O359+'havelvac 7.7'!O359+'havelvac 7.9'!O359+'havelvac 7.8'!O359+'havelvac 7.10'!O359+'havelvac 7.11'!O359+'havelvac 7.12'!O359+'havelvac 7.13'!O359</f>
        <v>0</v>
      </c>
      <c r="P359" s="240">
        <f>+'havelvac 7.1'!P359+'havelvac 7.2'!P359+'havelvac 7.3'!P359+'havelvac 7.4'!P359+'havelvac 7.5'!P359+'havelvac 7.6'!P359+'havelvac 7.7'!P359+'havelvac 7.9'!P359+'havelvac 7.8'!P359+'havelvac 7.10'!P359+'havelvac 7.11'!P359+'havelvac 7.12'!P359+'havelvac 7.13'!P359</f>
        <v>0</v>
      </c>
    </row>
    <row r="360" spans="1:16" s="273" customFormat="1" ht="13.5" hidden="1">
      <c r="A360" s="269" t="str">
        <f t="shared" si="23"/>
        <v>71060401024861</v>
      </c>
      <c r="B360" s="451" t="s">
        <v>439</v>
      </c>
      <c r="C360" s="452" t="s">
        <v>157</v>
      </c>
      <c r="D360" s="453" t="s">
        <v>155</v>
      </c>
      <c r="E360" s="462" t="s">
        <v>106</v>
      </c>
      <c r="F360" s="467" t="s">
        <v>140</v>
      </c>
      <c r="G360" s="468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</row>
    <row r="361" spans="1:16" s="458" customFormat="1" ht="25.5" hidden="1">
      <c r="A361" s="269" t="str">
        <f t="shared" si="23"/>
        <v>71060401030000</v>
      </c>
      <c r="B361" s="451" t="s">
        <v>439</v>
      </c>
      <c r="C361" s="452" t="s">
        <v>157</v>
      </c>
      <c r="D361" s="453" t="s">
        <v>155</v>
      </c>
      <c r="E361" s="462" t="s">
        <v>106</v>
      </c>
      <c r="F361" s="467" t="s">
        <v>442</v>
      </c>
      <c r="G361" s="456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>+'havelvac 7.1'!N361+'havelvac 7.2'!N361+'havelvac 7.3'!N361+'havelvac 7.4'!N361+'havelvac 7.5'!N361+'havelvac 7.6'!N361+'havelvac 7.7'!N361+'havelvac 7.9'!N361+'havelvac 7.8'!N361+'havelvac 7.10'!N361+'havelvac 7.11'!N361+'havelvac 7.12'!N361+'havelvac 7.13'!N361</f>
        <v>0</v>
      </c>
      <c r="O361" s="240">
        <f>+'havelvac 7.1'!O361+'havelvac 7.2'!O361+'havelvac 7.3'!O361+'havelvac 7.4'!O361+'havelvac 7.5'!O361+'havelvac 7.6'!O361+'havelvac 7.7'!O361+'havelvac 7.9'!O361+'havelvac 7.8'!O361+'havelvac 7.10'!O361+'havelvac 7.11'!O361+'havelvac 7.12'!O361+'havelvac 7.13'!O361</f>
        <v>0</v>
      </c>
      <c r="P361" s="240">
        <f>+'havelvac 7.1'!P361+'havelvac 7.2'!P361+'havelvac 7.3'!P361+'havelvac 7.4'!P361+'havelvac 7.5'!P361+'havelvac 7.6'!P361+'havelvac 7.7'!P361+'havelvac 7.9'!P361+'havelvac 7.8'!P361+'havelvac 7.10'!P361+'havelvac 7.11'!P361+'havelvac 7.12'!P361+'havelvac 7.13'!P361</f>
        <v>0</v>
      </c>
    </row>
    <row r="362" spans="1:16" s="273" customFormat="1" ht="13.5">
      <c r="A362" s="269" t="str">
        <f t="shared" si="21"/>
        <v>71060401034251</v>
      </c>
      <c r="B362" s="451" t="s">
        <v>439</v>
      </c>
      <c r="C362" s="452" t="s">
        <v>157</v>
      </c>
      <c r="D362" s="453" t="s">
        <v>155</v>
      </c>
      <c r="E362" s="462" t="s">
        <v>106</v>
      </c>
      <c r="F362" s="467" t="s">
        <v>442</v>
      </c>
      <c r="G362" s="468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95040.6</v>
      </c>
      <c r="O362" s="460">
        <f>+O364</f>
        <v>0</v>
      </c>
      <c r="P362" s="460">
        <f>+P364</f>
        <v>95040.6</v>
      </c>
    </row>
    <row r="363" spans="1:16" s="273" customFormat="1">
      <c r="A363" s="269" t="str">
        <f t="shared" si="21"/>
        <v>71060401034861</v>
      </c>
      <c r="B363" s="451" t="s">
        <v>439</v>
      </c>
      <c r="C363" s="452" t="s">
        <v>157</v>
      </c>
      <c r="D363" s="453" t="s">
        <v>155</v>
      </c>
      <c r="E363" s="462" t="s">
        <v>106</v>
      </c>
      <c r="F363" s="467" t="s">
        <v>442</v>
      </c>
      <c r="G363" s="456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</row>
    <row r="364" spans="1:16" s="273" customFormat="1" ht="12.75">
      <c r="A364" s="269" t="str">
        <f t="shared" si="21"/>
        <v>71060401035113</v>
      </c>
      <c r="B364" s="451" t="s">
        <v>439</v>
      </c>
      <c r="C364" s="452" t="s">
        <v>157</v>
      </c>
      <c r="D364" s="453" t="s">
        <v>155</v>
      </c>
      <c r="E364" s="462" t="s">
        <v>106</v>
      </c>
      <c r="F364" s="467" t="s">
        <v>442</v>
      </c>
      <c r="G364" s="468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95040.6</v>
      </c>
      <c r="O364" s="253">
        <f>+O366</f>
        <v>0</v>
      </c>
      <c r="P364" s="253">
        <f>+P366</f>
        <v>95040.6</v>
      </c>
    </row>
    <row r="365" spans="1:16" s="458" customFormat="1">
      <c r="A365" s="269" t="str">
        <f t="shared" si="21"/>
        <v>71060401040000</v>
      </c>
      <c r="B365" s="451" t="s">
        <v>439</v>
      </c>
      <c r="C365" s="452" t="s">
        <v>157</v>
      </c>
      <c r="D365" s="453" t="s">
        <v>155</v>
      </c>
      <c r="E365" s="462" t="s">
        <v>106</v>
      </c>
      <c r="F365" s="467" t="s">
        <v>155</v>
      </c>
      <c r="G365" s="456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</row>
    <row r="366" spans="1:16" s="273" customFormat="1" ht="13.5">
      <c r="A366" s="269" t="str">
        <f t="shared" si="21"/>
        <v>71060401045113</v>
      </c>
      <c r="B366" s="451" t="s">
        <v>439</v>
      </c>
      <c r="C366" s="452" t="s">
        <v>157</v>
      </c>
      <c r="D366" s="453" t="s">
        <v>155</v>
      </c>
      <c r="E366" s="462" t="s">
        <v>106</v>
      </c>
      <c r="F366" s="467" t="s">
        <v>155</v>
      </c>
      <c r="G366" s="468">
        <v>5113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95040.6</v>
      </c>
      <c r="O366" s="466">
        <f>SUM(O367:O369)</f>
        <v>0</v>
      </c>
      <c r="P366" s="466">
        <f>SUM(P367:P369)</f>
        <v>95040.6</v>
      </c>
    </row>
    <row r="367" spans="1:16" s="458" customFormat="1" ht="25.5" hidden="1">
      <c r="A367" s="269"/>
      <c r="B367" s="451"/>
      <c r="C367" s="452"/>
      <c r="D367" s="453"/>
      <c r="E367" s="462"/>
      <c r="F367" s="467"/>
      <c r="G367" s="456"/>
      <c r="H367" s="252"/>
      <c r="I367" s="252"/>
      <c r="J367" s="252"/>
      <c r="K367" s="252"/>
      <c r="L367" s="477" t="s">
        <v>142</v>
      </c>
      <c r="M367" s="236">
        <v>4251</v>
      </c>
      <c r="N367" s="240">
        <f>+'havelvac 7.1'!N367+'havelvac 7.2'!N367+'havelvac 7.3'!N367+'havelvac 7.4'!N367+'havelvac 7.5'!N367+'havelvac 7.6'!N367+'havelvac 7.7'!N367+'havelvac 7.9'!N367+'havelvac 7.8'!N367+'havelvac 7.10'!N367+'havelvac 7.11'!N367+'havelvac 7.12'!N367+'havelvac 7.13'!N367</f>
        <v>0</v>
      </c>
      <c r="O367" s="240">
        <f>+'havelvac 7.1'!O367+'havelvac 7.2'!O367+'havelvac 7.3'!O367+'havelvac 7.4'!O367+'havelvac 7.5'!O367+'havelvac 7.6'!O367+'havelvac 7.7'!O367+'havelvac 7.9'!O367+'havelvac 7.8'!O367+'havelvac 7.10'!O367+'havelvac 7.11'!O367+'havelvac 7.12'!O367+'havelvac 7.13'!O367</f>
        <v>0</v>
      </c>
      <c r="P367" s="240">
        <f>+'havelvac 7.1'!P367+'havelvac 7.2'!P367+'havelvac 7.3'!P367+'havelvac 7.4'!P367+'havelvac 7.5'!P367+'havelvac 7.6'!P367+'havelvac 7.7'!P367+'havelvac 7.9'!P367+'havelvac 7.8'!P367+'havelvac 7.10'!P367+'havelvac 7.11'!P367+'havelvac 7.12'!P367+'havelvac 7.13'!P367</f>
        <v>0</v>
      </c>
    </row>
    <row r="368" spans="1:16" s="273" customFormat="1">
      <c r="A368" s="269"/>
      <c r="B368" s="451"/>
      <c r="C368" s="452"/>
      <c r="D368" s="453"/>
      <c r="E368" s="462"/>
      <c r="F368" s="467"/>
      <c r="G368" s="468"/>
      <c r="H368" s="496"/>
      <c r="I368" s="474"/>
      <c r="J368" s="497"/>
      <c r="K368" s="498"/>
      <c r="L368" s="252" t="s">
        <v>173</v>
      </c>
      <c r="M368" s="236">
        <v>5112</v>
      </c>
      <c r="N368" s="240">
        <f>+'havelvac 7.1'!N368+'havelvac 7.2'!N368+'havelvac 7.3'!N368+'havelvac 7.4'!N368+'havelvac 7.5'!N368+'havelvac 7.6'!N368+'havelvac 7.7'!N368+'havelvac 7.9'!N368+'havelvac 7.8'!N368+'havelvac 7.10'!N368+'havelvac 7.11'!N368+'havelvac 7.12'!N368+'havelvac 7.13'!N368</f>
        <v>83567.5</v>
      </c>
      <c r="O368" s="240">
        <f>+'havelvac 7.1'!O368+'havelvac 7.2'!O368+'havelvac 7.3'!O368+'havelvac 7.4'!O368+'havelvac 7.5'!O368+'havelvac 7.6'!O368+'havelvac 7.7'!O368+'havelvac 7.9'!O368+'havelvac 7.8'!O368+'havelvac 7.10'!O368+'havelvac 7.11'!O368+'havelvac 7.12'!O368+'havelvac 7.13'!O368</f>
        <v>0</v>
      </c>
      <c r="P368" s="240">
        <f>+'havelvac 7.1'!P368+'havelvac 7.2'!P368+'havelvac 7.3'!P368+'havelvac 7.4'!P368+'havelvac 7.5'!P368+'havelvac 7.6'!P368+'havelvac 7.7'!P368+'havelvac 7.9'!P368+'havelvac 7.8'!P368+'havelvac 7.10'!P368+'havelvac 7.11'!P368+'havelvac 7.12'!P368+'havelvac 7.13'!P368</f>
        <v>83567.5</v>
      </c>
    </row>
    <row r="369" spans="1:16" s="458" customFormat="1">
      <c r="A369" s="269">
        <v>71060401050000</v>
      </c>
      <c r="B369" s="451" t="s">
        <v>439</v>
      </c>
      <c r="C369" s="452" t="s">
        <v>157</v>
      </c>
      <c r="D369" s="453" t="s">
        <v>155</v>
      </c>
      <c r="E369" s="462" t="s">
        <v>106</v>
      </c>
      <c r="F369" s="467" t="s">
        <v>149</v>
      </c>
      <c r="G369" s="456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>+'havelvac 7.1'!N369+'havelvac 7.2'!N369+'havelvac 7.3'!N369+'havelvac 7.4'!N369+'havelvac 7.5'!N369+'havelvac 7.6'!N369+'havelvac 7.7'!N369+'havelvac 7.9'!N369+'havelvac 7.8'!N369+'havelvac 7.10'!N369+'havelvac 7.11'!N369+'havelvac 7.12'!N369+'havelvac 7.13'!N369</f>
        <v>11473.1</v>
      </c>
      <c r="O369" s="240">
        <f>+'havelvac 7.1'!O369+'havelvac 7.2'!O369+'havelvac 7.3'!O369+'havelvac 7.4'!O369+'havelvac 7.5'!O369+'havelvac 7.6'!O369+'havelvac 7.7'!O369+'havelvac 7.9'!O369+'havelvac 7.8'!O369+'havelvac 7.10'!O369+'havelvac 7.11'!O369+'havelvac 7.12'!O369+'havelvac 7.13'!O369</f>
        <v>0</v>
      </c>
      <c r="P369" s="240">
        <f>+'havelvac 7.1'!P369+'havelvac 7.2'!P369+'havelvac 7.3'!P369+'havelvac 7.4'!P369+'havelvac 7.5'!P369+'havelvac 7.6'!P369+'havelvac 7.7'!P369+'havelvac 7.9'!P369+'havelvac 7.8'!P369+'havelvac 7.10'!P369+'havelvac 7.11'!P369+'havelvac 7.12'!P369+'havelvac 7.13'!P369</f>
        <v>11473.1</v>
      </c>
    </row>
    <row r="370" spans="1:16" s="273" customFormat="1" ht="13.5" hidden="1">
      <c r="A370" s="269">
        <v>71060401054861</v>
      </c>
      <c r="B370" s="451" t="s">
        <v>439</v>
      </c>
      <c r="C370" s="452" t="s">
        <v>157</v>
      </c>
      <c r="D370" s="453" t="s">
        <v>155</v>
      </c>
      <c r="E370" s="462" t="s">
        <v>106</v>
      </c>
      <c r="F370" s="467" t="s">
        <v>149</v>
      </c>
      <c r="G370" s="468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</row>
    <row r="371" spans="1:16" s="391" customFormat="1" ht="12.75" hidden="1">
      <c r="A371" s="269" t="str">
        <f t="shared" si="21"/>
        <v>71060500000000</v>
      </c>
      <c r="B371" s="451" t="s">
        <v>439</v>
      </c>
      <c r="C371" s="452" t="s">
        <v>157</v>
      </c>
      <c r="D371" s="453" t="s">
        <v>149</v>
      </c>
      <c r="E371" s="462" t="s">
        <v>441</v>
      </c>
      <c r="F371" s="467" t="s">
        <v>441</v>
      </c>
      <c r="G371" s="456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</row>
    <row r="372" spans="1:16" s="273" customFormat="1" ht="12.75" hidden="1">
      <c r="A372" s="269" t="str">
        <f t="shared" si="21"/>
        <v>71060500000001</v>
      </c>
      <c r="B372" s="451" t="s">
        <v>439</v>
      </c>
      <c r="C372" s="452" t="s">
        <v>157</v>
      </c>
      <c r="D372" s="453" t="s">
        <v>149</v>
      </c>
      <c r="E372" s="462" t="s">
        <v>441</v>
      </c>
      <c r="F372" s="467" t="s">
        <v>441</v>
      </c>
      <c r="G372" s="456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24">+O374</f>
        <v>0</v>
      </c>
      <c r="P372" s="253">
        <f t="shared" si="24"/>
        <v>0</v>
      </c>
    </row>
    <row r="373" spans="1:16" s="273" customFormat="1" ht="12.75" hidden="1">
      <c r="A373" s="269" t="str">
        <f t="shared" si="21"/>
        <v>71060501000000</v>
      </c>
      <c r="B373" s="451" t="s">
        <v>439</v>
      </c>
      <c r="C373" s="452" t="s">
        <v>157</v>
      </c>
      <c r="D373" s="453" t="s">
        <v>149</v>
      </c>
      <c r="E373" s="462" t="s">
        <v>106</v>
      </c>
      <c r="F373" s="467" t="s">
        <v>441</v>
      </c>
      <c r="G373" s="456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</row>
    <row r="374" spans="1:16" s="273" customFormat="1" ht="27" hidden="1">
      <c r="A374" s="269"/>
      <c r="B374" s="451"/>
      <c r="C374" s="452"/>
      <c r="D374" s="453"/>
      <c r="E374" s="462"/>
      <c r="F374" s="467"/>
      <c r="G374" s="456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</row>
    <row r="375" spans="1:16" s="458" customFormat="1" hidden="1">
      <c r="A375" s="269" t="str">
        <f t="shared" ref="A375:A376" si="25">CONCATENATE(B375,C375,D375,E375,F375,G375)</f>
        <v>71060301050000</v>
      </c>
      <c r="B375" s="451" t="s">
        <v>439</v>
      </c>
      <c r="C375" s="452" t="s">
        <v>157</v>
      </c>
      <c r="D375" s="453" t="s">
        <v>442</v>
      </c>
      <c r="E375" s="462" t="s">
        <v>106</v>
      </c>
      <c r="F375" s="467" t="s">
        <v>149</v>
      </c>
      <c r="G375" s="456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5" s="240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5" s="240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6" spans="1:16" s="458" customFormat="1" ht="25.5" hidden="1">
      <c r="A376" s="269" t="str">
        <f t="shared" si="25"/>
        <v>71060401030000</v>
      </c>
      <c r="B376" s="451" t="s">
        <v>439</v>
      </c>
      <c r="C376" s="452" t="s">
        <v>157</v>
      </c>
      <c r="D376" s="453" t="s">
        <v>155</v>
      </c>
      <c r="E376" s="462" t="s">
        <v>106</v>
      </c>
      <c r="F376" s="467" t="s">
        <v>442</v>
      </c>
      <c r="G376" s="456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6" s="240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6" s="240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7" spans="1:16" s="273" customFormat="1" ht="27">
      <c r="A377" s="269" t="str">
        <f t="shared" si="21"/>
        <v>71060501015134</v>
      </c>
      <c r="B377" s="451" t="s">
        <v>439</v>
      </c>
      <c r="C377" s="452" t="s">
        <v>157</v>
      </c>
      <c r="D377" s="453" t="s">
        <v>149</v>
      </c>
      <c r="E377" s="462" t="s">
        <v>106</v>
      </c>
      <c r="F377" s="467" t="s">
        <v>106</v>
      </c>
      <c r="G377" s="468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88679.2</v>
      </c>
      <c r="O377" s="460">
        <f>+O379</f>
        <v>0</v>
      </c>
      <c r="P377" s="460">
        <f>+P379</f>
        <v>88679.2</v>
      </c>
    </row>
    <row r="378" spans="1:16" s="391" customFormat="1" ht="12.75">
      <c r="A378" s="269" t="str">
        <f t="shared" si="21"/>
        <v>71060600000000</v>
      </c>
      <c r="B378" s="451" t="s">
        <v>439</v>
      </c>
      <c r="C378" s="452" t="s">
        <v>157</v>
      </c>
      <c r="D378" s="453" t="s">
        <v>157</v>
      </c>
      <c r="E378" s="462" t="s">
        <v>441</v>
      </c>
      <c r="F378" s="467" t="s">
        <v>441</v>
      </c>
      <c r="G378" s="456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</row>
    <row r="379" spans="1:16" s="273" customFormat="1" ht="25.5">
      <c r="A379" s="269" t="str">
        <f t="shared" si="21"/>
        <v>71060600000001</v>
      </c>
      <c r="B379" s="451" t="s">
        <v>439</v>
      </c>
      <c r="C379" s="452" t="s">
        <v>157</v>
      </c>
      <c r="D379" s="453" t="s">
        <v>157</v>
      </c>
      <c r="E379" s="462" t="s">
        <v>441</v>
      </c>
      <c r="F379" s="467" t="s">
        <v>441</v>
      </c>
      <c r="G379" s="456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88679.2</v>
      </c>
      <c r="O379" s="253">
        <f t="shared" ref="O379:P379" si="26">+O381+O389+O391+O396+O393+O398+O402+O404</f>
        <v>0</v>
      </c>
      <c r="P379" s="253">
        <f t="shared" si="26"/>
        <v>88679.2</v>
      </c>
    </row>
    <row r="380" spans="1:16" s="273" customFormat="1" ht="12.75">
      <c r="A380" s="269" t="str">
        <f t="shared" si="21"/>
        <v>71060601000000</v>
      </c>
      <c r="B380" s="451" t="s">
        <v>439</v>
      </c>
      <c r="C380" s="452" t="s">
        <v>157</v>
      </c>
      <c r="D380" s="453" t="s">
        <v>157</v>
      </c>
      <c r="E380" s="462" t="s">
        <v>106</v>
      </c>
      <c r="F380" s="467" t="s">
        <v>441</v>
      </c>
      <c r="G380" s="456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</row>
    <row r="381" spans="1:16" s="273" customFormat="1" ht="13.5" hidden="1">
      <c r="A381" s="269" t="str">
        <f t="shared" si="21"/>
        <v>71060601000001</v>
      </c>
      <c r="B381" s="451" t="s">
        <v>439</v>
      </c>
      <c r="C381" s="452" t="s">
        <v>157</v>
      </c>
      <c r="D381" s="453" t="s">
        <v>157</v>
      </c>
      <c r="E381" s="462" t="s">
        <v>106</v>
      </c>
      <c r="F381" s="467" t="s">
        <v>441</v>
      </c>
      <c r="G381" s="456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</row>
    <row r="382" spans="1:16" s="458" customFormat="1" hidden="1">
      <c r="A382" s="269" t="str">
        <f t="shared" si="21"/>
        <v>71060601010000</v>
      </c>
      <c r="B382" s="451" t="s">
        <v>439</v>
      </c>
      <c r="C382" s="452" t="s">
        <v>157</v>
      </c>
      <c r="D382" s="453" t="s">
        <v>157</v>
      </c>
      <c r="E382" s="462" t="s">
        <v>106</v>
      </c>
      <c r="F382" s="467" t="s">
        <v>106</v>
      </c>
      <c r="G382" s="456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>+'havelvac 7.1'!N382+'havelvac 7.2'!N382+'havelvac 7.3'!N382+'havelvac 7.4'!N382+'havelvac 7.5'!N382+'havelvac 7.6'!N382+'havelvac 7.7'!N382+'havelvac 7.9'!N382+'havelvac 7.8'!N382+'havelvac 7.10'!N382+'havelvac 7.11'!N382+'havelvac 7.12'!N382+'havelvac 7.13'!N382</f>
        <v>0</v>
      </c>
      <c r="O382" s="240">
        <f>+'havelvac 7.1'!O382+'havelvac 7.2'!O382+'havelvac 7.3'!O382+'havelvac 7.4'!O382+'havelvac 7.5'!O382+'havelvac 7.6'!O382+'havelvac 7.7'!O382+'havelvac 7.9'!O382+'havelvac 7.8'!O382+'havelvac 7.10'!O382+'havelvac 7.11'!O382+'havelvac 7.12'!O382+'havelvac 7.13'!O382</f>
        <v>0</v>
      </c>
      <c r="P382" s="240">
        <f>+'havelvac 7.1'!P382+'havelvac 7.2'!P382+'havelvac 7.3'!P382+'havelvac 7.4'!P382+'havelvac 7.5'!P382+'havelvac 7.6'!P382+'havelvac 7.7'!P382+'havelvac 7.9'!P382+'havelvac 7.8'!P382+'havelvac 7.10'!P382+'havelvac 7.11'!P382+'havelvac 7.12'!P382+'havelvac 7.13'!P382</f>
        <v>0</v>
      </c>
    </row>
    <row r="383" spans="1:16" s="273" customFormat="1" hidden="1">
      <c r="A383" s="269" t="str">
        <f t="shared" si="21"/>
        <v>71060601014251</v>
      </c>
      <c r="B383" s="451" t="s">
        <v>439</v>
      </c>
      <c r="C383" s="452" t="s">
        <v>157</v>
      </c>
      <c r="D383" s="453" t="s">
        <v>157</v>
      </c>
      <c r="E383" s="462" t="s">
        <v>106</v>
      </c>
      <c r="F383" s="467" t="s">
        <v>106</v>
      </c>
      <c r="G383" s="468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>+'havelvac 7.1'!N383+'havelvac 7.2'!N383+'havelvac 7.3'!N383+'havelvac 7.4'!N383+'havelvac 7.5'!N383+'havelvac 7.6'!N383+'havelvac 7.7'!N383+'havelvac 7.9'!N383+'havelvac 7.8'!N383+'havelvac 7.10'!N383+'havelvac 7.11'!N383+'havelvac 7.12'!N383+'havelvac 7.13'!N383</f>
        <v>0</v>
      </c>
      <c r="O383" s="240">
        <f>+'havelvac 7.1'!O383+'havelvac 7.2'!O383+'havelvac 7.3'!O383+'havelvac 7.4'!O383+'havelvac 7.5'!O383+'havelvac 7.6'!O383+'havelvac 7.7'!O383+'havelvac 7.9'!O383+'havelvac 7.8'!O383+'havelvac 7.10'!O383+'havelvac 7.11'!O383+'havelvac 7.12'!O383+'havelvac 7.13'!O383</f>
        <v>0</v>
      </c>
      <c r="P383" s="240">
        <f>+'havelvac 7.1'!P383+'havelvac 7.2'!P383+'havelvac 7.3'!P383+'havelvac 7.4'!P383+'havelvac 7.5'!P383+'havelvac 7.6'!P383+'havelvac 7.7'!P383+'havelvac 7.9'!P383+'havelvac 7.8'!P383+'havelvac 7.10'!P383+'havelvac 7.11'!P383+'havelvac 7.12'!P383+'havelvac 7.13'!P383</f>
        <v>0</v>
      </c>
    </row>
    <row r="384" spans="1:16" s="273" customFormat="1" ht="25.5" hidden="1">
      <c r="A384" s="269" t="str">
        <f t="shared" si="21"/>
        <v>71060601014269</v>
      </c>
      <c r="B384" s="471" t="s">
        <v>439</v>
      </c>
      <c r="C384" s="452" t="s">
        <v>157</v>
      </c>
      <c r="D384" s="453" t="s">
        <v>157</v>
      </c>
      <c r="E384" s="462" t="s">
        <v>106</v>
      </c>
      <c r="F384" s="467" t="s">
        <v>106</v>
      </c>
      <c r="G384" s="468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>+'havelvac 7.1'!N384+'havelvac 7.2'!N384+'havelvac 7.3'!N384+'havelvac 7.4'!N384+'havelvac 7.5'!N384+'havelvac 7.6'!N384+'havelvac 7.7'!N384+'havelvac 7.9'!N384+'havelvac 7.8'!N384+'havelvac 7.10'!N384+'havelvac 7.11'!N384+'havelvac 7.12'!N384+'havelvac 7.13'!N384</f>
        <v>0</v>
      </c>
      <c r="O384" s="240">
        <f>+'havelvac 7.1'!O384+'havelvac 7.2'!O384+'havelvac 7.3'!O384+'havelvac 7.4'!O384+'havelvac 7.5'!O384+'havelvac 7.6'!O384+'havelvac 7.7'!O384+'havelvac 7.9'!O384+'havelvac 7.8'!O384+'havelvac 7.10'!O384+'havelvac 7.11'!O384+'havelvac 7.12'!O384+'havelvac 7.13'!O384</f>
        <v>0</v>
      </c>
      <c r="P384" s="240">
        <f>+'havelvac 7.1'!P384+'havelvac 7.2'!P384+'havelvac 7.3'!P384+'havelvac 7.4'!P384+'havelvac 7.5'!P384+'havelvac 7.6'!P384+'havelvac 7.7'!P384+'havelvac 7.9'!P384+'havelvac 7.8'!P384+'havelvac 7.10'!P384+'havelvac 7.11'!P384+'havelvac 7.12'!P384+'havelvac 7.13'!P384</f>
        <v>0</v>
      </c>
    </row>
    <row r="385" spans="1:16" s="273" customFormat="1" ht="25.5" hidden="1">
      <c r="A385" s="269" t="str">
        <f t="shared" si="21"/>
        <v>71060601014521</v>
      </c>
      <c r="B385" s="471" t="s">
        <v>439</v>
      </c>
      <c r="C385" s="452" t="s">
        <v>157</v>
      </c>
      <c r="D385" s="453" t="s">
        <v>157</v>
      </c>
      <c r="E385" s="462" t="s">
        <v>106</v>
      </c>
      <c r="F385" s="467" t="s">
        <v>106</v>
      </c>
      <c r="G385" s="468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>+'havelvac 7.1'!N385+'havelvac 7.2'!N385+'havelvac 7.3'!N385+'havelvac 7.4'!N385+'havelvac 7.5'!N385+'havelvac 7.6'!N385+'havelvac 7.7'!N385+'havelvac 7.9'!N385+'havelvac 7.8'!N385+'havelvac 7.10'!N385+'havelvac 7.11'!N385+'havelvac 7.12'!N385+'havelvac 7.13'!N385</f>
        <v>0</v>
      </c>
      <c r="O385" s="240">
        <f>+'havelvac 7.1'!O385+'havelvac 7.2'!O385+'havelvac 7.3'!O385+'havelvac 7.4'!O385+'havelvac 7.5'!O385+'havelvac 7.6'!O385+'havelvac 7.7'!O385+'havelvac 7.9'!O385+'havelvac 7.8'!O385+'havelvac 7.10'!O385+'havelvac 7.11'!O385+'havelvac 7.12'!O385+'havelvac 7.13'!O385</f>
        <v>0</v>
      </c>
      <c r="P385" s="240">
        <f>+'havelvac 7.1'!P385+'havelvac 7.2'!P385+'havelvac 7.3'!P385+'havelvac 7.4'!P385+'havelvac 7.5'!P385+'havelvac 7.6'!P385+'havelvac 7.7'!P385+'havelvac 7.9'!P385+'havelvac 7.8'!P385+'havelvac 7.10'!P385+'havelvac 7.11'!P385+'havelvac 7.12'!P385+'havelvac 7.13'!P385</f>
        <v>0</v>
      </c>
    </row>
    <row r="386" spans="1:16" s="458" customFormat="1" hidden="1">
      <c r="A386" s="269" t="str">
        <f t="shared" si="21"/>
        <v>71060601020000</v>
      </c>
      <c r="B386" s="451" t="s">
        <v>439</v>
      </c>
      <c r="C386" s="452" t="s">
        <v>157</v>
      </c>
      <c r="D386" s="453" t="s">
        <v>157</v>
      </c>
      <c r="E386" s="462" t="s">
        <v>106</v>
      </c>
      <c r="F386" s="467" t="s">
        <v>140</v>
      </c>
      <c r="G386" s="456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>+'havelvac 7.1'!N386+'havelvac 7.2'!N386+'havelvac 7.3'!N386+'havelvac 7.4'!N386+'havelvac 7.5'!N386+'havelvac 7.6'!N386+'havelvac 7.7'!N386+'havelvac 7.9'!N386+'havelvac 7.8'!N386+'havelvac 7.10'!N386+'havelvac 7.11'!N386+'havelvac 7.12'!N386+'havelvac 7.13'!N386</f>
        <v>0</v>
      </c>
      <c r="O386" s="240">
        <f>+'havelvac 7.1'!O386+'havelvac 7.2'!O386+'havelvac 7.3'!O386+'havelvac 7.4'!O386+'havelvac 7.5'!O386+'havelvac 7.6'!O386+'havelvac 7.7'!O386+'havelvac 7.9'!O386+'havelvac 7.8'!O386+'havelvac 7.10'!O386+'havelvac 7.11'!O386+'havelvac 7.12'!O386+'havelvac 7.13'!O386</f>
        <v>0</v>
      </c>
      <c r="P386" s="240">
        <f>+'havelvac 7.1'!P386+'havelvac 7.2'!P386+'havelvac 7.3'!P386+'havelvac 7.4'!P386+'havelvac 7.5'!P386+'havelvac 7.6'!P386+'havelvac 7.7'!P386+'havelvac 7.9'!P386+'havelvac 7.8'!P386+'havelvac 7.10'!P386+'havelvac 7.11'!P386+'havelvac 7.12'!P386+'havelvac 7.13'!P386</f>
        <v>0</v>
      </c>
    </row>
    <row r="387" spans="1:16" s="273" customFormat="1" hidden="1">
      <c r="A387" s="269" t="str">
        <f t="shared" si="21"/>
        <v>71060601024269</v>
      </c>
      <c r="B387" s="451" t="s">
        <v>439</v>
      </c>
      <c r="C387" s="452" t="s">
        <v>157</v>
      </c>
      <c r="D387" s="453" t="s">
        <v>157</v>
      </c>
      <c r="E387" s="462" t="s">
        <v>106</v>
      </c>
      <c r="F387" s="467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>+'havelvac 7.1'!N387+'havelvac 7.2'!N387+'havelvac 7.3'!N387+'havelvac 7.4'!N387+'havelvac 7.5'!N387+'havelvac 7.6'!N387+'havelvac 7.7'!N387+'havelvac 7.9'!N387+'havelvac 7.8'!N387+'havelvac 7.10'!N387+'havelvac 7.11'!N387+'havelvac 7.12'!N387+'havelvac 7.13'!N387</f>
        <v>0</v>
      </c>
      <c r="O387" s="240">
        <f>+'havelvac 7.1'!O387+'havelvac 7.2'!O387+'havelvac 7.3'!O387+'havelvac 7.4'!O387+'havelvac 7.5'!O387+'havelvac 7.6'!O387+'havelvac 7.7'!O387+'havelvac 7.9'!O387+'havelvac 7.8'!O387+'havelvac 7.10'!O387+'havelvac 7.11'!O387+'havelvac 7.12'!O387+'havelvac 7.13'!O387</f>
        <v>0</v>
      </c>
      <c r="P387" s="240">
        <f>+'havelvac 7.1'!P387+'havelvac 7.2'!P387+'havelvac 7.3'!P387+'havelvac 7.4'!P387+'havelvac 7.5'!P387+'havelvac 7.6'!P387+'havelvac 7.7'!P387+'havelvac 7.9'!P387+'havelvac 7.8'!P387+'havelvac 7.10'!P387+'havelvac 7.11'!P387+'havelvac 7.12'!P387+'havelvac 7.13'!P387</f>
        <v>0</v>
      </c>
    </row>
    <row r="388" spans="1:16" s="273" customFormat="1" hidden="1">
      <c r="A388" s="269" t="str">
        <f t="shared" si="21"/>
        <v>71060601025113</v>
      </c>
      <c r="B388" s="451" t="s">
        <v>439</v>
      </c>
      <c r="C388" s="452" t="s">
        <v>157</v>
      </c>
      <c r="D388" s="453" t="s">
        <v>157</v>
      </c>
      <c r="E388" s="462" t="s">
        <v>106</v>
      </c>
      <c r="F388" s="467" t="s">
        <v>140</v>
      </c>
      <c r="G388" s="468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>+'havelvac 7.1'!N388+'havelvac 7.2'!N388+'havelvac 7.3'!N388+'havelvac 7.4'!N388+'havelvac 7.5'!N388+'havelvac 7.6'!N388+'havelvac 7.7'!N388+'havelvac 7.9'!N388+'havelvac 7.8'!N388+'havelvac 7.10'!N388+'havelvac 7.11'!N388+'havelvac 7.12'!N388+'havelvac 7.13'!N388</f>
        <v>0</v>
      </c>
      <c r="O388" s="240">
        <f>+'havelvac 7.1'!O388+'havelvac 7.2'!O388+'havelvac 7.3'!O388+'havelvac 7.4'!O388+'havelvac 7.5'!O388+'havelvac 7.6'!O388+'havelvac 7.7'!O388+'havelvac 7.9'!O388+'havelvac 7.8'!O388+'havelvac 7.10'!O388+'havelvac 7.11'!O388+'havelvac 7.12'!O388+'havelvac 7.13'!O388</f>
        <v>0</v>
      </c>
      <c r="P388" s="240">
        <f>+'havelvac 7.1'!P388+'havelvac 7.2'!P388+'havelvac 7.3'!P388+'havelvac 7.4'!P388+'havelvac 7.5'!P388+'havelvac 7.6'!P388+'havelvac 7.7'!P388+'havelvac 7.9'!P388+'havelvac 7.8'!P388+'havelvac 7.10'!P388+'havelvac 7.11'!P388+'havelvac 7.12'!P388+'havelvac 7.13'!P388</f>
        <v>0</v>
      </c>
    </row>
    <row r="389" spans="1:16" s="458" customFormat="1" ht="27" hidden="1">
      <c r="A389" s="269" t="str">
        <f t="shared" si="21"/>
        <v>71060601030000</v>
      </c>
      <c r="B389" s="451" t="s">
        <v>439</v>
      </c>
      <c r="C389" s="452" t="s">
        <v>157</v>
      </c>
      <c r="D389" s="453" t="s">
        <v>157</v>
      </c>
      <c r="E389" s="462" t="s">
        <v>106</v>
      </c>
      <c r="F389" s="467" t="s">
        <v>442</v>
      </c>
      <c r="G389" s="456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</row>
    <row r="390" spans="1:16" s="273" customFormat="1" hidden="1">
      <c r="A390" s="269" t="str">
        <f t="shared" si="21"/>
        <v>71060601034251</v>
      </c>
      <c r="B390" s="451" t="s">
        <v>439</v>
      </c>
      <c r="C390" s="452" t="s">
        <v>157</v>
      </c>
      <c r="D390" s="453" t="s">
        <v>157</v>
      </c>
      <c r="E390" s="462" t="s">
        <v>106</v>
      </c>
      <c r="F390" s="467" t="s">
        <v>442</v>
      </c>
      <c r="G390" s="468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>+'havelvac 7.1'!N390+'havelvac 7.2'!N390+'havelvac 7.3'!N390+'havelvac 7.4'!N390+'havelvac 7.5'!N390+'havelvac 7.6'!N390+'havelvac 7.7'!N390+'havelvac 7.9'!N390+'havelvac 7.8'!N390+'havelvac 7.10'!N390+'havelvac 7.11'!N390+'havelvac 7.12'!N390+'havelvac 7.13'!N390</f>
        <v>0</v>
      </c>
      <c r="O390" s="240">
        <f>+'havelvac 7.1'!O390+'havelvac 7.2'!O390+'havelvac 7.3'!O390+'havelvac 7.4'!O390+'havelvac 7.5'!O390+'havelvac 7.6'!O390+'havelvac 7.7'!O390+'havelvac 7.9'!O390+'havelvac 7.8'!O390+'havelvac 7.10'!O390+'havelvac 7.11'!O390+'havelvac 7.12'!O390+'havelvac 7.13'!O390</f>
        <v>0</v>
      </c>
      <c r="P390" s="240">
        <f>+'havelvac 7.1'!P390+'havelvac 7.2'!P390+'havelvac 7.3'!P390+'havelvac 7.4'!P390+'havelvac 7.5'!P390+'havelvac 7.6'!P390+'havelvac 7.7'!P390+'havelvac 7.9'!P390+'havelvac 7.8'!P390+'havelvac 7.10'!P390+'havelvac 7.11'!P390+'havelvac 7.12'!P390+'havelvac 7.13'!P390</f>
        <v>0</v>
      </c>
    </row>
    <row r="391" spans="1:16" s="273" customFormat="1" ht="13.5" hidden="1">
      <c r="A391" s="269" t="str">
        <f t="shared" si="21"/>
        <v>71060601034269</v>
      </c>
      <c r="B391" s="451" t="s">
        <v>439</v>
      </c>
      <c r="C391" s="452" t="s">
        <v>157</v>
      </c>
      <c r="D391" s="453" t="s">
        <v>157</v>
      </c>
      <c r="E391" s="462" t="s">
        <v>106</v>
      </c>
      <c r="F391" s="467" t="s">
        <v>442</v>
      </c>
      <c r="G391" s="468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</row>
    <row r="392" spans="1:16" s="273" customFormat="1" hidden="1">
      <c r="A392" s="269" t="str">
        <f t="shared" ref="A392:A434" si="27">CONCATENATE(B392,C392,D392,E392,F392,G392)</f>
        <v>71060601034521</v>
      </c>
      <c r="B392" s="451" t="s">
        <v>439</v>
      </c>
      <c r="C392" s="452" t="s">
        <v>157</v>
      </c>
      <c r="D392" s="453" t="s">
        <v>157</v>
      </c>
      <c r="E392" s="462" t="s">
        <v>106</v>
      </c>
      <c r="F392" s="467" t="s">
        <v>442</v>
      </c>
      <c r="G392" s="468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2" s="240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2" s="240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</row>
    <row r="393" spans="1:16" s="458" customFormat="1" ht="37.9" customHeight="1">
      <c r="A393" s="269" t="str">
        <f t="shared" si="27"/>
        <v>71060601040000</v>
      </c>
      <c r="B393" s="451" t="s">
        <v>439</v>
      </c>
      <c r="C393" s="452" t="s">
        <v>157</v>
      </c>
      <c r="D393" s="453" t="s">
        <v>157</v>
      </c>
      <c r="E393" s="462" t="s">
        <v>106</v>
      </c>
      <c r="F393" s="467" t="s">
        <v>155</v>
      </c>
      <c r="G393" s="456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8017.4</v>
      </c>
      <c r="O393" s="466">
        <f>SUM(O394:O395)</f>
        <v>0</v>
      </c>
      <c r="P393" s="466">
        <f>SUM(P394:P395)</f>
        <v>8017.4</v>
      </c>
    </row>
    <row r="394" spans="1:16" s="273" customFormat="1" hidden="1">
      <c r="A394" s="269" t="str">
        <f t="shared" si="27"/>
        <v>71060601044251</v>
      </c>
      <c r="B394" s="451" t="s">
        <v>439</v>
      </c>
      <c r="C394" s="452" t="s">
        <v>157</v>
      </c>
      <c r="D394" s="453" t="s">
        <v>157</v>
      </c>
      <c r="E394" s="462" t="s">
        <v>106</v>
      </c>
      <c r="F394" s="467" t="s">
        <v>155</v>
      </c>
      <c r="G394" s="468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>+'havelvac 7.1'!N394+'havelvac 7.2'!N394+'havelvac 7.3'!N394+'havelvac 7.4'!N394+'havelvac 7.5'!N394+'havelvac 7.6'!N394+'havelvac 7.7'!N394+'havelvac 7.9'!N394+'havelvac 7.8'!N394+'havelvac 7.10'!N394+'havelvac 7.11'!N394+'havelvac 7.12'!N394+'havelvac 7.13'!N394</f>
        <v>0</v>
      </c>
      <c r="O394" s="240">
        <f>+'havelvac 7.1'!O394+'havelvac 7.2'!O394+'havelvac 7.3'!O394+'havelvac 7.4'!O394+'havelvac 7.5'!O394+'havelvac 7.6'!O394+'havelvac 7.7'!O394+'havelvac 7.9'!O394+'havelvac 7.8'!O394+'havelvac 7.10'!O394+'havelvac 7.11'!O394+'havelvac 7.12'!O394+'havelvac 7.13'!O394</f>
        <v>0</v>
      </c>
      <c r="P394" s="240">
        <f>+'havelvac 7.1'!P394+'havelvac 7.2'!P394+'havelvac 7.3'!P394+'havelvac 7.4'!P394+'havelvac 7.5'!P394+'havelvac 7.6'!P394+'havelvac 7.7'!P394+'havelvac 7.9'!P394+'havelvac 7.8'!P394+'havelvac 7.10'!P394+'havelvac 7.11'!P394+'havelvac 7.12'!P394+'havelvac 7.13'!P394</f>
        <v>0</v>
      </c>
    </row>
    <row r="395" spans="1:16" s="273" customFormat="1">
      <c r="A395" s="269" t="str">
        <f t="shared" ref="A395" si="28">CONCATENATE(B395,C395,D395,E395,F395,G395)</f>
        <v>71060601044819</v>
      </c>
      <c r="B395" s="451" t="s">
        <v>439</v>
      </c>
      <c r="C395" s="452" t="s">
        <v>157</v>
      </c>
      <c r="D395" s="453" t="s">
        <v>157</v>
      </c>
      <c r="E395" s="462" t="s">
        <v>106</v>
      </c>
      <c r="F395" s="467" t="s">
        <v>155</v>
      </c>
      <c r="G395" s="456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>+'havelvac 7.1'!N395+'havelvac 7.2'!N395+'havelvac 7.3'!N395+'havelvac 7.4'!N395+'havelvac 7.5'!N395+'havelvac 7.6'!N395+'havelvac 7.7'!N395+'havelvac 7.9'!N395+'havelvac 7.8'!N395+'havelvac 7.10'!N395+'havelvac 7.11'!N395+'havelvac 7.12'!N395+'havelvac 7.13'!N395</f>
        <v>8017.4</v>
      </c>
      <c r="O395" s="240">
        <f>+'havelvac 7.1'!O395+'havelvac 7.2'!O395+'havelvac 7.3'!O395+'havelvac 7.4'!O395+'havelvac 7.5'!O395+'havelvac 7.6'!O395+'havelvac 7.7'!O395+'havelvac 7.9'!O395+'havelvac 7.8'!O395+'havelvac 7.10'!O395+'havelvac 7.11'!O395+'havelvac 7.12'!O395+'havelvac 7.13'!O395</f>
        <v>0</v>
      </c>
      <c r="P395" s="240">
        <f>+'havelvac 7.1'!P395+'havelvac 7.2'!P395+'havelvac 7.3'!P395+'havelvac 7.4'!P395+'havelvac 7.5'!P395+'havelvac 7.6'!P395+'havelvac 7.7'!P395+'havelvac 7.9'!P395+'havelvac 7.8'!P395+'havelvac 7.10'!P395+'havelvac 7.11'!P395+'havelvac 7.12'!P395+'havelvac 7.13'!P395</f>
        <v>8017.4</v>
      </c>
    </row>
    <row r="396" spans="1:16" s="273" customFormat="1" ht="27" hidden="1">
      <c r="A396" s="269" t="str">
        <f>CONCATENATE(B396,C396,D396,E396,F396,G396)</f>
        <v>71060601035112</v>
      </c>
      <c r="B396" s="451" t="s">
        <v>439</v>
      </c>
      <c r="C396" s="452" t="s">
        <v>157</v>
      </c>
      <c r="D396" s="453" t="s">
        <v>157</v>
      </c>
      <c r="E396" s="462" t="s">
        <v>106</v>
      </c>
      <c r="F396" s="467" t="s">
        <v>442</v>
      </c>
      <c r="G396" s="468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</row>
    <row r="397" spans="1:16" s="273" customFormat="1" ht="25.5" hidden="1">
      <c r="A397" s="269" t="str">
        <f>CONCATENATE(B397,C397,D397,E397,F397,G397)</f>
        <v>71060601035113</v>
      </c>
      <c r="B397" s="451" t="s">
        <v>439</v>
      </c>
      <c r="C397" s="452" t="s">
        <v>157</v>
      </c>
      <c r="D397" s="453" t="s">
        <v>157</v>
      </c>
      <c r="E397" s="462" t="s">
        <v>106</v>
      </c>
      <c r="F397" s="467" t="s">
        <v>442</v>
      </c>
      <c r="G397" s="468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+'havelvac 7.1'!N397+'havelvac 7.2'!N397+'havelvac 7.3'!N397+'havelvac 7.4'!N397+'havelvac 7.5'!N397+'havelvac 7.6'!N397+'havelvac 7.7'!N397+'havelvac 7.9'!N397+'havelvac 7.8'!N397+'havelvac 7.10'!N397+'havelvac 7.11'!N397+'havelvac 7.12'!N397+'havelvac 7.13'!N397</f>
        <v>0</v>
      </c>
      <c r="O397" s="240">
        <f>+'havelvac 7.1'!O397+'havelvac 7.2'!O397+'havelvac 7.3'!O397+'havelvac 7.4'!O397+'havelvac 7.5'!O397+'havelvac 7.6'!O397+'havelvac 7.7'!O397+'havelvac 7.9'!O397+'havelvac 7.8'!O397+'havelvac 7.10'!O397+'havelvac 7.11'!O397+'havelvac 7.12'!O397+'havelvac 7.13'!O397</f>
        <v>0</v>
      </c>
      <c r="P397" s="240">
        <f>+'havelvac 7.1'!P397+'havelvac 7.2'!P397+'havelvac 7.3'!P397+'havelvac 7.4'!P397+'havelvac 7.5'!P397+'havelvac 7.6'!P397+'havelvac 7.7'!P397+'havelvac 7.9'!P397+'havelvac 7.8'!P397+'havelvac 7.10'!P397+'havelvac 7.11'!P397+'havelvac 7.12'!P397+'havelvac 7.13'!P397</f>
        <v>0</v>
      </c>
    </row>
    <row r="398" spans="1:16" s="273" customFormat="1" ht="27">
      <c r="A398" s="269" t="str">
        <f t="shared" si="27"/>
        <v>71060601044639</v>
      </c>
      <c r="B398" s="451" t="s">
        <v>439</v>
      </c>
      <c r="C398" s="452" t="s">
        <v>157</v>
      </c>
      <c r="D398" s="453" t="s">
        <v>157</v>
      </c>
      <c r="E398" s="462" t="s">
        <v>106</v>
      </c>
      <c r="F398" s="467" t="s">
        <v>155</v>
      </c>
      <c r="G398" s="468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64352.4</v>
      </c>
      <c r="O398" s="466">
        <f>SUM(O399:O401)</f>
        <v>0</v>
      </c>
      <c r="P398" s="466">
        <f>SUM(P399:P401)</f>
        <v>64352.4</v>
      </c>
    </row>
    <row r="399" spans="1:16" s="458" customFormat="1" ht="18" hidden="1" customHeight="1">
      <c r="A399" s="269" t="str">
        <f t="shared" ref="A399" si="29">CONCATENATE(B399,C399,D399,E399,F399,G399)</f>
        <v>71080101010000</v>
      </c>
      <c r="B399" s="451" t="s">
        <v>439</v>
      </c>
      <c r="C399" s="452" t="s">
        <v>185</v>
      </c>
      <c r="D399" s="453" t="s">
        <v>106</v>
      </c>
      <c r="E399" s="462" t="s">
        <v>106</v>
      </c>
      <c r="F399" s="467" t="s">
        <v>106</v>
      </c>
      <c r="G399" s="456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>+'havelvac 7.1'!N399+'havelvac 7.2'!N399+'havelvac 7.3'!N399+'havelvac 7.4'!N399+'havelvac 7.5'!N399+'havelvac 7.6'!N399+'havelvac 7.7'!N399+'havelvac 7.9'!N399+'havelvac 7.8'!N399+'havelvac 7.10'!N399+'havelvac 7.11'!N399+'havelvac 7.12'!N399+'havelvac 7.13'!N399</f>
        <v>0</v>
      </c>
      <c r="O399" s="240">
        <f>+'havelvac 7.1'!O399+'havelvac 7.2'!O399+'havelvac 7.3'!O399+'havelvac 7.4'!O399+'havelvac 7.5'!O399+'havelvac 7.6'!O399+'havelvac 7.7'!O399+'havelvac 7.9'!O399+'havelvac 7.8'!O399+'havelvac 7.10'!O399+'havelvac 7.11'!O399+'havelvac 7.12'!O399+'havelvac 7.13'!O399</f>
        <v>0</v>
      </c>
      <c r="P399" s="240">
        <f>+'havelvac 7.1'!P399+'havelvac 7.2'!P399+'havelvac 7.3'!P399+'havelvac 7.4'!P399+'havelvac 7.5'!P399+'havelvac 7.6'!P399+'havelvac 7.7'!P399+'havelvac 7.9'!P399+'havelvac 7.8'!P399+'havelvac 7.10'!P399+'havelvac 7.11'!P399+'havelvac 7.12'!P399+'havelvac 7.13'!P399</f>
        <v>0</v>
      </c>
    </row>
    <row r="400" spans="1:16" s="273" customFormat="1">
      <c r="A400" s="269" t="str">
        <f t="shared" si="27"/>
        <v>71060601044819</v>
      </c>
      <c r="B400" s="451" t="s">
        <v>439</v>
      </c>
      <c r="C400" s="452" t="s">
        <v>157</v>
      </c>
      <c r="D400" s="453" t="s">
        <v>157</v>
      </c>
      <c r="E400" s="462" t="s">
        <v>106</v>
      </c>
      <c r="F400" s="467" t="s">
        <v>155</v>
      </c>
      <c r="G400" s="456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>+'havelvac 7.1'!N400+'havelvac 7.2'!N400+'havelvac 7.3'!N400+'havelvac 7.4'!N400+'havelvac 7.5'!N400+'havelvac 7.6'!N400+'havelvac 7.7'!N400+'havelvac 7.9'!N400+'havelvac 7.8'!N400+'havelvac 7.10'!N400+'havelvac 7.11'!N400+'havelvac 7.12'!N400+'havelvac 7.13'!N400</f>
        <v>277</v>
      </c>
      <c r="O400" s="240">
        <f>+'havelvac 7.1'!O400+'havelvac 7.2'!O400+'havelvac 7.3'!O400+'havelvac 7.4'!O400+'havelvac 7.5'!O400+'havelvac 7.6'!O400+'havelvac 7.7'!O400+'havelvac 7.9'!O400+'havelvac 7.8'!O400+'havelvac 7.10'!O400+'havelvac 7.11'!O400+'havelvac 7.12'!O400+'havelvac 7.13'!O400</f>
        <v>0</v>
      </c>
      <c r="P400" s="240">
        <f>+'havelvac 7.1'!P400+'havelvac 7.2'!P400+'havelvac 7.3'!P400+'havelvac 7.4'!P400+'havelvac 7.5'!P400+'havelvac 7.6'!P400+'havelvac 7.7'!P400+'havelvac 7.9'!P400+'havelvac 7.8'!P400+'havelvac 7.10'!P400+'havelvac 7.11'!P400+'havelvac 7.12'!P400+'havelvac 7.13'!P400</f>
        <v>277</v>
      </c>
    </row>
    <row r="401" spans="1:16" s="273" customFormat="1">
      <c r="A401" s="269" t="str">
        <f t="shared" si="27"/>
        <v>71060601045113</v>
      </c>
      <c r="B401" s="451" t="s">
        <v>439</v>
      </c>
      <c r="C401" s="452" t="s">
        <v>157</v>
      </c>
      <c r="D401" s="453" t="s">
        <v>157</v>
      </c>
      <c r="E401" s="462" t="s">
        <v>106</v>
      </c>
      <c r="F401" s="467" t="s">
        <v>155</v>
      </c>
      <c r="G401" s="468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>+'havelvac 7.1'!N401+'havelvac 7.2'!N401+'havelvac 7.3'!N401+'havelvac 7.4'!N401+'havelvac 7.5'!N401+'havelvac 7.6'!N401+'havelvac 7.7'!N401+'havelvac 7.9'!N401+'havelvac 7.8'!N401+'havelvac 7.10'!N401+'havelvac 7.11'!N401+'havelvac 7.12'!N401+'havelvac 7.13'!N401</f>
        <v>64075.4</v>
      </c>
      <c r="O401" s="240">
        <f>+'havelvac 7.1'!O401+'havelvac 7.2'!O401+'havelvac 7.3'!O401+'havelvac 7.4'!O401+'havelvac 7.5'!O401+'havelvac 7.6'!O401+'havelvac 7.7'!O401+'havelvac 7.9'!O401+'havelvac 7.8'!O401+'havelvac 7.10'!O401+'havelvac 7.11'!O401+'havelvac 7.12'!O401+'havelvac 7.13'!O401</f>
        <v>0</v>
      </c>
      <c r="P401" s="240">
        <f>+'havelvac 7.1'!P401+'havelvac 7.2'!P401+'havelvac 7.3'!P401+'havelvac 7.4'!P401+'havelvac 7.5'!P401+'havelvac 7.6'!P401+'havelvac 7.7'!P401+'havelvac 7.9'!P401+'havelvac 7.8'!P401+'havelvac 7.10'!P401+'havelvac 7.11'!P401+'havelvac 7.12'!P401+'havelvac 7.13'!P401</f>
        <v>64075.4</v>
      </c>
    </row>
    <row r="402" spans="1:16" s="273" customFormat="1" ht="21" hidden="1" customHeight="1">
      <c r="A402" s="269"/>
      <c r="B402" s="451"/>
      <c r="C402" s="452"/>
      <c r="D402" s="453"/>
      <c r="E402" s="462"/>
      <c r="F402" s="467"/>
      <c r="G402" s="468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</row>
    <row r="403" spans="1:16" s="273" customFormat="1" hidden="1">
      <c r="A403" s="269" t="str">
        <f t="shared" ref="A403" si="30">CONCATENATE(B403,C403,D403,E403,F403,G403)</f>
        <v>71060601044251</v>
      </c>
      <c r="B403" s="451" t="s">
        <v>439</v>
      </c>
      <c r="C403" s="452" t="s">
        <v>157</v>
      </c>
      <c r="D403" s="453" t="s">
        <v>157</v>
      </c>
      <c r="E403" s="462" t="s">
        <v>106</v>
      </c>
      <c r="F403" s="467" t="s">
        <v>155</v>
      </c>
      <c r="G403" s="468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>+'havelvac 7.1'!N403+'havelvac 7.2'!N403+'havelvac 7.3'!N403+'havelvac 7.4'!N403+'havelvac 7.5'!N403+'havelvac 7.6'!N403+'havelvac 7.7'!N403+'havelvac 7.9'!N403+'havelvac 7.8'!N403+'havelvac 7.10'!N403+'havelvac 7.11'!N403+'havelvac 7.12'!N403+'havelvac 7.13'!N403</f>
        <v>0</v>
      </c>
      <c r="O403" s="240">
        <f>+'havelvac 7.1'!O403+'havelvac 7.2'!O403+'havelvac 7.3'!O403+'havelvac 7.4'!O403+'havelvac 7.5'!O403+'havelvac 7.6'!O403+'havelvac 7.7'!O403+'havelvac 7.9'!O403+'havelvac 7.8'!O403+'havelvac 7.10'!O403+'havelvac 7.11'!O403+'havelvac 7.12'!O403+'havelvac 7.13'!O403</f>
        <v>0</v>
      </c>
      <c r="P403" s="240">
        <f>+'havelvac 7.1'!P403+'havelvac 7.2'!P403+'havelvac 7.3'!P403+'havelvac 7.4'!P403+'havelvac 7.5'!P403+'havelvac 7.6'!P403+'havelvac 7.7'!P403+'havelvac 7.9'!P403+'havelvac 7.8'!P403+'havelvac 7.10'!P403+'havelvac 7.11'!P403+'havelvac 7.12'!P403+'havelvac 7.13'!P403</f>
        <v>0</v>
      </c>
    </row>
    <row r="404" spans="1:16" s="273" customFormat="1" ht="21" customHeight="1">
      <c r="A404" s="269"/>
      <c r="B404" s="451"/>
      <c r="C404" s="452"/>
      <c r="D404" s="453"/>
      <c r="E404" s="462"/>
      <c r="F404" s="467"/>
      <c r="G404" s="468"/>
      <c r="H404" s="238"/>
      <c r="I404" s="463"/>
      <c r="J404" s="464"/>
      <c r="K404" s="464"/>
      <c r="L404" s="465" t="s">
        <v>907</v>
      </c>
      <c r="M404" s="459"/>
      <c r="N404" s="466">
        <f>O404+P404</f>
        <v>16309.4</v>
      </c>
      <c r="O404" s="466">
        <f>SUM(O405:O405)</f>
        <v>0</v>
      </c>
      <c r="P404" s="466">
        <f>SUM(P405:P405)</f>
        <v>16309.4</v>
      </c>
    </row>
    <row r="405" spans="1:16" s="273" customFormat="1">
      <c r="A405" s="269" t="str">
        <f t="shared" ref="A405" si="31">CONCATENATE(B405,C405,D405,E405,F405,G405)</f>
        <v>71060601044819</v>
      </c>
      <c r="B405" s="451" t="s">
        <v>439</v>
      </c>
      <c r="C405" s="452" t="s">
        <v>157</v>
      </c>
      <c r="D405" s="453" t="s">
        <v>157</v>
      </c>
      <c r="E405" s="462" t="s">
        <v>106</v>
      </c>
      <c r="F405" s="467" t="s">
        <v>155</v>
      </c>
      <c r="G405" s="456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>+'havelvac 7.1'!N405+'havelvac 7.2'!N405+'havelvac 7.3'!N405+'havelvac 7.4'!N405+'havelvac 7.5'!N405+'havelvac 7.6'!N405+'havelvac 7.7'!N405+'havelvac 7.9'!N405+'havelvac 7.8'!N405+'havelvac 7.10'!N405+'havelvac 7.11'!N405+'havelvac 7.12'!N405+'havelvac 7.13'!N405</f>
        <v>16309.4</v>
      </c>
      <c r="O405" s="240">
        <f>+'havelvac 7.1'!O405+'havelvac 7.2'!O405+'havelvac 7.3'!O405+'havelvac 7.4'!O405+'havelvac 7.5'!O405+'havelvac 7.6'!O405+'havelvac 7.7'!O405+'havelvac 7.9'!O405+'havelvac 7.8'!O405+'havelvac 7.10'!O405+'havelvac 7.11'!O405+'havelvac 7.12'!O405+'havelvac 7.13'!O405</f>
        <v>0</v>
      </c>
      <c r="P405" s="240">
        <f>+'havelvac 7.1'!P405+'havelvac 7.2'!P405+'havelvac 7.3'!P405+'havelvac 7.4'!P405+'havelvac 7.5'!P405+'havelvac 7.6'!P405+'havelvac 7.7'!P405+'havelvac 7.9'!P405+'havelvac 7.8'!P405+'havelvac 7.10'!P405+'havelvac 7.11'!P405+'havelvac 7.12'!P405+'havelvac 7.13'!P405</f>
        <v>16309.4</v>
      </c>
    </row>
    <row r="406" spans="1:16" s="273" customFormat="1" ht="28.5">
      <c r="A406" s="269"/>
      <c r="B406" s="451"/>
      <c r="C406" s="452"/>
      <c r="D406" s="453"/>
      <c r="E406" s="462"/>
      <c r="F406" s="467"/>
      <c r="G406" s="468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669948.19999999995</v>
      </c>
      <c r="O406" s="448">
        <f>+O408+O418+O435</f>
        <v>329173.69999999995</v>
      </c>
      <c r="P406" s="448">
        <f>+P408+P418+P435</f>
        <v>340774.5</v>
      </c>
    </row>
    <row r="407" spans="1:16" s="458" customFormat="1" ht="13.5">
      <c r="A407" s="269" t="str">
        <f t="shared" si="27"/>
        <v>71060601050000</v>
      </c>
      <c r="B407" s="451" t="s">
        <v>439</v>
      </c>
      <c r="C407" s="452" t="s">
        <v>157</v>
      </c>
      <c r="D407" s="453" t="s">
        <v>157</v>
      </c>
      <c r="E407" s="462" t="s">
        <v>106</v>
      </c>
      <c r="F407" s="467" t="s">
        <v>149</v>
      </c>
      <c r="G407" s="456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</row>
    <row r="408" spans="1:16" s="273" customFormat="1" ht="13.5">
      <c r="A408" s="269" t="str">
        <f t="shared" si="27"/>
        <v>71060601054861</v>
      </c>
      <c r="B408" s="451" t="s">
        <v>439</v>
      </c>
      <c r="C408" s="452" t="s">
        <v>157</v>
      </c>
      <c r="D408" s="453" t="s">
        <v>157</v>
      </c>
      <c r="E408" s="462" t="s">
        <v>106</v>
      </c>
      <c r="F408" s="467" t="s">
        <v>149</v>
      </c>
      <c r="G408" s="468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215253.8</v>
      </c>
      <c r="O408" s="460">
        <f>+O410</f>
        <v>215253.8</v>
      </c>
      <c r="P408" s="460">
        <f>+P410</f>
        <v>0</v>
      </c>
    </row>
    <row r="409" spans="1:16" s="458" customFormat="1" ht="13.5">
      <c r="A409" s="269" t="str">
        <f t="shared" si="27"/>
        <v>71060601060000</v>
      </c>
      <c r="B409" s="451" t="s">
        <v>439</v>
      </c>
      <c r="C409" s="452" t="s">
        <v>157</v>
      </c>
      <c r="D409" s="453" t="s">
        <v>157</v>
      </c>
      <c r="E409" s="462" t="s">
        <v>106</v>
      </c>
      <c r="F409" s="467" t="s">
        <v>157</v>
      </c>
      <c r="G409" s="456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</row>
    <row r="410" spans="1:16" s="273" customFormat="1" ht="12.75">
      <c r="A410" s="269" t="str">
        <f t="shared" si="27"/>
        <v>71060601064638</v>
      </c>
      <c r="B410" s="451" t="s">
        <v>439</v>
      </c>
      <c r="C410" s="452" t="s">
        <v>157</v>
      </c>
      <c r="D410" s="453" t="s">
        <v>157</v>
      </c>
      <c r="E410" s="462" t="s">
        <v>106</v>
      </c>
      <c r="F410" s="467" t="s">
        <v>157</v>
      </c>
      <c r="G410" s="468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215253.8</v>
      </c>
      <c r="O410" s="253">
        <f t="shared" ref="O410:P410" si="32">+O300+O412+O414+O416</f>
        <v>215253.8</v>
      </c>
      <c r="P410" s="253">
        <f t="shared" si="32"/>
        <v>0</v>
      </c>
    </row>
    <row r="411" spans="1:16" s="458" customFormat="1" ht="13.5">
      <c r="A411" s="269" t="str">
        <f t="shared" si="27"/>
        <v>71060601070000</v>
      </c>
      <c r="B411" s="451" t="s">
        <v>439</v>
      </c>
      <c r="C411" s="452" t="s">
        <v>157</v>
      </c>
      <c r="D411" s="453" t="s">
        <v>157</v>
      </c>
      <c r="E411" s="462" t="s">
        <v>106</v>
      </c>
      <c r="F411" s="467" t="s">
        <v>183</v>
      </c>
      <c r="G411" s="456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</row>
    <row r="412" spans="1:16" s="273" customFormat="1" ht="54">
      <c r="A412" s="269" t="str">
        <f t="shared" si="27"/>
        <v>71060601085113</v>
      </c>
      <c r="B412" s="451" t="s">
        <v>439</v>
      </c>
      <c r="C412" s="452" t="s">
        <v>157</v>
      </c>
      <c r="D412" s="453" t="s">
        <v>157</v>
      </c>
      <c r="E412" s="462" t="s">
        <v>106</v>
      </c>
      <c r="F412" s="467" t="s">
        <v>185</v>
      </c>
      <c r="G412" s="468">
        <v>5113</v>
      </c>
      <c r="H412" s="245"/>
      <c r="I412" s="463"/>
      <c r="J412" s="464"/>
      <c r="K412" s="464"/>
      <c r="L412" s="465" t="s">
        <v>892</v>
      </c>
      <c r="M412" s="459"/>
      <c r="N412" s="466">
        <f>SUM(N413:N413)</f>
        <v>7200</v>
      </c>
      <c r="O412" s="466">
        <f>SUM(O413:O413)</f>
        <v>7200</v>
      </c>
      <c r="P412" s="466">
        <f>SUM(P413:P413)</f>
        <v>0</v>
      </c>
    </row>
    <row r="413" spans="1:16" s="458" customFormat="1">
      <c r="A413" s="269" t="str">
        <f t="shared" si="27"/>
        <v>71060601090000</v>
      </c>
      <c r="B413" s="451" t="s">
        <v>439</v>
      </c>
      <c r="C413" s="452" t="s">
        <v>157</v>
      </c>
      <c r="D413" s="453" t="s">
        <v>157</v>
      </c>
      <c r="E413" s="462" t="s">
        <v>106</v>
      </c>
      <c r="F413" s="467" t="s">
        <v>187</v>
      </c>
      <c r="G413" s="456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>+'havelvac 7.1'!N413+'havelvac 7.2'!N413+'havelvac 7.3'!N413+'havelvac 7.4'!N413+'havelvac 7.5'!N413+'havelvac 7.6'!N413+'havelvac 7.7'!N413+'havelvac 7.9'!N413+'havelvac 7.8'!N413+'havelvac 7.10'!N413+'havelvac 7.11'!N413+'havelvac 7.12'!N413+'havelvac 7.13'!N413</f>
        <v>7200</v>
      </c>
      <c r="O413" s="240">
        <f>+'havelvac 7.1'!O413+'havelvac 7.2'!O413+'havelvac 7.3'!O413+'havelvac 7.4'!O413+'havelvac 7.5'!O413+'havelvac 7.6'!O413+'havelvac 7.7'!O413+'havelvac 7.9'!O413+'havelvac 7.8'!O413+'havelvac 7.10'!O413+'havelvac 7.11'!O413+'havelvac 7.12'!O413+'havelvac 7.13'!O413</f>
        <v>7200</v>
      </c>
      <c r="P413" s="240">
        <f>+'havelvac 7.1'!P413+'havelvac 7.2'!P413+'havelvac 7.3'!P413+'havelvac 7.4'!P413+'havelvac 7.5'!P413+'havelvac 7.6'!P413+'havelvac 7.7'!P413+'havelvac 7.9'!P413+'havelvac 7.8'!P413+'havelvac 7.10'!P413+'havelvac 7.11'!P413+'havelvac 7.12'!P413+'havelvac 7.13'!P413</f>
        <v>0</v>
      </c>
    </row>
    <row r="414" spans="1:16" s="265" customFormat="1" ht="54">
      <c r="A414" s="258"/>
      <c r="B414" s="259"/>
      <c r="C414" s="260"/>
      <c r="D414" s="261"/>
      <c r="E414" s="438"/>
      <c r="F414" s="439"/>
      <c r="G414" s="264"/>
      <c r="H414" s="238"/>
      <c r="I414" s="246"/>
      <c r="J414" s="247"/>
      <c r="K414" s="247"/>
      <c r="L414" s="465" t="s">
        <v>893</v>
      </c>
      <c r="M414" s="459"/>
      <c r="N414" s="466">
        <f>+N415</f>
        <v>18090</v>
      </c>
      <c r="O414" s="466">
        <f t="shared" ref="O414:P414" si="33">+O415</f>
        <v>18090</v>
      </c>
      <c r="P414" s="466">
        <f t="shared" si="33"/>
        <v>0</v>
      </c>
    </row>
    <row r="415" spans="1:16" s="265" customFormat="1">
      <c r="A415" s="258"/>
      <c r="B415" s="259"/>
      <c r="C415" s="260"/>
      <c r="D415" s="261"/>
      <c r="E415" s="438"/>
      <c r="F415" s="43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f>+'havelvac 7.1'!N415+'havelvac 7.2'!N415+'havelvac 7.3'!N415+'havelvac 7.4'!N415+'havelvac 7.5'!N415+'havelvac 7.6'!N415+'havelvac 7.7'!N415+'havelvac 7.9'!N415+'havelvac 7.8'!N415+'havelvac 7.10'!N415+'havelvac 7.11'!N415+'havelvac 7.12'!N415+'havelvac 7.13'!N415</f>
        <v>18090</v>
      </c>
      <c r="O415" s="240">
        <f>+'havelvac 7.1'!O415+'havelvac 7.2'!O415+'havelvac 7.3'!O415+'havelvac 7.4'!O415+'havelvac 7.5'!O415+'havelvac 7.6'!O415+'havelvac 7.7'!O415+'havelvac 7.9'!O415+'havelvac 7.8'!O415+'havelvac 7.10'!O415+'havelvac 7.11'!O415+'havelvac 7.12'!O415+'havelvac 7.13'!O415</f>
        <v>18090</v>
      </c>
      <c r="P415" s="240">
        <f>+'havelvac 7.1'!P415+'havelvac 7.2'!P415+'havelvac 7.3'!P415+'havelvac 7.4'!P415+'havelvac 7.5'!P415+'havelvac 7.6'!P415+'havelvac 7.7'!P415+'havelvac 7.9'!P415+'havelvac 7.8'!P415+'havelvac 7.10'!P415+'havelvac 7.11'!P415+'havelvac 7.12'!P415+'havelvac 7.13'!P415</f>
        <v>0</v>
      </c>
    </row>
    <row r="416" spans="1:16" s="265" customFormat="1" ht="27">
      <c r="A416" s="258"/>
      <c r="B416" s="259"/>
      <c r="C416" s="260"/>
      <c r="D416" s="261"/>
      <c r="E416" s="438"/>
      <c r="F416" s="43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189963.8</v>
      </c>
      <c r="O416" s="466">
        <f t="shared" ref="O416:P416" si="34">O417</f>
        <v>189963.8</v>
      </c>
      <c r="P416" s="466">
        <f t="shared" si="34"/>
        <v>0</v>
      </c>
    </row>
    <row r="417" spans="1:16" s="265" customFormat="1">
      <c r="A417" s="258"/>
      <c r="B417" s="259"/>
      <c r="C417" s="260"/>
      <c r="D417" s="261"/>
      <c r="E417" s="438"/>
      <c r="F417" s="43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>+'havelvac 7.1'!N417+'havelvac 7.2'!N417+'havelvac 7.3'!N417+'havelvac 7.4'!N417+'havelvac 7.5'!N417+'havelvac 7.6'!N417+'havelvac 7.7'!N417+'havelvac 7.9'!N417+'havelvac 7.8'!N417+'havelvac 7.10'!N417+'havelvac 7.11'!N417+'havelvac 7.12'!N417+'havelvac 7.13'!N417</f>
        <v>189963.8</v>
      </c>
      <c r="O417" s="240">
        <f>+'havelvac 7.1'!O417+'havelvac 7.2'!O417+'havelvac 7.3'!O417+'havelvac 7.4'!O417+'havelvac 7.5'!O417+'havelvac 7.6'!O417+'havelvac 7.7'!O417+'havelvac 7.9'!O417+'havelvac 7.8'!O417+'havelvac 7.10'!O417+'havelvac 7.11'!O417+'havelvac 7.12'!O417+'havelvac 7.13'!O417</f>
        <v>189963.8</v>
      </c>
      <c r="P417" s="240">
        <f>+'havelvac 7.1'!P417+'havelvac 7.2'!P417+'havelvac 7.3'!P417+'havelvac 7.4'!P417+'havelvac 7.5'!P417+'havelvac 7.6'!P417+'havelvac 7.7'!P417+'havelvac 7.9'!P417+'havelvac 7.8'!P417+'havelvac 7.10'!P417+'havelvac 7.11'!P417+'havelvac 7.12'!P417+'havelvac 7.13'!P417</f>
        <v>0</v>
      </c>
    </row>
    <row r="418" spans="1:16" s="273" customFormat="1" ht="13.5">
      <c r="A418" s="269" t="str">
        <f t="shared" si="27"/>
        <v>71080000000001</v>
      </c>
      <c r="B418" s="451" t="s">
        <v>439</v>
      </c>
      <c r="C418" s="452" t="s">
        <v>185</v>
      </c>
      <c r="D418" s="453" t="s">
        <v>441</v>
      </c>
      <c r="E418" s="462" t="s">
        <v>441</v>
      </c>
      <c r="F418" s="467" t="s">
        <v>441</v>
      </c>
      <c r="G418" s="456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-20518.399999999994</v>
      </c>
      <c r="O418" s="460">
        <f>+O420</f>
        <v>-20720.399999999994</v>
      </c>
      <c r="P418" s="460">
        <f>+P420</f>
        <v>202</v>
      </c>
    </row>
    <row r="419" spans="1:16" s="391" customFormat="1" ht="12.75">
      <c r="A419" s="269" t="str">
        <f t="shared" si="27"/>
        <v>71080100000000</v>
      </c>
      <c r="B419" s="451" t="s">
        <v>439</v>
      </c>
      <c r="C419" s="452" t="s">
        <v>185</v>
      </c>
      <c r="D419" s="453" t="s">
        <v>106</v>
      </c>
      <c r="E419" s="462" t="s">
        <v>441</v>
      </c>
      <c r="F419" s="467" t="s">
        <v>441</v>
      </c>
      <c r="G419" s="456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</row>
    <row r="420" spans="1:16" s="273" customFormat="1" ht="12.75">
      <c r="A420" s="269" t="str">
        <f t="shared" si="27"/>
        <v>71080100000001</v>
      </c>
      <c r="B420" s="451" t="s">
        <v>439</v>
      </c>
      <c r="C420" s="452" t="s">
        <v>185</v>
      </c>
      <c r="D420" s="453" t="s">
        <v>106</v>
      </c>
      <c r="E420" s="462" t="s">
        <v>441</v>
      </c>
      <c r="F420" s="467" t="s">
        <v>441</v>
      </c>
      <c r="G420" s="456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-20518.399999999994</v>
      </c>
      <c r="O420" s="253">
        <f>+O424+O427+O431+O433+O422</f>
        <v>-20720.399999999994</v>
      </c>
      <c r="P420" s="253">
        <f t="shared" ref="P420" si="35">+P424+P427+P431+P433+P422</f>
        <v>202</v>
      </c>
    </row>
    <row r="421" spans="1:16" s="273" customFormat="1" ht="15" customHeight="1">
      <c r="A421" s="269" t="str">
        <f t="shared" si="27"/>
        <v>71080101000000</v>
      </c>
      <c r="B421" s="451" t="s">
        <v>439</v>
      </c>
      <c r="C421" s="452" t="s">
        <v>185</v>
      </c>
      <c r="D421" s="453" t="s">
        <v>106</v>
      </c>
      <c r="E421" s="462" t="s">
        <v>106</v>
      </c>
      <c r="F421" s="467" t="s">
        <v>441</v>
      </c>
      <c r="G421" s="456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</row>
    <row r="422" spans="1:16" s="273" customFormat="1" ht="19.5" customHeight="1">
      <c r="A422" s="269" t="str">
        <f>CONCATENATE(B422,C422,D422,E422,F422,G422)</f>
        <v>71080201000001</v>
      </c>
      <c r="B422" s="451" t="s">
        <v>439</v>
      </c>
      <c r="C422" s="452" t="s">
        <v>185</v>
      </c>
      <c r="D422" s="453" t="s">
        <v>140</v>
      </c>
      <c r="E422" s="462" t="s">
        <v>106</v>
      </c>
      <c r="F422" s="467" t="s">
        <v>441</v>
      </c>
      <c r="G422" s="456" t="s">
        <v>96</v>
      </c>
      <c r="H422" s="238"/>
      <c r="I422" s="245"/>
      <c r="J422" s="249"/>
      <c r="K422" s="249"/>
      <c r="L422" s="465" t="s">
        <v>895</v>
      </c>
      <c r="M422" s="459"/>
      <c r="N422" s="466">
        <f>SUM(N423)</f>
        <v>202</v>
      </c>
      <c r="O422" s="466">
        <f>SUM(O423)</f>
        <v>0</v>
      </c>
      <c r="P422" s="466">
        <f>SUM(P423)</f>
        <v>202</v>
      </c>
    </row>
    <row r="423" spans="1:16" s="458" customFormat="1" ht="21.75" customHeight="1">
      <c r="A423" s="269" t="str">
        <f>CONCATENATE(B423,C423,D423,E423,F423,G423)</f>
        <v>71080201010000</v>
      </c>
      <c r="B423" s="451" t="s">
        <v>439</v>
      </c>
      <c r="C423" s="452" t="s">
        <v>185</v>
      </c>
      <c r="D423" s="453" t="s">
        <v>140</v>
      </c>
      <c r="E423" s="462" t="s">
        <v>106</v>
      </c>
      <c r="F423" s="467" t="s">
        <v>106</v>
      </c>
      <c r="G423" s="456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+'havelvac 7.1'!N423+'havelvac 7.2'!N423+'havelvac 7.3'!N423+'havelvac 7.4'!N423+'havelvac 7.5'!N423+'havelvac 7.6'!N423+'havelvac 7.7'!N423+'havelvac 7.9'!N423+'havelvac 7.8'!N423+'havelvac 7.10'!N423+'havelvac 7.11'!N423+'havelvac 7.12'!N423+'havelvac 7.13'!N423</f>
        <v>202</v>
      </c>
      <c r="O423" s="240">
        <f>+'havelvac 7.1'!O423+'havelvac 7.2'!O423+'havelvac 7.3'!O423+'havelvac 7.4'!O423+'havelvac 7.5'!O423+'havelvac 7.6'!O423+'havelvac 7.7'!O423+'havelvac 7.9'!O423+'havelvac 7.8'!O423+'havelvac 7.10'!O423+'havelvac 7.11'!O423+'havelvac 7.12'!O423+'havelvac 7.13'!O423</f>
        <v>0</v>
      </c>
      <c r="P423" s="240">
        <f>+'havelvac 7.1'!P423+'havelvac 7.2'!P423+'havelvac 7.3'!P423+'havelvac 7.4'!P423+'havelvac 7.5'!P423+'havelvac 7.6'!P423+'havelvac 7.7'!P423+'havelvac 7.9'!P423+'havelvac 7.8'!P423+'havelvac 7.10'!P423+'havelvac 7.11'!P423+'havelvac 7.12'!P423+'havelvac 7.13'!P423</f>
        <v>202</v>
      </c>
    </row>
    <row r="424" spans="1:16" s="273" customFormat="1" ht="27">
      <c r="A424" s="269" t="str">
        <f t="shared" si="27"/>
        <v>71080101024251</v>
      </c>
      <c r="B424" s="451" t="s">
        <v>439</v>
      </c>
      <c r="C424" s="452" t="s">
        <v>185</v>
      </c>
      <c r="D424" s="453" t="s">
        <v>106</v>
      </c>
      <c r="E424" s="462" t="s">
        <v>106</v>
      </c>
      <c r="F424" s="467" t="s">
        <v>140</v>
      </c>
      <c r="G424" s="468">
        <v>4251</v>
      </c>
      <c r="H424" s="238"/>
      <c r="I424" s="245"/>
      <c r="J424" s="249"/>
      <c r="K424" s="249"/>
      <c r="L424" s="465" t="s">
        <v>260</v>
      </c>
      <c r="M424" s="459"/>
      <c r="N424" s="466">
        <f>SUM(N425:N426)</f>
        <v>39046</v>
      </c>
      <c r="O424" s="466">
        <f>SUM(O425:O426)</f>
        <v>39046</v>
      </c>
      <c r="P424" s="466">
        <f>SUM(P425:P426)</f>
        <v>0</v>
      </c>
    </row>
    <row r="425" spans="1:16" s="273" customFormat="1" ht="25.5">
      <c r="A425" s="269" t="str">
        <f t="shared" si="27"/>
        <v>71080101024639</v>
      </c>
      <c r="B425" s="451" t="s">
        <v>439</v>
      </c>
      <c r="C425" s="452" t="s">
        <v>185</v>
      </c>
      <c r="D425" s="453" t="s">
        <v>106</v>
      </c>
      <c r="E425" s="462" t="s">
        <v>106</v>
      </c>
      <c r="F425" s="467" t="s">
        <v>140</v>
      </c>
      <c r="G425" s="468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>+'havelvac 7.1'!N425+'havelvac 7.2'!N425+'havelvac 7.3'!N425+'havelvac 7.4'!N425+'havelvac 7.5'!N425+'havelvac 7.6'!N425+'havelvac 7.7'!N425+'havelvac 7.9'!N425+'havelvac 7.8'!N425+'havelvac 7.10'!N425+'havelvac 7.11'!N425+'havelvac 7.12'!N425+'havelvac 7.13'!N425</f>
        <v>39046</v>
      </c>
      <c r="O425" s="240">
        <f>+'havelvac 7.1'!O425+'havelvac 7.2'!O425+'havelvac 7.3'!O425+'havelvac 7.4'!O425+'havelvac 7.5'!O425+'havelvac 7.6'!O425+'havelvac 7.7'!O425+'havelvac 7.9'!O425+'havelvac 7.8'!O425+'havelvac 7.10'!O425+'havelvac 7.11'!O425+'havelvac 7.12'!O425+'havelvac 7.13'!O425</f>
        <v>39046</v>
      </c>
      <c r="P425" s="240">
        <f>+'havelvac 7.1'!P425+'havelvac 7.2'!P425+'havelvac 7.3'!P425+'havelvac 7.4'!P425+'havelvac 7.5'!P425+'havelvac 7.6'!P425+'havelvac 7.7'!P425+'havelvac 7.9'!P425+'havelvac 7.8'!P425+'havelvac 7.10'!P425+'havelvac 7.11'!P425+'havelvac 7.12'!P425+'havelvac 7.13'!P425</f>
        <v>0</v>
      </c>
    </row>
    <row r="426" spans="1:16" s="273" customFormat="1" hidden="1">
      <c r="A426" s="269" t="str">
        <f t="shared" si="27"/>
        <v>71080101024819</v>
      </c>
      <c r="B426" s="451" t="s">
        <v>439</v>
      </c>
      <c r="C426" s="452" t="s">
        <v>185</v>
      </c>
      <c r="D426" s="453" t="s">
        <v>106</v>
      </c>
      <c r="E426" s="462" t="s">
        <v>106</v>
      </c>
      <c r="F426" s="467" t="s">
        <v>140</v>
      </c>
      <c r="G426" s="468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>+'havelvac 7.1'!N426+'havelvac 7.2'!N426+'havelvac 7.3'!N426+'havelvac 7.4'!N426+'havelvac 7.5'!N426+'havelvac 7.6'!N426+'havelvac 7.7'!N426+'havelvac 7.9'!N426+'havelvac 7.8'!N426+'havelvac 7.10'!N426+'havelvac 7.11'!N426+'havelvac 7.12'!N426+'havelvac 7.13'!N426</f>
        <v>0</v>
      </c>
      <c r="O426" s="240">
        <f>+'havelvac 7.1'!O426+'havelvac 7.2'!O426+'havelvac 7.3'!O426+'havelvac 7.4'!O426+'havelvac 7.5'!O426+'havelvac 7.6'!O426+'havelvac 7.7'!O426+'havelvac 7.9'!O426+'havelvac 7.8'!O426+'havelvac 7.10'!O426+'havelvac 7.11'!O426+'havelvac 7.12'!O426+'havelvac 7.13'!O426</f>
        <v>0</v>
      </c>
      <c r="P426" s="240">
        <f>+'havelvac 7.1'!P426+'havelvac 7.2'!P426+'havelvac 7.3'!P426+'havelvac 7.4'!P426+'havelvac 7.5'!P426+'havelvac 7.6'!P426+'havelvac 7.7'!P426+'havelvac 7.9'!P426+'havelvac 7.8'!P426+'havelvac 7.10'!P426+'havelvac 7.11'!P426+'havelvac 7.12'!P426+'havelvac 7.13'!P426</f>
        <v>0</v>
      </c>
    </row>
    <row r="427" spans="1:16" s="273" customFormat="1" ht="56.25" customHeight="1">
      <c r="A427" s="269" t="str">
        <f t="shared" si="27"/>
        <v>71080101025112</v>
      </c>
      <c r="B427" s="451" t="s">
        <v>439</v>
      </c>
      <c r="C427" s="452" t="s">
        <v>185</v>
      </c>
      <c r="D427" s="453" t="s">
        <v>106</v>
      </c>
      <c r="E427" s="462" t="s">
        <v>106</v>
      </c>
      <c r="F427" s="467" t="s">
        <v>140</v>
      </c>
      <c r="G427" s="468">
        <v>5112</v>
      </c>
      <c r="H427" s="238"/>
      <c r="I427" s="245"/>
      <c r="J427" s="249"/>
      <c r="K427" s="249"/>
      <c r="L427" s="480" t="s">
        <v>896</v>
      </c>
      <c r="M427" s="459"/>
      <c r="N427" s="466">
        <f>SUM(N428:N430)</f>
        <v>-784.2</v>
      </c>
      <c r="O427" s="466">
        <f>SUM(O428:O430)</f>
        <v>-784.2</v>
      </c>
      <c r="P427" s="466">
        <f>SUM(P428:P430)</f>
        <v>0</v>
      </c>
    </row>
    <row r="428" spans="1:16" s="273" customFormat="1" ht="25.5" hidden="1">
      <c r="A428" s="269" t="str">
        <f t="shared" si="27"/>
        <v>71080101025113</v>
      </c>
      <c r="B428" s="451" t="s">
        <v>439</v>
      </c>
      <c r="C428" s="452" t="s">
        <v>185</v>
      </c>
      <c r="D428" s="453" t="s">
        <v>106</v>
      </c>
      <c r="E428" s="462" t="s">
        <v>106</v>
      </c>
      <c r="F428" s="467" t="s">
        <v>140</v>
      </c>
      <c r="G428" s="468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>+'havelvac 7.1'!N428+'havelvac 7.2'!N428+'havelvac 7.3'!N428+'havelvac 7.4'!N428+'havelvac 7.5'!N428+'havelvac 7.6'!N428+'havelvac 7.7'!N428+'havelvac 7.9'!N428+'havelvac 7.8'!N428+'havelvac 7.10'!N428+'havelvac 7.11'!N428+'havelvac 7.12'!N428+'havelvac 7.13'!N428</f>
        <v>0</v>
      </c>
      <c r="O428" s="240">
        <f>+'havelvac 7.1'!O428+'havelvac 7.2'!O428+'havelvac 7.3'!O428+'havelvac 7.4'!O428+'havelvac 7.5'!O428+'havelvac 7.6'!O428+'havelvac 7.7'!O428+'havelvac 7.9'!O428+'havelvac 7.8'!O428+'havelvac 7.10'!O428+'havelvac 7.11'!O428+'havelvac 7.12'!O428+'havelvac 7.13'!O428</f>
        <v>0</v>
      </c>
      <c r="P428" s="240">
        <f>+'havelvac 7.1'!P428+'havelvac 7.2'!P428+'havelvac 7.3'!P428+'havelvac 7.4'!P428+'havelvac 7.5'!P428+'havelvac 7.6'!P428+'havelvac 7.7'!P428+'havelvac 7.9'!P428+'havelvac 7.8'!P428+'havelvac 7.10'!P428+'havelvac 7.11'!P428+'havelvac 7.12'!P428+'havelvac 7.13'!P428</f>
        <v>0</v>
      </c>
    </row>
    <row r="429" spans="1:16" s="458" customFormat="1">
      <c r="A429" s="269" t="str">
        <f t="shared" si="27"/>
        <v>71080101030000</v>
      </c>
      <c r="B429" s="451" t="s">
        <v>439</v>
      </c>
      <c r="C429" s="452" t="s">
        <v>185</v>
      </c>
      <c r="D429" s="453" t="s">
        <v>106</v>
      </c>
      <c r="E429" s="462" t="s">
        <v>106</v>
      </c>
      <c r="F429" s="467" t="s">
        <v>442</v>
      </c>
      <c r="G429" s="456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>+'havelvac 7.1'!N429+'havelvac 7.2'!N429+'havelvac 7.3'!N429+'havelvac 7.4'!N429+'havelvac 7.5'!N429+'havelvac 7.6'!N429+'havelvac 7.7'!N429+'havelvac 7.9'!N429+'havelvac 7.8'!N429+'havelvac 7.10'!N429+'havelvac 7.11'!N429+'havelvac 7.12'!N429+'havelvac 7.13'!N429</f>
        <v>-784.2</v>
      </c>
      <c r="O429" s="240">
        <f>+'havelvac 7.1'!O429+'havelvac 7.2'!O429+'havelvac 7.3'!O429+'havelvac 7.4'!O429+'havelvac 7.5'!O429+'havelvac 7.6'!O429+'havelvac 7.7'!O429+'havelvac 7.9'!O429+'havelvac 7.8'!O429+'havelvac 7.10'!O429+'havelvac 7.11'!O429+'havelvac 7.12'!O429+'havelvac 7.13'!O429</f>
        <v>-784.2</v>
      </c>
      <c r="P429" s="240">
        <f>+'havelvac 7.1'!P429+'havelvac 7.2'!P429+'havelvac 7.3'!P429+'havelvac 7.4'!P429+'havelvac 7.5'!P429+'havelvac 7.6'!P429+'havelvac 7.7'!P429+'havelvac 7.9'!P429+'havelvac 7.8'!P429+'havelvac 7.10'!P429+'havelvac 7.11'!P429+'havelvac 7.12'!P429+'havelvac 7.13'!P429</f>
        <v>0</v>
      </c>
    </row>
    <row r="430" spans="1:16" s="273" customFormat="1" hidden="1">
      <c r="A430" s="269" t="str">
        <f t="shared" si="27"/>
        <v>71080101034239</v>
      </c>
      <c r="B430" s="451" t="s">
        <v>439</v>
      </c>
      <c r="C430" s="452" t="s">
        <v>185</v>
      </c>
      <c r="D430" s="453" t="s">
        <v>106</v>
      </c>
      <c r="E430" s="462" t="s">
        <v>106</v>
      </c>
      <c r="F430" s="467" t="s">
        <v>442</v>
      </c>
      <c r="G430" s="468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>+'havelvac 7.1'!N430+'havelvac 7.2'!N430+'havelvac 7.3'!N430+'havelvac 7.4'!N430+'havelvac 7.5'!N430+'havelvac 7.6'!N430+'havelvac 7.7'!N430+'havelvac 7.9'!N430+'havelvac 7.8'!N430+'havelvac 7.10'!N430+'havelvac 7.11'!N430+'havelvac 7.12'!N430+'havelvac 7.13'!N430</f>
        <v>0</v>
      </c>
      <c r="O430" s="240">
        <f>+'havelvac 7.1'!O430+'havelvac 7.2'!O430+'havelvac 7.3'!O430+'havelvac 7.4'!O430+'havelvac 7.5'!O430+'havelvac 7.6'!O430+'havelvac 7.7'!O430+'havelvac 7.9'!O430+'havelvac 7.8'!O430+'havelvac 7.10'!O430+'havelvac 7.11'!O430+'havelvac 7.12'!O430+'havelvac 7.13'!O430</f>
        <v>0</v>
      </c>
      <c r="P430" s="240">
        <f>+'havelvac 7.1'!P430+'havelvac 7.2'!P430+'havelvac 7.3'!P430+'havelvac 7.4'!P430+'havelvac 7.5'!P430+'havelvac 7.6'!P430+'havelvac 7.7'!P430+'havelvac 7.9'!P430+'havelvac 7.8'!P430+'havelvac 7.10'!P430+'havelvac 7.11'!P430+'havelvac 7.12'!P430+'havelvac 7.13'!P430</f>
        <v>0</v>
      </c>
    </row>
    <row r="431" spans="1:16" s="273" customFormat="1" ht="54">
      <c r="A431" s="269">
        <v>71080101035121</v>
      </c>
      <c r="B431" s="451" t="s">
        <v>439</v>
      </c>
      <c r="C431" s="452" t="s">
        <v>185</v>
      </c>
      <c r="D431" s="453" t="s">
        <v>106</v>
      </c>
      <c r="E431" s="462" t="s">
        <v>106</v>
      </c>
      <c r="F431" s="467" t="s">
        <v>442</v>
      </c>
      <c r="G431" s="468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SUM(N432)</f>
        <v>-45754.7</v>
      </c>
      <c r="O431" s="466">
        <f>SUM(O432)</f>
        <v>-45754.7</v>
      </c>
      <c r="P431" s="466">
        <f>SUM(P432)</f>
        <v>0</v>
      </c>
    </row>
    <row r="432" spans="1:16" s="391" customFormat="1">
      <c r="A432" s="269" t="str">
        <f t="shared" si="27"/>
        <v>71080200000000</v>
      </c>
      <c r="B432" s="451" t="s">
        <v>439</v>
      </c>
      <c r="C432" s="452" t="s">
        <v>185</v>
      </c>
      <c r="D432" s="453" t="s">
        <v>140</v>
      </c>
      <c r="E432" s="462" t="s">
        <v>441</v>
      </c>
      <c r="F432" s="467" t="s">
        <v>441</v>
      </c>
      <c r="G432" s="456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>+'havelvac 7.1'!N432+'havelvac 7.2'!N432+'havelvac 7.3'!N432+'havelvac 7.4'!N432+'havelvac 7.5'!N432+'havelvac 7.6'!N432+'havelvac 7.7'!N432+'havelvac 7.9'!N432+'havelvac 7.8'!N432+'havelvac 7.10'!N432+'havelvac 7.11'!N432+'havelvac 7.12'!N432+'havelvac 7.13'!N432</f>
        <v>-45754.7</v>
      </c>
      <c r="O432" s="240">
        <f>+'havelvac 7.1'!O432+'havelvac 7.2'!O432+'havelvac 7.3'!O432+'havelvac 7.4'!O432+'havelvac 7.5'!O432+'havelvac 7.6'!O432+'havelvac 7.7'!O432+'havelvac 7.9'!O432+'havelvac 7.8'!O432+'havelvac 7.10'!O432+'havelvac 7.11'!O432+'havelvac 7.12'!O432+'havelvac 7.13'!O432</f>
        <v>-45754.7</v>
      </c>
      <c r="P432" s="240">
        <f>+'havelvac 7.1'!P432+'havelvac 7.2'!P432+'havelvac 7.3'!P432+'havelvac 7.4'!P432+'havelvac 7.5'!P432+'havelvac 7.6'!P432+'havelvac 7.7'!P432+'havelvac 7.9'!P432+'havelvac 7.8'!P432+'havelvac 7.10'!P432+'havelvac 7.11'!P432+'havelvac 7.12'!P432+'havelvac 7.13'!P432</f>
        <v>0</v>
      </c>
    </row>
    <row r="433" spans="1:16" s="273" customFormat="1" ht="67.5">
      <c r="A433" s="269" t="str">
        <f t="shared" si="27"/>
        <v>71080200000001</v>
      </c>
      <c r="B433" s="451" t="s">
        <v>439</v>
      </c>
      <c r="C433" s="452" t="s">
        <v>185</v>
      </c>
      <c r="D433" s="453" t="s">
        <v>140</v>
      </c>
      <c r="E433" s="462" t="s">
        <v>441</v>
      </c>
      <c r="F433" s="467" t="s">
        <v>441</v>
      </c>
      <c r="G433" s="456" t="s">
        <v>96</v>
      </c>
      <c r="H433" s="238"/>
      <c r="I433" s="245"/>
      <c r="J433" s="249"/>
      <c r="K433" s="249"/>
      <c r="L433" s="465" t="s">
        <v>764</v>
      </c>
      <c r="M433" s="459"/>
      <c r="N433" s="466">
        <f>SUM(N434)</f>
        <v>-13227.5</v>
      </c>
      <c r="O433" s="466">
        <f>SUM(O434)</f>
        <v>-13227.5</v>
      </c>
      <c r="P433" s="466">
        <f>SUM(P434)</f>
        <v>0</v>
      </c>
    </row>
    <row r="434" spans="1:16" s="273" customFormat="1">
      <c r="A434" s="269" t="str">
        <f t="shared" si="27"/>
        <v>71080201000000</v>
      </c>
      <c r="B434" s="451" t="s">
        <v>439</v>
      </c>
      <c r="C434" s="452" t="s">
        <v>185</v>
      </c>
      <c r="D434" s="453" t="s">
        <v>140</v>
      </c>
      <c r="E434" s="462" t="s">
        <v>106</v>
      </c>
      <c r="F434" s="467" t="s">
        <v>441</v>
      </c>
      <c r="G434" s="456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>+'havelvac 7.1'!N434+'havelvac 7.2'!N434+'havelvac 7.3'!N434+'havelvac 7.4'!N434+'havelvac 7.5'!N434+'havelvac 7.6'!N434+'havelvac 7.7'!N434+'havelvac 7.9'!N434+'havelvac 7.8'!N434+'havelvac 7.10'!N434+'havelvac 7.11'!N434+'havelvac 7.12'!N434+'havelvac 7.13'!N434</f>
        <v>-13227.5</v>
      </c>
      <c r="O434" s="240">
        <f>+'havelvac 7.1'!O434+'havelvac 7.2'!O434+'havelvac 7.3'!O434+'havelvac 7.4'!O434+'havelvac 7.5'!O434+'havelvac 7.6'!O434+'havelvac 7.7'!O434+'havelvac 7.9'!O434+'havelvac 7.8'!O434+'havelvac 7.10'!O434+'havelvac 7.11'!O434+'havelvac 7.12'!O434+'havelvac 7.13'!O434</f>
        <v>-13227.5</v>
      </c>
      <c r="P434" s="240">
        <f>+'havelvac 7.1'!P434+'havelvac 7.2'!P434+'havelvac 7.3'!P434+'havelvac 7.4'!P434+'havelvac 7.5'!P434+'havelvac 7.6'!P434+'havelvac 7.7'!P434+'havelvac 7.9'!P434+'havelvac 7.8'!P434+'havelvac 7.10'!P434+'havelvac 7.11'!P434+'havelvac 7.12'!P434+'havelvac 7.13'!P434</f>
        <v>0</v>
      </c>
    </row>
    <row r="435" spans="1:16" s="273" customFormat="1" ht="27">
      <c r="A435" s="269" t="str">
        <f t="shared" ref="A435:A476" si="36">CONCATENATE(B435,C435,D435,E435,F435,G435)</f>
        <v>71080202014511</v>
      </c>
      <c r="B435" s="451" t="s">
        <v>439</v>
      </c>
      <c r="C435" s="452" t="s">
        <v>185</v>
      </c>
      <c r="D435" s="453" t="s">
        <v>140</v>
      </c>
      <c r="E435" s="462" t="s">
        <v>140</v>
      </c>
      <c r="F435" s="467" t="s">
        <v>106</v>
      </c>
      <c r="G435" s="468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475212.79999999999</v>
      </c>
      <c r="O435" s="460">
        <f>+O437</f>
        <v>134640.29999999999</v>
      </c>
      <c r="P435" s="460">
        <f>+P437</f>
        <v>340572.5</v>
      </c>
    </row>
    <row r="436" spans="1:16" s="458" customFormat="1" ht="13.5">
      <c r="A436" s="269" t="str">
        <f t="shared" si="36"/>
        <v>71080202020000</v>
      </c>
      <c r="B436" s="451" t="s">
        <v>439</v>
      </c>
      <c r="C436" s="452" t="s">
        <v>185</v>
      </c>
      <c r="D436" s="453" t="s">
        <v>140</v>
      </c>
      <c r="E436" s="462" t="s">
        <v>140</v>
      </c>
      <c r="F436" s="467" t="s">
        <v>140</v>
      </c>
      <c r="G436" s="456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</row>
    <row r="437" spans="1:16" s="273" customFormat="1" ht="25.5">
      <c r="A437" s="269" t="str">
        <f t="shared" si="36"/>
        <v>71080202024639</v>
      </c>
      <c r="B437" s="451" t="s">
        <v>439</v>
      </c>
      <c r="C437" s="452" t="s">
        <v>185</v>
      </c>
      <c r="D437" s="453" t="s">
        <v>140</v>
      </c>
      <c r="E437" s="462" t="s">
        <v>140</v>
      </c>
      <c r="F437" s="467" t="s">
        <v>140</v>
      </c>
      <c r="G437" s="456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475212.79999999999</v>
      </c>
      <c r="O437" s="253">
        <f t="shared" ref="O437:P437" si="37">+O439+O443+O449+O458+O467</f>
        <v>134640.29999999999</v>
      </c>
      <c r="P437" s="253">
        <f t="shared" si="37"/>
        <v>340572.5</v>
      </c>
    </row>
    <row r="438" spans="1:16" s="273" customFormat="1" ht="12.75">
      <c r="A438" s="269" t="str">
        <f t="shared" si="36"/>
        <v>71080202025113</v>
      </c>
      <c r="B438" s="451" t="s">
        <v>439</v>
      </c>
      <c r="C438" s="452" t="s">
        <v>185</v>
      </c>
      <c r="D438" s="453" t="s">
        <v>140</v>
      </c>
      <c r="E438" s="462" t="s">
        <v>140</v>
      </c>
      <c r="F438" s="467" t="s">
        <v>140</v>
      </c>
      <c r="G438" s="468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</row>
    <row r="439" spans="1:16" s="273" customFormat="1" ht="27" hidden="1">
      <c r="A439" s="269" t="str">
        <f t="shared" si="36"/>
        <v>71080203000000</v>
      </c>
      <c r="B439" s="451" t="s">
        <v>439</v>
      </c>
      <c r="C439" s="452" t="s">
        <v>185</v>
      </c>
      <c r="D439" s="453" t="s">
        <v>140</v>
      </c>
      <c r="E439" s="462" t="s">
        <v>442</v>
      </c>
      <c r="F439" s="467" t="s">
        <v>441</v>
      </c>
      <c r="G439" s="456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SUM(N440:N442)</f>
        <v>0</v>
      </c>
      <c r="O439" s="466">
        <f>SUM(O440:O442)</f>
        <v>0</v>
      </c>
      <c r="P439" s="466">
        <f>SUM(P440:P442)</f>
        <v>0</v>
      </c>
    </row>
    <row r="440" spans="1:16" s="273" customFormat="1" ht="25.5" hidden="1">
      <c r="A440" s="269" t="str">
        <f t="shared" si="36"/>
        <v>71080203000001</v>
      </c>
      <c r="B440" s="451" t="s">
        <v>439</v>
      </c>
      <c r="C440" s="452" t="s">
        <v>185</v>
      </c>
      <c r="D440" s="453" t="s">
        <v>140</v>
      </c>
      <c r="E440" s="462" t="s">
        <v>442</v>
      </c>
      <c r="F440" s="467" t="s">
        <v>441</v>
      </c>
      <c r="G440" s="456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>+'havelvac 7.1'!N440+'havelvac 7.2'!N440+'havelvac 7.3'!N440+'havelvac 7.4'!N440+'havelvac 7.5'!N440+'havelvac 7.6'!N440+'havelvac 7.7'!N440+'havelvac 7.9'!N440+'havelvac 7.8'!N440+'havelvac 7.10'!N440+'havelvac 7.11'!N440+'havelvac 7.12'!N440+'havelvac 7.13'!N440</f>
        <v>0</v>
      </c>
      <c r="O440" s="240">
        <f>+'havelvac 7.1'!O440+'havelvac 7.2'!O440+'havelvac 7.3'!O440+'havelvac 7.4'!O440+'havelvac 7.5'!O440+'havelvac 7.6'!O440+'havelvac 7.7'!O440+'havelvac 7.9'!O440+'havelvac 7.8'!O440+'havelvac 7.10'!O440+'havelvac 7.11'!O440+'havelvac 7.12'!O440+'havelvac 7.13'!O440</f>
        <v>0</v>
      </c>
      <c r="P440" s="240">
        <f>+'havelvac 7.1'!P440+'havelvac 7.2'!P440+'havelvac 7.3'!P440+'havelvac 7.4'!P440+'havelvac 7.5'!P440+'havelvac 7.6'!P440+'havelvac 7.7'!P440+'havelvac 7.9'!P440+'havelvac 7.8'!P440+'havelvac 7.10'!P440+'havelvac 7.11'!P440+'havelvac 7.12'!P440+'havelvac 7.13'!P440</f>
        <v>0</v>
      </c>
    </row>
    <row r="441" spans="1:16" s="458" customFormat="1" hidden="1">
      <c r="A441" s="269" t="str">
        <f t="shared" si="36"/>
        <v>71080203010000</v>
      </c>
      <c r="B441" s="451" t="s">
        <v>439</v>
      </c>
      <c r="C441" s="452" t="s">
        <v>185</v>
      </c>
      <c r="D441" s="453" t="s">
        <v>140</v>
      </c>
      <c r="E441" s="462" t="s">
        <v>442</v>
      </c>
      <c r="F441" s="467" t="s">
        <v>106</v>
      </c>
      <c r="G441" s="456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>+'havelvac 7.1'!N441+'havelvac 7.2'!N441+'havelvac 7.3'!N441+'havelvac 7.4'!N441+'havelvac 7.5'!N441+'havelvac 7.6'!N441+'havelvac 7.7'!N441+'havelvac 7.9'!N441+'havelvac 7.8'!N441+'havelvac 7.10'!N441+'havelvac 7.11'!N441+'havelvac 7.12'!N441+'havelvac 7.13'!N441</f>
        <v>0</v>
      </c>
      <c r="O441" s="240">
        <f>+'havelvac 7.1'!O441+'havelvac 7.2'!O441+'havelvac 7.3'!O441+'havelvac 7.4'!O441+'havelvac 7.5'!O441+'havelvac 7.6'!O441+'havelvac 7.7'!O441+'havelvac 7.9'!O441+'havelvac 7.8'!O441+'havelvac 7.10'!O441+'havelvac 7.11'!O441+'havelvac 7.12'!O441+'havelvac 7.13'!O441</f>
        <v>0</v>
      </c>
      <c r="P441" s="240">
        <f>+'havelvac 7.1'!P441+'havelvac 7.2'!P441+'havelvac 7.3'!P441+'havelvac 7.4'!P441+'havelvac 7.5'!P441+'havelvac 7.6'!P441+'havelvac 7.7'!P441+'havelvac 7.9'!P441+'havelvac 7.8'!P441+'havelvac 7.10'!P441+'havelvac 7.11'!P441+'havelvac 7.12'!P441+'havelvac 7.13'!P441</f>
        <v>0</v>
      </c>
    </row>
    <row r="442" spans="1:16" s="273" customFormat="1" ht="25.5" hidden="1">
      <c r="A442" s="269" t="str">
        <f t="shared" si="36"/>
        <v>71080203014511</v>
      </c>
      <c r="B442" s="451" t="s">
        <v>439</v>
      </c>
      <c r="C442" s="452" t="s">
        <v>185</v>
      </c>
      <c r="D442" s="453" t="s">
        <v>140</v>
      </c>
      <c r="E442" s="462" t="s">
        <v>442</v>
      </c>
      <c r="F442" s="467" t="s">
        <v>106</v>
      </c>
      <c r="G442" s="468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>+'havelvac 7.1'!N442+'havelvac 7.2'!N442+'havelvac 7.3'!N442+'havelvac 7.4'!N442+'havelvac 7.5'!N442+'havelvac 7.6'!N442+'havelvac 7.7'!N442+'havelvac 7.9'!N442+'havelvac 7.8'!N442+'havelvac 7.10'!N442+'havelvac 7.11'!N442+'havelvac 7.12'!N442+'havelvac 7.13'!N442</f>
        <v>0</v>
      </c>
      <c r="O442" s="240">
        <f>+'havelvac 7.1'!O442+'havelvac 7.2'!O442+'havelvac 7.3'!O442+'havelvac 7.4'!O442+'havelvac 7.5'!O442+'havelvac 7.6'!O442+'havelvac 7.7'!O442+'havelvac 7.9'!O442+'havelvac 7.8'!O442+'havelvac 7.10'!O442+'havelvac 7.11'!O442+'havelvac 7.12'!O442+'havelvac 7.13'!O442</f>
        <v>0</v>
      </c>
      <c r="P442" s="240">
        <f>+'havelvac 7.1'!P442+'havelvac 7.2'!P442+'havelvac 7.3'!P442+'havelvac 7.4'!P442+'havelvac 7.5'!P442+'havelvac 7.6'!P442+'havelvac 7.7'!P442+'havelvac 7.9'!P442+'havelvac 7.8'!P442+'havelvac 7.10'!P442+'havelvac 7.11'!P442+'havelvac 7.12'!P442+'havelvac 7.13'!P442</f>
        <v>0</v>
      </c>
    </row>
    <row r="443" spans="1:16" s="458" customFormat="1" ht="27">
      <c r="A443" s="269" t="str">
        <f t="shared" si="36"/>
        <v>71080203020000</v>
      </c>
      <c r="B443" s="451" t="s">
        <v>439</v>
      </c>
      <c r="C443" s="452" t="s">
        <v>185</v>
      </c>
      <c r="D443" s="453" t="s">
        <v>140</v>
      </c>
      <c r="E443" s="462" t="s">
        <v>442</v>
      </c>
      <c r="F443" s="467" t="s">
        <v>140</v>
      </c>
      <c r="G443" s="456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SUM(N444:N448)</f>
        <v>17226.099999999999</v>
      </c>
      <c r="O443" s="466">
        <f>SUM(O444:O448)</f>
        <v>0</v>
      </c>
      <c r="P443" s="466">
        <f>SUM(P444:P448)</f>
        <v>17226.099999999999</v>
      </c>
    </row>
    <row r="444" spans="1:16" s="273" customFormat="1" ht="25.5" hidden="1">
      <c r="A444" s="269" t="str">
        <f t="shared" si="36"/>
        <v>71080203025113</v>
      </c>
      <c r="B444" s="451" t="s">
        <v>439</v>
      </c>
      <c r="C444" s="452" t="s">
        <v>185</v>
      </c>
      <c r="D444" s="453" t="s">
        <v>140</v>
      </c>
      <c r="E444" s="462" t="s">
        <v>442</v>
      </c>
      <c r="F444" s="467" t="s">
        <v>140</v>
      </c>
      <c r="G444" s="468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>+'havelvac 7.1'!N444+'havelvac 7.2'!N444+'havelvac 7.3'!N444+'havelvac 7.4'!N444+'havelvac 7.5'!N444+'havelvac 7.6'!N444+'havelvac 7.7'!N444+'havelvac 7.9'!N444+'havelvac 7.8'!N444+'havelvac 7.10'!N444+'havelvac 7.11'!N444+'havelvac 7.12'!N444+'havelvac 7.13'!N444</f>
        <v>0</v>
      </c>
      <c r="O444" s="240">
        <f>+'havelvac 7.1'!O444+'havelvac 7.2'!O444+'havelvac 7.3'!O444+'havelvac 7.4'!O444+'havelvac 7.5'!O444+'havelvac 7.6'!O444+'havelvac 7.7'!O444+'havelvac 7.9'!O444+'havelvac 7.8'!O444+'havelvac 7.10'!O444+'havelvac 7.11'!O444+'havelvac 7.12'!O444+'havelvac 7.13'!O444</f>
        <v>0</v>
      </c>
      <c r="P444" s="240">
        <f>+'havelvac 7.1'!P444+'havelvac 7.2'!P444+'havelvac 7.3'!P444+'havelvac 7.4'!P444+'havelvac 7.5'!P444+'havelvac 7.6'!P444+'havelvac 7.7'!P444+'havelvac 7.9'!P444+'havelvac 7.8'!P444+'havelvac 7.10'!P444+'havelvac 7.11'!P444+'havelvac 7.12'!P444+'havelvac 7.13'!P444</f>
        <v>0</v>
      </c>
    </row>
    <row r="445" spans="1:16" s="273" customFormat="1" hidden="1">
      <c r="A445" s="269" t="str">
        <f t="shared" si="36"/>
        <v>71080203025129</v>
      </c>
      <c r="B445" s="451" t="s">
        <v>439</v>
      </c>
      <c r="C445" s="452" t="s">
        <v>185</v>
      </c>
      <c r="D445" s="453" t="s">
        <v>140</v>
      </c>
      <c r="E445" s="462" t="s">
        <v>442</v>
      </c>
      <c r="F445" s="467" t="s">
        <v>140</v>
      </c>
      <c r="G445" s="468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>+'havelvac 7.1'!N445+'havelvac 7.2'!N445+'havelvac 7.3'!N445+'havelvac 7.4'!N445+'havelvac 7.5'!N445+'havelvac 7.6'!N445+'havelvac 7.7'!N445+'havelvac 7.9'!N445+'havelvac 7.8'!N445+'havelvac 7.10'!N445+'havelvac 7.11'!N445+'havelvac 7.12'!N445+'havelvac 7.13'!N445</f>
        <v>0</v>
      </c>
      <c r="O445" s="240">
        <f>+'havelvac 7.1'!O445+'havelvac 7.2'!O445+'havelvac 7.3'!O445+'havelvac 7.4'!O445+'havelvac 7.5'!O445+'havelvac 7.6'!O445+'havelvac 7.7'!O445+'havelvac 7.9'!O445+'havelvac 7.8'!O445+'havelvac 7.10'!O445+'havelvac 7.11'!O445+'havelvac 7.12'!O445+'havelvac 7.13'!O445</f>
        <v>0</v>
      </c>
      <c r="P445" s="240">
        <f>+'havelvac 7.1'!P445+'havelvac 7.2'!P445+'havelvac 7.3'!P445+'havelvac 7.4'!P445+'havelvac 7.5'!P445+'havelvac 7.6'!P445+'havelvac 7.7'!P445+'havelvac 7.9'!P445+'havelvac 7.8'!P445+'havelvac 7.10'!P445+'havelvac 7.11'!P445+'havelvac 7.12'!P445+'havelvac 7.13'!P445</f>
        <v>0</v>
      </c>
    </row>
    <row r="446" spans="1:16" s="273" customFormat="1" ht="25.5" hidden="1">
      <c r="A446" s="269" t="str">
        <f t="shared" si="36"/>
        <v>71080204000000</v>
      </c>
      <c r="B446" s="451" t="s">
        <v>439</v>
      </c>
      <c r="C446" s="452" t="s">
        <v>185</v>
      </c>
      <c r="D446" s="453" t="s">
        <v>140</v>
      </c>
      <c r="E446" s="462" t="s">
        <v>155</v>
      </c>
      <c r="F446" s="467" t="s">
        <v>441</v>
      </c>
      <c r="G446" s="456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>+'havelvac 7.1'!N446+'havelvac 7.2'!N446+'havelvac 7.3'!N446+'havelvac 7.4'!N446+'havelvac 7.5'!N446+'havelvac 7.6'!N446+'havelvac 7.7'!N446+'havelvac 7.9'!N446+'havelvac 7.8'!N446+'havelvac 7.10'!N446+'havelvac 7.11'!N446+'havelvac 7.12'!N446+'havelvac 7.13'!N446</f>
        <v>0</v>
      </c>
      <c r="O446" s="240">
        <f>+'havelvac 7.1'!O446+'havelvac 7.2'!O446+'havelvac 7.3'!O446+'havelvac 7.4'!O446+'havelvac 7.5'!O446+'havelvac 7.6'!O446+'havelvac 7.7'!O446+'havelvac 7.9'!O446+'havelvac 7.8'!O446+'havelvac 7.10'!O446+'havelvac 7.11'!O446+'havelvac 7.12'!O446+'havelvac 7.13'!O446</f>
        <v>0</v>
      </c>
      <c r="P446" s="240">
        <f>+'havelvac 7.1'!P446+'havelvac 7.2'!P446+'havelvac 7.3'!P446+'havelvac 7.4'!P446+'havelvac 7.5'!P446+'havelvac 7.6'!P446+'havelvac 7.7'!P446+'havelvac 7.9'!P446+'havelvac 7.8'!P446+'havelvac 7.10'!P446+'havelvac 7.11'!P446+'havelvac 7.12'!P446+'havelvac 7.13'!P446</f>
        <v>0</v>
      </c>
    </row>
    <row r="447" spans="1:16" s="273" customFormat="1" hidden="1">
      <c r="A447" s="269" t="str">
        <f t="shared" si="36"/>
        <v>71080204000001</v>
      </c>
      <c r="B447" s="451" t="s">
        <v>439</v>
      </c>
      <c r="C447" s="452" t="s">
        <v>185</v>
      </c>
      <c r="D447" s="453" t="s">
        <v>140</v>
      </c>
      <c r="E447" s="462" t="s">
        <v>155</v>
      </c>
      <c r="F447" s="467" t="s">
        <v>441</v>
      </c>
      <c r="G447" s="456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>+'havelvac 7.1'!N447+'havelvac 7.2'!N447+'havelvac 7.3'!N447+'havelvac 7.4'!N447+'havelvac 7.5'!N447+'havelvac 7.6'!N447+'havelvac 7.7'!N447+'havelvac 7.9'!N447+'havelvac 7.8'!N447+'havelvac 7.10'!N447+'havelvac 7.11'!N447+'havelvac 7.12'!N447+'havelvac 7.13'!N447</f>
        <v>0</v>
      </c>
      <c r="O447" s="240">
        <f>+'havelvac 7.1'!O447+'havelvac 7.2'!O447+'havelvac 7.3'!O447+'havelvac 7.4'!O447+'havelvac 7.5'!O447+'havelvac 7.6'!O447+'havelvac 7.7'!O447+'havelvac 7.9'!O447+'havelvac 7.8'!O447+'havelvac 7.10'!O447+'havelvac 7.11'!O447+'havelvac 7.12'!O447+'havelvac 7.13'!O447</f>
        <v>0</v>
      </c>
      <c r="P447" s="240">
        <f>+'havelvac 7.1'!P447+'havelvac 7.2'!P447+'havelvac 7.3'!P447+'havelvac 7.4'!P447+'havelvac 7.5'!P447+'havelvac 7.6'!P447+'havelvac 7.7'!P447+'havelvac 7.9'!P447+'havelvac 7.8'!P447+'havelvac 7.10'!P447+'havelvac 7.11'!P447+'havelvac 7.12'!P447+'havelvac 7.13'!P447</f>
        <v>0</v>
      </c>
    </row>
    <row r="448" spans="1:16" s="458" customFormat="1">
      <c r="A448" s="269" t="str">
        <f t="shared" si="36"/>
        <v>71080204010000</v>
      </c>
      <c r="B448" s="451" t="s">
        <v>439</v>
      </c>
      <c r="C448" s="452" t="s">
        <v>185</v>
      </c>
      <c r="D448" s="453" t="s">
        <v>140</v>
      </c>
      <c r="E448" s="462" t="s">
        <v>155</v>
      </c>
      <c r="F448" s="467" t="s">
        <v>106</v>
      </c>
      <c r="G448" s="456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>+'havelvac 7.1'!N448+'havelvac 7.2'!N448+'havelvac 7.3'!N448+'havelvac 7.4'!N448+'havelvac 7.5'!N448+'havelvac 7.6'!N448+'havelvac 7.7'!N448+'havelvac 7.9'!N448+'havelvac 7.8'!N448+'havelvac 7.10'!N448+'havelvac 7.11'!N448+'havelvac 7.12'!N448+'havelvac 7.13'!N448</f>
        <v>17226.099999999999</v>
      </c>
      <c r="O448" s="240">
        <f>+'havelvac 7.1'!O448+'havelvac 7.2'!O448+'havelvac 7.3'!O448+'havelvac 7.4'!O448+'havelvac 7.5'!O448+'havelvac 7.6'!O448+'havelvac 7.7'!O448+'havelvac 7.9'!O448+'havelvac 7.8'!O448+'havelvac 7.10'!O448+'havelvac 7.11'!O448+'havelvac 7.12'!O448+'havelvac 7.13'!O448</f>
        <v>0</v>
      </c>
      <c r="P448" s="240">
        <f>+'havelvac 7.1'!P448+'havelvac 7.2'!P448+'havelvac 7.3'!P448+'havelvac 7.4'!P448+'havelvac 7.5'!P448+'havelvac 7.6'!P448+'havelvac 7.7'!P448+'havelvac 7.9'!P448+'havelvac 7.8'!P448+'havelvac 7.10'!P448+'havelvac 7.11'!P448+'havelvac 7.12'!P448+'havelvac 7.13'!P448</f>
        <v>17226.099999999999</v>
      </c>
    </row>
    <row r="449" spans="1:16" s="273" customFormat="1" ht="27">
      <c r="A449" s="269" t="str">
        <f t="shared" si="36"/>
        <v>71080204014216</v>
      </c>
      <c r="B449" s="451" t="s">
        <v>439</v>
      </c>
      <c r="C449" s="452" t="s">
        <v>185</v>
      </c>
      <c r="D449" s="453" t="s">
        <v>140</v>
      </c>
      <c r="E449" s="462" t="s">
        <v>155</v>
      </c>
      <c r="F449" s="467" t="s">
        <v>106</v>
      </c>
      <c r="G449" s="468">
        <v>4216</v>
      </c>
      <c r="H449" s="238"/>
      <c r="I449" s="463"/>
      <c r="J449" s="464"/>
      <c r="K449" s="464"/>
      <c r="L449" s="465" t="s">
        <v>266</v>
      </c>
      <c r="M449" s="459"/>
      <c r="N449" s="466">
        <f>SUM(N450:N457)</f>
        <v>336691.5</v>
      </c>
      <c r="O449" s="466">
        <f>SUM(O450:O457)</f>
        <v>24340.899999999998</v>
      </c>
      <c r="P449" s="466">
        <f>SUM(P450:P457)</f>
        <v>312350.60000000003</v>
      </c>
    </row>
    <row r="450" spans="1:16" s="273" customFormat="1" hidden="1">
      <c r="A450" s="269" t="str">
        <f t="shared" si="36"/>
        <v>71080204014239</v>
      </c>
      <c r="B450" s="451" t="s">
        <v>439</v>
      </c>
      <c r="C450" s="452" t="s">
        <v>185</v>
      </c>
      <c r="D450" s="453" t="s">
        <v>140</v>
      </c>
      <c r="E450" s="462" t="s">
        <v>155</v>
      </c>
      <c r="F450" s="467" t="s">
        <v>106</v>
      </c>
      <c r="G450" s="468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>+'havelvac 7.1'!N450+'havelvac 7.2'!N450+'havelvac 7.3'!N450+'havelvac 7.4'!N450+'havelvac 7.5'!N450+'havelvac 7.6'!N450+'havelvac 7.7'!N450+'havelvac 7.9'!N450+'havelvac 7.8'!N450+'havelvac 7.10'!N450+'havelvac 7.11'!N450+'havelvac 7.12'!N450+'havelvac 7.13'!N450</f>
        <v>0</v>
      </c>
      <c r="O450" s="240">
        <f>+'havelvac 7.1'!O450+'havelvac 7.2'!O450+'havelvac 7.3'!O450+'havelvac 7.4'!O450+'havelvac 7.5'!O450+'havelvac 7.6'!O450+'havelvac 7.7'!O450+'havelvac 7.9'!O450+'havelvac 7.8'!O450+'havelvac 7.10'!O450+'havelvac 7.11'!O450+'havelvac 7.12'!O450+'havelvac 7.13'!O450</f>
        <v>0</v>
      </c>
      <c r="P450" s="240">
        <f>+'havelvac 7.1'!P450+'havelvac 7.2'!P450+'havelvac 7.3'!P450+'havelvac 7.4'!P450+'havelvac 7.5'!P450+'havelvac 7.6'!P450+'havelvac 7.7'!P450+'havelvac 7.9'!P450+'havelvac 7.8'!P450+'havelvac 7.10'!P450+'havelvac 7.11'!P450+'havelvac 7.12'!P450+'havelvac 7.13'!P450</f>
        <v>0</v>
      </c>
    </row>
    <row r="451" spans="1:16" s="273" customFormat="1" ht="25.5">
      <c r="A451" s="269" t="str">
        <f t="shared" si="36"/>
        <v>71080204014269</v>
      </c>
      <c r="B451" s="471" t="s">
        <v>439</v>
      </c>
      <c r="C451" s="452" t="s">
        <v>185</v>
      </c>
      <c r="D451" s="453" t="s">
        <v>140</v>
      </c>
      <c r="E451" s="462" t="s">
        <v>155</v>
      </c>
      <c r="F451" s="467" t="s">
        <v>106</v>
      </c>
      <c r="G451" s="468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>+'havelvac 7.1'!N451+'havelvac 7.2'!N451+'havelvac 7.3'!N451+'havelvac 7.4'!N451+'havelvac 7.5'!N451+'havelvac 7.6'!N451+'havelvac 7.7'!N451+'havelvac 7.9'!N451+'havelvac 7.8'!N451+'havelvac 7.10'!N451+'havelvac 7.11'!N451+'havelvac 7.12'!N451+'havelvac 7.13'!N451</f>
        <v>24340.899999999998</v>
      </c>
      <c r="O451" s="240">
        <f>+'havelvac 7.1'!O451+'havelvac 7.2'!O451+'havelvac 7.3'!O451+'havelvac 7.4'!O451+'havelvac 7.5'!O451+'havelvac 7.6'!O451+'havelvac 7.7'!O451+'havelvac 7.9'!O451+'havelvac 7.8'!O451+'havelvac 7.10'!O451+'havelvac 7.11'!O451+'havelvac 7.12'!O451+'havelvac 7.13'!O451</f>
        <v>24340.899999999998</v>
      </c>
      <c r="P451" s="240">
        <f>+'havelvac 7.1'!P451+'havelvac 7.2'!P451+'havelvac 7.3'!P451+'havelvac 7.4'!P451+'havelvac 7.5'!P451+'havelvac 7.6'!P451+'havelvac 7.7'!P451+'havelvac 7.9'!P451+'havelvac 7.8'!P451+'havelvac 7.10'!P451+'havelvac 7.11'!P451+'havelvac 7.12'!P451+'havelvac 7.13'!P451</f>
        <v>0</v>
      </c>
    </row>
    <row r="452" spans="1:16" s="273" customFormat="1" hidden="1">
      <c r="A452" s="269" t="str">
        <f t="shared" si="36"/>
        <v>71080204014639</v>
      </c>
      <c r="B452" s="451" t="s">
        <v>439</v>
      </c>
      <c r="C452" s="452" t="s">
        <v>185</v>
      </c>
      <c r="D452" s="453" t="s">
        <v>140</v>
      </c>
      <c r="E452" s="462" t="s">
        <v>155</v>
      </c>
      <c r="F452" s="467" t="s">
        <v>106</v>
      </c>
      <c r="G452" s="468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>+'havelvac 7.1'!N452+'havelvac 7.2'!N452+'havelvac 7.3'!N452+'havelvac 7.4'!N452+'havelvac 7.5'!N452+'havelvac 7.6'!N452+'havelvac 7.7'!N452+'havelvac 7.9'!N452+'havelvac 7.8'!N452+'havelvac 7.10'!N452+'havelvac 7.11'!N452+'havelvac 7.12'!N452+'havelvac 7.13'!N452</f>
        <v>0</v>
      </c>
      <c r="O452" s="240">
        <f>+'havelvac 7.1'!O452+'havelvac 7.2'!O452+'havelvac 7.3'!O452+'havelvac 7.4'!O452+'havelvac 7.5'!O452+'havelvac 7.6'!O452+'havelvac 7.7'!O452+'havelvac 7.9'!O452+'havelvac 7.8'!O452+'havelvac 7.10'!O452+'havelvac 7.11'!O452+'havelvac 7.12'!O452+'havelvac 7.13'!O452</f>
        <v>0</v>
      </c>
      <c r="P452" s="240">
        <f>+'havelvac 7.1'!P452+'havelvac 7.2'!P452+'havelvac 7.3'!P452+'havelvac 7.4'!P452+'havelvac 7.5'!P452+'havelvac 7.6'!P452+'havelvac 7.7'!P452+'havelvac 7.9'!P452+'havelvac 7.8'!P452+'havelvac 7.10'!P452+'havelvac 7.11'!P452+'havelvac 7.12'!P452+'havelvac 7.13'!P452</f>
        <v>0</v>
      </c>
    </row>
    <row r="453" spans="1:16" s="273" customFormat="1" ht="25.5" hidden="1">
      <c r="A453" s="269" t="str">
        <f t="shared" si="36"/>
        <v>71080204014819</v>
      </c>
      <c r="B453" s="451" t="s">
        <v>439</v>
      </c>
      <c r="C453" s="452" t="s">
        <v>185</v>
      </c>
      <c r="D453" s="453" t="s">
        <v>140</v>
      </c>
      <c r="E453" s="462" t="s">
        <v>155</v>
      </c>
      <c r="F453" s="467" t="s">
        <v>106</v>
      </c>
      <c r="G453" s="456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>+'havelvac 7.1'!N453+'havelvac 7.2'!N453+'havelvac 7.3'!N453+'havelvac 7.4'!N453+'havelvac 7.5'!N453+'havelvac 7.6'!N453+'havelvac 7.7'!N453+'havelvac 7.9'!N453+'havelvac 7.8'!N453+'havelvac 7.10'!N453+'havelvac 7.11'!N453+'havelvac 7.12'!N453+'havelvac 7.13'!N453</f>
        <v>0</v>
      </c>
      <c r="O453" s="240">
        <f>+'havelvac 7.1'!O453+'havelvac 7.2'!O453+'havelvac 7.3'!O453+'havelvac 7.4'!O453+'havelvac 7.5'!O453+'havelvac 7.6'!O453+'havelvac 7.7'!O453+'havelvac 7.9'!O453+'havelvac 7.8'!O453+'havelvac 7.10'!O453+'havelvac 7.11'!O453+'havelvac 7.12'!O453+'havelvac 7.13'!O453</f>
        <v>0</v>
      </c>
      <c r="P453" s="240">
        <f>+'havelvac 7.1'!P453+'havelvac 7.2'!P453+'havelvac 7.3'!P453+'havelvac 7.4'!P453+'havelvac 7.5'!P453+'havelvac 7.6'!P453+'havelvac 7.7'!P453+'havelvac 7.9'!P453+'havelvac 7.8'!P453+'havelvac 7.10'!P453+'havelvac 7.11'!P453+'havelvac 7.12'!P453+'havelvac 7.13'!P453</f>
        <v>0</v>
      </c>
    </row>
    <row r="454" spans="1:16" s="458" customFormat="1" ht="25.5" hidden="1">
      <c r="A454" s="269" t="str">
        <f t="shared" si="36"/>
        <v>71080204020000</v>
      </c>
      <c r="B454" s="451" t="s">
        <v>439</v>
      </c>
      <c r="C454" s="452" t="s">
        <v>185</v>
      </c>
      <c r="D454" s="453" t="s">
        <v>140</v>
      </c>
      <c r="E454" s="462" t="s">
        <v>155</v>
      </c>
      <c r="F454" s="467" t="s">
        <v>140</v>
      </c>
      <c r="G454" s="456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>+'havelvac 7.1'!N454+'havelvac 7.2'!N454+'havelvac 7.3'!N454+'havelvac 7.4'!N454+'havelvac 7.5'!N454+'havelvac 7.6'!N454+'havelvac 7.7'!N454+'havelvac 7.9'!N454+'havelvac 7.8'!N454+'havelvac 7.10'!N454+'havelvac 7.11'!N454+'havelvac 7.12'!N454+'havelvac 7.13'!N454</f>
        <v>0</v>
      </c>
      <c r="O454" s="240">
        <f>+'havelvac 7.1'!O454+'havelvac 7.2'!O454+'havelvac 7.3'!O454+'havelvac 7.4'!O454+'havelvac 7.5'!O454+'havelvac 7.6'!O454+'havelvac 7.7'!O454+'havelvac 7.9'!O454+'havelvac 7.8'!O454+'havelvac 7.10'!O454+'havelvac 7.11'!O454+'havelvac 7.12'!O454+'havelvac 7.13'!O454</f>
        <v>0</v>
      </c>
      <c r="P454" s="240">
        <f>+'havelvac 7.1'!P454+'havelvac 7.2'!P454+'havelvac 7.3'!P454+'havelvac 7.4'!P454+'havelvac 7.5'!P454+'havelvac 7.6'!P454+'havelvac 7.7'!P454+'havelvac 7.9'!P454+'havelvac 7.8'!P454+'havelvac 7.10'!P454+'havelvac 7.11'!P454+'havelvac 7.12'!P454+'havelvac 7.13'!P454</f>
        <v>0</v>
      </c>
    </row>
    <row r="455" spans="1:16" s="273" customFormat="1">
      <c r="A455" s="269" t="str">
        <f t="shared" si="36"/>
        <v>71080204024511</v>
      </c>
      <c r="B455" s="451" t="s">
        <v>439</v>
      </c>
      <c r="C455" s="452" t="s">
        <v>185</v>
      </c>
      <c r="D455" s="453" t="s">
        <v>140</v>
      </c>
      <c r="E455" s="462" t="s">
        <v>155</v>
      </c>
      <c r="F455" s="467" t="s">
        <v>140</v>
      </c>
      <c r="G455" s="468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>+'havelvac 7.1'!N455+'havelvac 7.2'!N455+'havelvac 7.3'!N455+'havelvac 7.4'!N455+'havelvac 7.5'!N455+'havelvac 7.6'!N455+'havelvac 7.7'!N455+'havelvac 7.9'!N455+'havelvac 7.8'!N455+'havelvac 7.10'!N455+'havelvac 7.11'!N455+'havelvac 7.12'!N455+'havelvac 7.13'!N455</f>
        <v>9326.2000000000007</v>
      </c>
      <c r="O455" s="240">
        <f>+'havelvac 7.1'!O455+'havelvac 7.2'!O455+'havelvac 7.3'!O455+'havelvac 7.4'!O455+'havelvac 7.5'!O455+'havelvac 7.6'!O455+'havelvac 7.7'!O455+'havelvac 7.9'!O455+'havelvac 7.8'!O455+'havelvac 7.10'!O455+'havelvac 7.11'!O455+'havelvac 7.12'!O455+'havelvac 7.13'!O455</f>
        <v>0</v>
      </c>
      <c r="P455" s="240">
        <f>+'havelvac 7.1'!P455+'havelvac 7.2'!P455+'havelvac 7.3'!P455+'havelvac 7.4'!P455+'havelvac 7.5'!P455+'havelvac 7.6'!P455+'havelvac 7.7'!P455+'havelvac 7.9'!P455+'havelvac 7.8'!P455+'havelvac 7.10'!P455+'havelvac 7.11'!P455+'havelvac 7.12'!P455+'havelvac 7.13'!P455</f>
        <v>9326.2000000000007</v>
      </c>
    </row>
    <row r="456" spans="1:16" s="458" customFormat="1">
      <c r="A456" s="269" t="str">
        <f t="shared" si="36"/>
        <v>71080204030000</v>
      </c>
      <c r="B456" s="451" t="s">
        <v>439</v>
      </c>
      <c r="C456" s="452" t="s">
        <v>185</v>
      </c>
      <c r="D456" s="453" t="s">
        <v>140</v>
      </c>
      <c r="E456" s="462" t="s">
        <v>155</v>
      </c>
      <c r="F456" s="467" t="s">
        <v>442</v>
      </c>
      <c r="G456" s="456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>+'havelvac 7.1'!N456+'havelvac 7.2'!N456+'havelvac 7.3'!N456+'havelvac 7.4'!N456+'havelvac 7.5'!N456+'havelvac 7.6'!N456+'havelvac 7.7'!N456+'havelvac 7.9'!N456+'havelvac 7.8'!N456+'havelvac 7.10'!N456+'havelvac 7.11'!N456+'havelvac 7.12'!N456+'havelvac 7.13'!N456</f>
        <v>237133.1</v>
      </c>
      <c r="O456" s="240">
        <f>+'havelvac 7.1'!O456+'havelvac 7.2'!O456+'havelvac 7.3'!O456+'havelvac 7.4'!O456+'havelvac 7.5'!O456+'havelvac 7.6'!O456+'havelvac 7.7'!O456+'havelvac 7.9'!O456+'havelvac 7.8'!O456+'havelvac 7.10'!O456+'havelvac 7.11'!O456+'havelvac 7.12'!O456+'havelvac 7.13'!O456</f>
        <v>0</v>
      </c>
      <c r="P456" s="240">
        <f>+'havelvac 7.1'!P456+'havelvac 7.2'!P456+'havelvac 7.3'!P456+'havelvac 7.4'!P456+'havelvac 7.5'!P456+'havelvac 7.6'!P456+'havelvac 7.7'!P456+'havelvac 7.9'!P456+'havelvac 7.8'!P456+'havelvac 7.10'!P456+'havelvac 7.11'!P456+'havelvac 7.12'!P456+'havelvac 7.13'!P456</f>
        <v>237133.1</v>
      </c>
    </row>
    <row r="457" spans="1:16" s="273" customFormat="1">
      <c r="A457" s="269" t="str">
        <f t="shared" si="36"/>
        <v>71080204035113</v>
      </c>
      <c r="B457" s="451" t="s">
        <v>439</v>
      </c>
      <c r="C457" s="452" t="s">
        <v>185</v>
      </c>
      <c r="D457" s="453" t="s">
        <v>140</v>
      </c>
      <c r="E457" s="462" t="s">
        <v>155</v>
      </c>
      <c r="F457" s="467" t="s">
        <v>442</v>
      </c>
      <c r="G457" s="468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+'havelvac 7.1'!N457+'havelvac 7.2'!N457+'havelvac 7.3'!N457+'havelvac 7.4'!N457+'havelvac 7.5'!N457+'havelvac 7.6'!N457+'havelvac 7.7'!N457+'havelvac 7.9'!N457+'havelvac 7.8'!N457+'havelvac 7.10'!N457+'havelvac 7.11'!N457+'havelvac 7.12'!N457+'havelvac 7.13'!N457</f>
        <v>65891.3</v>
      </c>
      <c r="O457" s="240">
        <f>+'havelvac 7.1'!O457+'havelvac 7.2'!O457+'havelvac 7.3'!O457+'havelvac 7.4'!O457+'havelvac 7.5'!O457+'havelvac 7.6'!O457+'havelvac 7.7'!O457+'havelvac 7.9'!O457+'havelvac 7.8'!O457+'havelvac 7.10'!O457+'havelvac 7.11'!O457+'havelvac 7.12'!O457+'havelvac 7.13'!O457</f>
        <v>0</v>
      </c>
      <c r="P457" s="240">
        <f>+'havelvac 7.1'!P457+'havelvac 7.2'!P457+'havelvac 7.3'!P457+'havelvac 7.4'!P457+'havelvac 7.5'!P457+'havelvac 7.6'!P457+'havelvac 7.7'!P457+'havelvac 7.9'!P457+'havelvac 7.8'!P457+'havelvac 7.10'!P457+'havelvac 7.11'!P457+'havelvac 7.12'!P457+'havelvac 7.13'!P457</f>
        <v>65891.3</v>
      </c>
    </row>
    <row r="458" spans="1:16" s="273" customFormat="1" ht="27">
      <c r="A458" s="269" t="str">
        <f t="shared" si="36"/>
        <v>71080205000000</v>
      </c>
      <c r="B458" s="451" t="s">
        <v>439</v>
      </c>
      <c r="C458" s="452" t="s">
        <v>185</v>
      </c>
      <c r="D458" s="453" t="s">
        <v>140</v>
      </c>
      <c r="E458" s="462" t="s">
        <v>149</v>
      </c>
      <c r="F458" s="467" t="s">
        <v>441</v>
      </c>
      <c r="G458" s="456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SUM(N459:N466)</f>
        <v>110299.4</v>
      </c>
      <c r="O458" s="466">
        <f>SUM(O459:O466)</f>
        <v>110299.4</v>
      </c>
      <c r="P458" s="466">
        <f>SUM(P459:P466)</f>
        <v>0</v>
      </c>
    </row>
    <row r="459" spans="1:16" s="273" customFormat="1" hidden="1">
      <c r="A459" s="269" t="str">
        <f t="shared" si="36"/>
        <v>71080205000001</v>
      </c>
      <c r="B459" s="451" t="s">
        <v>439</v>
      </c>
      <c r="C459" s="452" t="s">
        <v>185</v>
      </c>
      <c r="D459" s="453" t="s">
        <v>140</v>
      </c>
      <c r="E459" s="462" t="s">
        <v>149</v>
      </c>
      <c r="F459" s="467" t="s">
        <v>441</v>
      </c>
      <c r="G459" s="456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+'havelvac 7.1'!N459+'havelvac 7.2'!N459+'havelvac 7.3'!N459+'havelvac 7.4'!N459+'havelvac 7.5'!N459+'havelvac 7.6'!N459+'havelvac 7.7'!N459+'havelvac 7.9'!N459+'havelvac 7.8'!N459+'havelvac 7.10'!N459+'havelvac 7.11'!N459+'havelvac 7.12'!N459+'havelvac 7.13'!N459</f>
        <v>0</v>
      </c>
      <c r="O459" s="240">
        <f>+'havelvac 7.1'!O459+'havelvac 7.2'!O459+'havelvac 7.3'!O459+'havelvac 7.4'!O459+'havelvac 7.5'!O459+'havelvac 7.6'!O459+'havelvac 7.7'!O459+'havelvac 7.9'!O459+'havelvac 7.8'!O459+'havelvac 7.10'!O459+'havelvac 7.11'!O459+'havelvac 7.12'!O459+'havelvac 7.13'!O459</f>
        <v>0</v>
      </c>
      <c r="P459" s="240">
        <f>+'havelvac 7.1'!P459+'havelvac 7.2'!P459+'havelvac 7.3'!P459+'havelvac 7.4'!P459+'havelvac 7.5'!P459+'havelvac 7.6'!P459+'havelvac 7.7'!P459+'havelvac 7.9'!P459+'havelvac 7.8'!P459+'havelvac 7.10'!P459+'havelvac 7.11'!P459+'havelvac 7.12'!P459+'havelvac 7.13'!P459</f>
        <v>0</v>
      </c>
    </row>
    <row r="460" spans="1:16" s="458" customFormat="1" ht="25.5">
      <c r="A460" s="269" t="str">
        <f t="shared" si="36"/>
        <v>71080205010000</v>
      </c>
      <c r="B460" s="451" t="s">
        <v>439</v>
      </c>
      <c r="C460" s="452" t="s">
        <v>185</v>
      </c>
      <c r="D460" s="453" t="s">
        <v>140</v>
      </c>
      <c r="E460" s="462" t="s">
        <v>149</v>
      </c>
      <c r="F460" s="467" t="s">
        <v>106</v>
      </c>
      <c r="G460" s="456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>+'havelvac 7.1'!N460+'havelvac 7.2'!N460+'havelvac 7.3'!N460+'havelvac 7.4'!N460+'havelvac 7.5'!N460+'havelvac 7.6'!N460+'havelvac 7.7'!N460+'havelvac 7.9'!N460+'havelvac 7.8'!N460+'havelvac 7.10'!N460+'havelvac 7.11'!N460+'havelvac 7.12'!N460+'havelvac 7.13'!N460</f>
        <v>109806.39999999999</v>
      </c>
      <c r="O460" s="240">
        <f>+'havelvac 7.1'!O460+'havelvac 7.2'!O460+'havelvac 7.3'!O460+'havelvac 7.4'!O460+'havelvac 7.5'!O460+'havelvac 7.6'!O460+'havelvac 7.7'!O460+'havelvac 7.9'!O460+'havelvac 7.8'!O460+'havelvac 7.10'!O460+'havelvac 7.11'!O460+'havelvac 7.12'!O460+'havelvac 7.13'!O460</f>
        <v>109806.39999999999</v>
      </c>
      <c r="P460" s="240">
        <f>+'havelvac 7.1'!P460+'havelvac 7.2'!P460+'havelvac 7.3'!P460+'havelvac 7.4'!P460+'havelvac 7.5'!P460+'havelvac 7.6'!P460+'havelvac 7.7'!P460+'havelvac 7.9'!P460+'havelvac 7.8'!P460+'havelvac 7.10'!P460+'havelvac 7.11'!P460+'havelvac 7.12'!P460+'havelvac 7.13'!P460</f>
        <v>0</v>
      </c>
    </row>
    <row r="461" spans="1:16" s="273" customFormat="1" hidden="1">
      <c r="A461" s="269" t="str">
        <f t="shared" si="36"/>
        <v>71080205014511</v>
      </c>
      <c r="B461" s="451" t="s">
        <v>439</v>
      </c>
      <c r="C461" s="452" t="s">
        <v>185</v>
      </c>
      <c r="D461" s="453" t="s">
        <v>140</v>
      </c>
      <c r="E461" s="462" t="s">
        <v>149</v>
      </c>
      <c r="F461" s="467" t="s">
        <v>106</v>
      </c>
      <c r="G461" s="468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>+'havelvac 7.1'!N461+'havelvac 7.2'!N461+'havelvac 7.3'!N461+'havelvac 7.4'!N461+'havelvac 7.5'!N461+'havelvac 7.6'!N461+'havelvac 7.7'!N461+'havelvac 7.9'!N461+'havelvac 7.8'!N461+'havelvac 7.10'!N461+'havelvac 7.11'!N461+'havelvac 7.12'!N461+'havelvac 7.13'!N461</f>
        <v>0</v>
      </c>
      <c r="O461" s="240">
        <f>+'havelvac 7.1'!O461+'havelvac 7.2'!O461+'havelvac 7.3'!O461+'havelvac 7.4'!O461+'havelvac 7.5'!O461+'havelvac 7.6'!O461+'havelvac 7.7'!O461+'havelvac 7.9'!O461+'havelvac 7.8'!O461+'havelvac 7.10'!O461+'havelvac 7.11'!O461+'havelvac 7.12'!O461+'havelvac 7.13'!O461</f>
        <v>0</v>
      </c>
      <c r="P461" s="240">
        <f>+'havelvac 7.1'!P461+'havelvac 7.2'!P461+'havelvac 7.3'!P461+'havelvac 7.4'!P461+'havelvac 7.5'!P461+'havelvac 7.6'!P461+'havelvac 7.7'!P461+'havelvac 7.9'!P461+'havelvac 7.8'!P461+'havelvac 7.10'!P461+'havelvac 7.11'!P461+'havelvac 7.12'!P461+'havelvac 7.13'!P461</f>
        <v>0</v>
      </c>
    </row>
    <row r="462" spans="1:16" s="458" customFormat="1" ht="25.5" hidden="1">
      <c r="A462" s="269" t="str">
        <f t="shared" si="36"/>
        <v>71080205020000</v>
      </c>
      <c r="B462" s="451" t="s">
        <v>439</v>
      </c>
      <c r="C462" s="452" t="s">
        <v>185</v>
      </c>
      <c r="D462" s="453" t="s">
        <v>140</v>
      </c>
      <c r="E462" s="462" t="s">
        <v>149</v>
      </c>
      <c r="F462" s="467" t="s">
        <v>140</v>
      </c>
      <c r="G462" s="456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>+'havelvac 7.1'!N462+'havelvac 7.2'!N462+'havelvac 7.3'!N462+'havelvac 7.4'!N462+'havelvac 7.5'!N462+'havelvac 7.6'!N462+'havelvac 7.7'!N462+'havelvac 7.9'!N462+'havelvac 7.8'!N462+'havelvac 7.10'!N462+'havelvac 7.11'!N462+'havelvac 7.12'!N462+'havelvac 7.13'!N462</f>
        <v>0</v>
      </c>
      <c r="O462" s="240">
        <f>+'havelvac 7.1'!O462+'havelvac 7.2'!O462+'havelvac 7.3'!O462+'havelvac 7.4'!O462+'havelvac 7.5'!O462+'havelvac 7.6'!O462+'havelvac 7.7'!O462+'havelvac 7.9'!O462+'havelvac 7.8'!O462+'havelvac 7.10'!O462+'havelvac 7.11'!O462+'havelvac 7.12'!O462+'havelvac 7.13'!O462</f>
        <v>0</v>
      </c>
      <c r="P462" s="240">
        <f>+'havelvac 7.1'!P462+'havelvac 7.2'!P462+'havelvac 7.3'!P462+'havelvac 7.4'!P462+'havelvac 7.5'!P462+'havelvac 7.6'!P462+'havelvac 7.7'!P462+'havelvac 7.9'!P462+'havelvac 7.8'!P462+'havelvac 7.10'!P462+'havelvac 7.11'!P462+'havelvac 7.12'!P462+'havelvac 7.13'!P462</f>
        <v>0</v>
      </c>
    </row>
    <row r="463" spans="1:16" s="273" customFormat="1" hidden="1">
      <c r="A463" s="269" t="str">
        <f t="shared" si="36"/>
        <v>71080205024511</v>
      </c>
      <c r="B463" s="451" t="s">
        <v>439</v>
      </c>
      <c r="C463" s="452" t="s">
        <v>185</v>
      </c>
      <c r="D463" s="453" t="s">
        <v>140</v>
      </c>
      <c r="E463" s="462" t="s">
        <v>149</v>
      </c>
      <c r="F463" s="467" t="s">
        <v>140</v>
      </c>
      <c r="G463" s="468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>+'havelvac 7.1'!N463+'havelvac 7.2'!N463+'havelvac 7.3'!N463+'havelvac 7.4'!N463+'havelvac 7.5'!N463+'havelvac 7.6'!N463+'havelvac 7.7'!N463+'havelvac 7.9'!N463+'havelvac 7.8'!N463+'havelvac 7.10'!N463+'havelvac 7.11'!N463+'havelvac 7.12'!N463+'havelvac 7.13'!N463</f>
        <v>0</v>
      </c>
      <c r="O463" s="240">
        <f>+'havelvac 7.1'!O463+'havelvac 7.2'!O463+'havelvac 7.3'!O463+'havelvac 7.4'!O463+'havelvac 7.5'!O463+'havelvac 7.6'!O463+'havelvac 7.7'!O463+'havelvac 7.9'!O463+'havelvac 7.8'!O463+'havelvac 7.10'!O463+'havelvac 7.11'!O463+'havelvac 7.12'!O463+'havelvac 7.13'!O463</f>
        <v>0</v>
      </c>
      <c r="P463" s="240">
        <f>+'havelvac 7.1'!P463+'havelvac 7.2'!P463+'havelvac 7.3'!P463+'havelvac 7.4'!P463+'havelvac 7.5'!P463+'havelvac 7.6'!P463+'havelvac 7.7'!P463+'havelvac 7.9'!P463+'havelvac 7.8'!P463+'havelvac 7.10'!P463+'havelvac 7.11'!P463+'havelvac 7.12'!P463+'havelvac 7.13'!P463</f>
        <v>0</v>
      </c>
    </row>
    <row r="464" spans="1:16" s="273" customFormat="1">
      <c r="A464" s="269" t="str">
        <f t="shared" si="36"/>
        <v>71090201044239</v>
      </c>
      <c r="B464" s="451" t="s">
        <v>439</v>
      </c>
      <c r="C464" s="452" t="s">
        <v>187</v>
      </c>
      <c r="D464" s="453" t="s">
        <v>140</v>
      </c>
      <c r="E464" s="462" t="s">
        <v>106</v>
      </c>
      <c r="F464" s="467" t="s">
        <v>155</v>
      </c>
      <c r="G464" s="468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>+'havelvac 7.1'!N464+'havelvac 7.2'!N464+'havelvac 7.3'!N464+'havelvac 7.4'!N464+'havelvac 7.5'!N464+'havelvac 7.6'!N464+'havelvac 7.7'!N464+'havelvac 7.9'!N464+'havelvac 7.8'!N464+'havelvac 7.10'!N464+'havelvac 7.11'!N464+'havelvac 7.12'!N464+'havelvac 7.13'!N464</f>
        <v>493</v>
      </c>
      <c r="O464" s="240">
        <f>+'havelvac 7.1'!O464+'havelvac 7.2'!O464+'havelvac 7.3'!O464+'havelvac 7.4'!O464+'havelvac 7.5'!O464+'havelvac 7.6'!O464+'havelvac 7.7'!O464+'havelvac 7.9'!O464+'havelvac 7.8'!O464+'havelvac 7.10'!O464+'havelvac 7.11'!O464+'havelvac 7.12'!O464+'havelvac 7.13'!O464</f>
        <v>493</v>
      </c>
      <c r="P464" s="240">
        <f>+'havelvac 7.1'!P464+'havelvac 7.2'!P464+'havelvac 7.3'!P464+'havelvac 7.4'!P464+'havelvac 7.5'!P464+'havelvac 7.6'!P464+'havelvac 7.7'!P464+'havelvac 7.9'!P464+'havelvac 7.8'!P464+'havelvac 7.10'!P464+'havelvac 7.11'!P464+'havelvac 7.12'!P464+'havelvac 7.13'!P464</f>
        <v>0</v>
      </c>
    </row>
    <row r="465" spans="1:16" s="273" customFormat="1" hidden="1">
      <c r="A465" s="269"/>
      <c r="B465" s="451"/>
      <c r="C465" s="452"/>
      <c r="D465" s="453"/>
      <c r="E465" s="462"/>
      <c r="F465" s="467"/>
      <c r="G465" s="468"/>
      <c r="H465" s="496"/>
      <c r="I465" s="474"/>
      <c r="J465" s="497"/>
      <c r="K465" s="498"/>
      <c r="L465" s="252" t="s">
        <v>173</v>
      </c>
      <c r="M465" s="236">
        <v>5112</v>
      </c>
      <c r="N465" s="240">
        <f>+'havelvac 7.1'!N465+'havelvac 7.2'!N465+'havelvac 7.3'!N465+'havelvac 7.4'!N465+'havelvac 7.5'!N465+'havelvac 7.6'!N465+'havelvac 7.7'!N465+'havelvac 7.9'!N465+'havelvac 7.8'!N465+'havelvac 7.10'!N465+'havelvac 7.11'!N465+'havelvac 7.12'!N465+'havelvac 7.13'!N465</f>
        <v>0</v>
      </c>
      <c r="O465" s="240">
        <f>+'havelvac 7.1'!O465+'havelvac 7.2'!O465+'havelvac 7.3'!O465+'havelvac 7.4'!O465+'havelvac 7.5'!O465+'havelvac 7.6'!O465+'havelvac 7.7'!O465+'havelvac 7.9'!O465+'havelvac 7.8'!O465+'havelvac 7.10'!O465+'havelvac 7.11'!O465+'havelvac 7.12'!O465+'havelvac 7.13'!O465</f>
        <v>0</v>
      </c>
      <c r="P465" s="240">
        <f>+'havelvac 7.1'!P465+'havelvac 7.2'!P465+'havelvac 7.3'!P465+'havelvac 7.4'!P465+'havelvac 7.5'!P465+'havelvac 7.6'!P465+'havelvac 7.7'!P465+'havelvac 7.9'!P465+'havelvac 7.8'!P465+'havelvac 7.10'!P465+'havelvac 7.11'!P465+'havelvac 7.12'!P465+'havelvac 7.13'!P465</f>
        <v>0</v>
      </c>
    </row>
    <row r="466" spans="1:16" s="273" customFormat="1" hidden="1">
      <c r="A466" s="269"/>
      <c r="B466" s="451"/>
      <c r="C466" s="452"/>
      <c r="D466" s="453"/>
      <c r="E466" s="462"/>
      <c r="F466" s="467"/>
      <c r="G466" s="468"/>
      <c r="H466" s="245"/>
      <c r="I466" s="245"/>
      <c r="J466" s="249"/>
      <c r="K466" s="249"/>
      <c r="L466" s="252" t="s">
        <v>174</v>
      </c>
      <c r="M466" s="236">
        <v>5113</v>
      </c>
      <c r="N466" s="240">
        <f>+'havelvac 7.1'!N466+'havelvac 7.2'!N466+'havelvac 7.3'!N466+'havelvac 7.4'!N466+'havelvac 7.5'!N466+'havelvac 7.6'!N466+'havelvac 7.7'!N466+'havelvac 7.9'!N466+'havelvac 7.8'!N466+'havelvac 7.10'!N466+'havelvac 7.11'!N466+'havelvac 7.12'!N466+'havelvac 7.13'!N466</f>
        <v>0</v>
      </c>
      <c r="O466" s="240">
        <f>+'havelvac 7.1'!O466+'havelvac 7.2'!O466+'havelvac 7.3'!O466+'havelvac 7.4'!O466+'havelvac 7.5'!O466+'havelvac 7.6'!O466+'havelvac 7.7'!O466+'havelvac 7.9'!O466+'havelvac 7.8'!O466+'havelvac 7.10'!O466+'havelvac 7.11'!O466+'havelvac 7.12'!O466+'havelvac 7.13'!O466</f>
        <v>0</v>
      </c>
      <c r="P466" s="240">
        <f>+'havelvac 7.1'!P466+'havelvac 7.2'!P466+'havelvac 7.3'!P466+'havelvac 7.4'!P466+'havelvac 7.5'!P466+'havelvac 7.6'!P466+'havelvac 7.7'!P466+'havelvac 7.9'!P466+'havelvac 7.8'!P466+'havelvac 7.10'!P466+'havelvac 7.11'!P466+'havelvac 7.12'!P466+'havelvac 7.13'!P466</f>
        <v>0</v>
      </c>
    </row>
    <row r="467" spans="1:16" s="273" customFormat="1" ht="13.5">
      <c r="A467" s="269" t="str">
        <f t="shared" si="36"/>
        <v>71080207000000</v>
      </c>
      <c r="B467" s="451" t="s">
        <v>439</v>
      </c>
      <c r="C467" s="452" t="s">
        <v>185</v>
      </c>
      <c r="D467" s="453" t="s">
        <v>140</v>
      </c>
      <c r="E467" s="462" t="s">
        <v>183</v>
      </c>
      <c r="F467" s="467" t="s">
        <v>441</v>
      </c>
      <c r="G467" s="456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SUM(N468:N469)</f>
        <v>10995.800000000001</v>
      </c>
      <c r="O467" s="466">
        <f>SUM(O468:O469)</f>
        <v>0</v>
      </c>
      <c r="P467" s="466">
        <f>SUM(P468:P469)</f>
        <v>10995.800000000001</v>
      </c>
    </row>
    <row r="468" spans="1:16" s="273" customFormat="1" ht="22.5" hidden="1" customHeight="1">
      <c r="A468" s="269" t="str">
        <f t="shared" si="36"/>
        <v>71080207000001</v>
      </c>
      <c r="B468" s="451" t="s">
        <v>439</v>
      </c>
      <c r="C468" s="452" t="s">
        <v>185</v>
      </c>
      <c r="D468" s="453" t="s">
        <v>140</v>
      </c>
      <c r="E468" s="462" t="s">
        <v>183</v>
      </c>
      <c r="F468" s="467" t="s">
        <v>441</v>
      </c>
      <c r="G468" s="456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>+'havelvac 7.1'!N468+'havelvac 7.2'!N468+'havelvac 7.3'!N468+'havelvac 7.4'!N468+'havelvac 7.5'!N468+'havelvac 7.6'!N468+'havelvac 7.7'!N468+'havelvac 7.9'!N468+'havelvac 7.8'!N468+'havelvac 7.10'!N468+'havelvac 7.11'!N468+'havelvac 7.12'!N468+'havelvac 7.13'!N468</f>
        <v>0</v>
      </c>
      <c r="O468" s="240">
        <f>+'havelvac 7.1'!O468+'havelvac 7.2'!O468+'havelvac 7.3'!O468+'havelvac 7.4'!O468+'havelvac 7.5'!O468+'havelvac 7.6'!O468+'havelvac 7.7'!O468+'havelvac 7.9'!O468+'havelvac 7.8'!O468+'havelvac 7.10'!O468+'havelvac 7.11'!O468+'havelvac 7.12'!O468+'havelvac 7.13'!O468</f>
        <v>0</v>
      </c>
      <c r="P468" s="240">
        <f>+'havelvac 7.1'!P468+'havelvac 7.2'!P468+'havelvac 7.3'!P468+'havelvac 7.4'!P468+'havelvac 7.5'!P468+'havelvac 7.6'!P468+'havelvac 7.7'!P468+'havelvac 7.9'!P468+'havelvac 7.8'!P468+'havelvac 7.10'!P468+'havelvac 7.11'!P468+'havelvac 7.12'!P468+'havelvac 7.13'!P468</f>
        <v>0</v>
      </c>
    </row>
    <row r="469" spans="1:16" s="458" customFormat="1">
      <c r="A469" s="269" t="str">
        <f t="shared" si="36"/>
        <v>71080207010000</v>
      </c>
      <c r="B469" s="451" t="s">
        <v>439</v>
      </c>
      <c r="C469" s="452" t="s">
        <v>185</v>
      </c>
      <c r="D469" s="453" t="s">
        <v>140</v>
      </c>
      <c r="E469" s="462" t="s">
        <v>183</v>
      </c>
      <c r="F469" s="467" t="s">
        <v>106</v>
      </c>
      <c r="G469" s="456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>+'havelvac 7.1'!N469+'havelvac 7.2'!N469+'havelvac 7.3'!N469+'havelvac 7.4'!N469+'havelvac 7.5'!N469+'havelvac 7.6'!N469+'havelvac 7.7'!N469+'havelvac 7.9'!N469+'havelvac 7.8'!N469+'havelvac 7.10'!N469+'havelvac 7.11'!N469+'havelvac 7.12'!N469+'havelvac 7.13'!N469</f>
        <v>10995.800000000001</v>
      </c>
      <c r="O469" s="240">
        <f>+'havelvac 7.1'!O469+'havelvac 7.2'!O469+'havelvac 7.3'!O469+'havelvac 7.4'!O469+'havelvac 7.5'!O469+'havelvac 7.6'!O469+'havelvac 7.7'!O469+'havelvac 7.9'!O469+'havelvac 7.8'!O469+'havelvac 7.10'!O469+'havelvac 7.11'!O469+'havelvac 7.12'!O469+'havelvac 7.13'!O469</f>
        <v>0</v>
      </c>
      <c r="P469" s="240">
        <f>+'havelvac 7.1'!P469+'havelvac 7.2'!P469+'havelvac 7.3'!P469+'havelvac 7.4'!P469+'havelvac 7.5'!P469+'havelvac 7.6'!P469+'havelvac 7.7'!P469+'havelvac 7.9'!P469+'havelvac 7.8'!P469+'havelvac 7.10'!P469+'havelvac 7.11'!P469+'havelvac 7.12'!P469+'havelvac 7.13'!P469</f>
        <v>10995.800000000001</v>
      </c>
    </row>
    <row r="470" spans="1:16" s="273" customFormat="1" ht="14.25">
      <c r="A470" s="269" t="str">
        <f t="shared" si="36"/>
        <v>71080403000000</v>
      </c>
      <c r="B470" s="451" t="s">
        <v>439</v>
      </c>
      <c r="C470" s="452" t="s">
        <v>185</v>
      </c>
      <c r="D470" s="453" t="s">
        <v>155</v>
      </c>
      <c r="E470" s="462" t="s">
        <v>442</v>
      </c>
      <c r="F470" s="467" t="s">
        <v>441</v>
      </c>
      <c r="G470" s="456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58335.600000000006</v>
      </c>
      <c r="O470" s="448">
        <f t="shared" ref="O470:P470" si="38">+O472</f>
        <v>562</v>
      </c>
      <c r="P470" s="448">
        <f t="shared" si="38"/>
        <v>57773.600000000006</v>
      </c>
    </row>
    <row r="471" spans="1:16" s="273" customFormat="1">
      <c r="A471" s="269" t="str">
        <f t="shared" si="36"/>
        <v>71080403000001</v>
      </c>
      <c r="B471" s="451" t="s">
        <v>439</v>
      </c>
      <c r="C471" s="452" t="s">
        <v>185</v>
      </c>
      <c r="D471" s="453" t="s">
        <v>155</v>
      </c>
      <c r="E471" s="462" t="s">
        <v>442</v>
      </c>
      <c r="F471" s="467" t="s">
        <v>441</v>
      </c>
      <c r="G471" s="456" t="s">
        <v>96</v>
      </c>
      <c r="H471" s="245"/>
      <c r="I471" s="246"/>
      <c r="J471" s="247"/>
      <c r="K471" s="247"/>
      <c r="L471" s="252" t="s">
        <v>108</v>
      </c>
      <c r="M471" s="236"/>
      <c r="N471" s="240"/>
      <c r="O471" s="240"/>
      <c r="P471" s="240"/>
    </row>
    <row r="472" spans="1:16" s="273" customFormat="1" ht="13.5">
      <c r="A472" s="269" t="str">
        <f t="shared" si="36"/>
        <v>71090101000001</v>
      </c>
      <c r="B472" s="451" t="s">
        <v>439</v>
      </c>
      <c r="C472" s="452" t="s">
        <v>187</v>
      </c>
      <c r="D472" s="453" t="s">
        <v>106</v>
      </c>
      <c r="E472" s="462" t="s">
        <v>106</v>
      </c>
      <c r="F472" s="467" t="s">
        <v>441</v>
      </c>
      <c r="G472" s="456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58335.600000000006</v>
      </c>
      <c r="O472" s="460">
        <f t="shared" ref="O472:P472" si="39">+O474</f>
        <v>562</v>
      </c>
      <c r="P472" s="460">
        <f t="shared" si="39"/>
        <v>57773.600000000006</v>
      </c>
    </row>
    <row r="473" spans="1:16" s="458" customFormat="1" ht="13.5">
      <c r="A473" s="269" t="str">
        <f t="shared" si="36"/>
        <v>71090101010000</v>
      </c>
      <c r="B473" s="451" t="s">
        <v>439</v>
      </c>
      <c r="C473" s="452" t="s">
        <v>187</v>
      </c>
      <c r="D473" s="453" t="s">
        <v>106</v>
      </c>
      <c r="E473" s="462" t="s">
        <v>106</v>
      </c>
      <c r="F473" s="467" t="s">
        <v>106</v>
      </c>
      <c r="G473" s="456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</row>
    <row r="474" spans="1:16" s="273" customFormat="1" ht="12.75">
      <c r="A474" s="269" t="str">
        <f t="shared" si="36"/>
        <v>71090101014239</v>
      </c>
      <c r="B474" s="451" t="s">
        <v>439</v>
      </c>
      <c r="C474" s="452" t="s">
        <v>187</v>
      </c>
      <c r="D474" s="453" t="s">
        <v>106</v>
      </c>
      <c r="E474" s="462" t="s">
        <v>106</v>
      </c>
      <c r="F474" s="467" t="s">
        <v>106</v>
      </c>
      <c r="G474" s="468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58335.600000000006</v>
      </c>
      <c r="O474" s="253">
        <f>+O476+O479+O481</f>
        <v>562</v>
      </c>
      <c r="P474" s="253">
        <f>+P476+P479+P481</f>
        <v>57773.600000000006</v>
      </c>
    </row>
    <row r="475" spans="1:16" s="273" customFormat="1" ht="12.75">
      <c r="A475" s="269" t="str">
        <f t="shared" si="36"/>
        <v>71090101014511</v>
      </c>
      <c r="B475" s="451" t="s">
        <v>439</v>
      </c>
      <c r="C475" s="452" t="s">
        <v>187</v>
      </c>
      <c r="D475" s="453" t="s">
        <v>106</v>
      </c>
      <c r="E475" s="462" t="s">
        <v>106</v>
      </c>
      <c r="F475" s="467" t="s">
        <v>106</v>
      </c>
      <c r="G475" s="468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</row>
    <row r="476" spans="1:16" s="458" customFormat="1" ht="38.450000000000003" hidden="1" customHeight="1">
      <c r="A476" s="269" t="str">
        <f t="shared" si="36"/>
        <v>71090101020000</v>
      </c>
      <c r="B476" s="451" t="s">
        <v>439</v>
      </c>
      <c r="C476" s="452" t="s">
        <v>187</v>
      </c>
      <c r="D476" s="453" t="s">
        <v>106</v>
      </c>
      <c r="E476" s="462" t="s">
        <v>106</v>
      </c>
      <c r="F476" s="467" t="s">
        <v>140</v>
      </c>
      <c r="G476" s="456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SUM(N477:N478)</f>
        <v>0</v>
      </c>
      <c r="O476" s="466">
        <f>SUM(O477:O478)</f>
        <v>0</v>
      </c>
      <c r="P476" s="466">
        <f>SUM(P477:P478)</f>
        <v>0</v>
      </c>
    </row>
    <row r="477" spans="1:16" s="273" customFormat="1" hidden="1">
      <c r="A477" s="269" t="str">
        <f t="shared" ref="A477:A529" si="40">CONCATENATE(B477,C477,D477,E477,F477,G477)</f>
        <v>71090101025129</v>
      </c>
      <c r="B477" s="451" t="s">
        <v>439</v>
      </c>
      <c r="C477" s="452" t="s">
        <v>187</v>
      </c>
      <c r="D477" s="453" t="s">
        <v>106</v>
      </c>
      <c r="E477" s="462" t="s">
        <v>106</v>
      </c>
      <c r="F477" s="467" t="s">
        <v>140</v>
      </c>
      <c r="G477" s="468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>+'havelvac 7.1'!N477+'havelvac 7.2'!N477+'havelvac 7.3'!N477+'havelvac 7.4'!N477+'havelvac 7.5'!N477+'havelvac 7.6'!N477+'havelvac 7.7'!N477+'havelvac 7.9'!N477+'havelvac 7.8'!N477+'havelvac 7.10'!N477+'havelvac 7.11'!N477+'havelvac 7.12'!N477+'havelvac 7.13'!N477</f>
        <v>0</v>
      </c>
      <c r="O477" s="240">
        <f>+'havelvac 7.1'!O477+'havelvac 7.2'!O477+'havelvac 7.3'!O477+'havelvac 7.4'!O477+'havelvac 7.5'!O477+'havelvac 7.6'!O477+'havelvac 7.7'!O477+'havelvac 7.9'!O477+'havelvac 7.8'!O477+'havelvac 7.10'!O477+'havelvac 7.11'!O477+'havelvac 7.12'!O477+'havelvac 7.13'!O477</f>
        <v>0</v>
      </c>
      <c r="P477" s="240">
        <f>+'havelvac 7.1'!P477+'havelvac 7.2'!P477+'havelvac 7.3'!P477+'havelvac 7.4'!P477+'havelvac 7.5'!P477+'havelvac 7.6'!P477+'havelvac 7.7'!P477+'havelvac 7.9'!P477+'havelvac 7.8'!P477+'havelvac 7.10'!P477+'havelvac 7.11'!P477+'havelvac 7.12'!P477+'havelvac 7.13'!P477</f>
        <v>0</v>
      </c>
    </row>
    <row r="478" spans="1:16" s="458" customFormat="1" hidden="1">
      <c r="A478" s="269" t="str">
        <f t="shared" si="40"/>
        <v>71090101030000</v>
      </c>
      <c r="B478" s="451" t="s">
        <v>439</v>
      </c>
      <c r="C478" s="452" t="s">
        <v>187</v>
      </c>
      <c r="D478" s="453" t="s">
        <v>106</v>
      </c>
      <c r="E478" s="462" t="s">
        <v>106</v>
      </c>
      <c r="F478" s="467" t="s">
        <v>442</v>
      </c>
      <c r="G478" s="456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>+'havelvac 7.1'!N478+'havelvac 7.2'!N478+'havelvac 7.3'!N478+'havelvac 7.4'!N478+'havelvac 7.5'!N478+'havelvac 7.6'!N478+'havelvac 7.7'!N478+'havelvac 7.9'!N478+'havelvac 7.8'!N478+'havelvac 7.10'!N478+'havelvac 7.11'!N478+'havelvac 7.12'!N478+'havelvac 7.13'!N478</f>
        <v>0</v>
      </c>
      <c r="O478" s="240">
        <f>+'havelvac 7.1'!O478+'havelvac 7.2'!O478+'havelvac 7.3'!O478+'havelvac 7.4'!O478+'havelvac 7.5'!O478+'havelvac 7.6'!O478+'havelvac 7.7'!O478+'havelvac 7.9'!O478+'havelvac 7.8'!O478+'havelvac 7.10'!O478+'havelvac 7.11'!O478+'havelvac 7.12'!O478+'havelvac 7.13'!O478</f>
        <v>0</v>
      </c>
      <c r="P478" s="240">
        <f>+'havelvac 7.1'!P478+'havelvac 7.2'!P478+'havelvac 7.3'!P478+'havelvac 7.4'!P478+'havelvac 7.5'!P478+'havelvac 7.6'!P478+'havelvac 7.7'!P478+'havelvac 7.9'!P478+'havelvac 7.8'!P478+'havelvac 7.10'!P478+'havelvac 7.11'!P478+'havelvac 7.12'!P478+'havelvac 7.13'!P478</f>
        <v>0</v>
      </c>
    </row>
    <row r="479" spans="1:16" s="458" customFormat="1" ht="13.5">
      <c r="A479" s="269" t="str">
        <f t="shared" si="40"/>
        <v>71090102014239</v>
      </c>
      <c r="B479" s="451" t="s">
        <v>439</v>
      </c>
      <c r="C479" s="452" t="s">
        <v>187</v>
      </c>
      <c r="D479" s="453" t="s">
        <v>106</v>
      </c>
      <c r="E479" s="462" t="s">
        <v>140</v>
      </c>
      <c r="F479" s="467" t="s">
        <v>106</v>
      </c>
      <c r="G479" s="456">
        <v>4239</v>
      </c>
      <c r="H479" s="238"/>
      <c r="I479" s="463"/>
      <c r="J479" s="464"/>
      <c r="K479" s="464"/>
      <c r="L479" s="465" t="s">
        <v>282</v>
      </c>
      <c r="M479" s="459"/>
      <c r="N479" s="466">
        <f>SUM(N480)</f>
        <v>562</v>
      </c>
      <c r="O479" s="466">
        <f>SUM(O480)</f>
        <v>562</v>
      </c>
      <c r="P479" s="466">
        <f>SUM(P480)</f>
        <v>0</v>
      </c>
    </row>
    <row r="480" spans="1:16" s="273" customFormat="1">
      <c r="A480" s="269" t="str">
        <f t="shared" si="40"/>
        <v>71090102014511</v>
      </c>
      <c r="B480" s="471" t="s">
        <v>439</v>
      </c>
      <c r="C480" s="452" t="s">
        <v>187</v>
      </c>
      <c r="D480" s="453" t="s">
        <v>106</v>
      </c>
      <c r="E480" s="462" t="s">
        <v>140</v>
      </c>
      <c r="F480" s="467" t="s">
        <v>106</v>
      </c>
      <c r="G480" s="468">
        <v>4511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>+'havelvac 7.1'!N480+'havelvac 7.2'!N480+'havelvac 7.3'!N480+'havelvac 7.4'!N480+'havelvac 7.5'!N480+'havelvac 7.6'!N480+'havelvac 7.7'!N480+'havelvac 7.9'!N480+'havelvac 7.8'!N480+'havelvac 7.10'!N480+'havelvac 7.11'!N480+'havelvac 7.12'!N480+'havelvac 7.13'!N480</f>
        <v>562</v>
      </c>
      <c r="O480" s="240">
        <f>+'havelvac 7.1'!O480+'havelvac 7.2'!O480+'havelvac 7.3'!O480+'havelvac 7.4'!O480+'havelvac 7.5'!O480+'havelvac 7.6'!O480+'havelvac 7.7'!O480+'havelvac 7.9'!O480+'havelvac 7.8'!O480+'havelvac 7.10'!O480+'havelvac 7.11'!O480+'havelvac 7.12'!O480+'havelvac 7.13'!O480</f>
        <v>562</v>
      </c>
      <c r="P480" s="240">
        <f>+'havelvac 7.1'!P480+'havelvac 7.2'!P480+'havelvac 7.3'!P480+'havelvac 7.4'!P480+'havelvac 7.5'!P480+'havelvac 7.6'!P480+'havelvac 7.7'!P480+'havelvac 7.9'!P480+'havelvac 7.8'!P480+'havelvac 7.10'!P480+'havelvac 7.11'!P480+'havelvac 7.12'!P480+'havelvac 7.13'!P480</f>
        <v>0</v>
      </c>
    </row>
    <row r="481" spans="1:16" s="458" customFormat="1" ht="13.5">
      <c r="A481" s="269" t="str">
        <f t="shared" ref="A481:A482" si="41">CONCATENATE(B481,C481,D481,E481,F481,G481)</f>
        <v>71090102014239</v>
      </c>
      <c r="B481" s="451" t="s">
        <v>439</v>
      </c>
      <c r="C481" s="452" t="s">
        <v>187</v>
      </c>
      <c r="D481" s="453" t="s">
        <v>106</v>
      </c>
      <c r="E481" s="462" t="s">
        <v>140</v>
      </c>
      <c r="F481" s="467" t="s">
        <v>106</v>
      </c>
      <c r="G481" s="456">
        <v>4239</v>
      </c>
      <c r="H481" s="238"/>
      <c r="I481" s="463"/>
      <c r="J481" s="464"/>
      <c r="K481" s="464"/>
      <c r="L481" s="465" t="s">
        <v>908</v>
      </c>
      <c r="M481" s="459"/>
      <c r="N481" s="466">
        <f>SUM(N482)</f>
        <v>57773.600000000006</v>
      </c>
      <c r="O481" s="466">
        <f>SUM(O482)</f>
        <v>0</v>
      </c>
      <c r="P481" s="466">
        <f>SUM(P482)</f>
        <v>57773.600000000006</v>
      </c>
    </row>
    <row r="482" spans="1:16" s="458" customFormat="1">
      <c r="A482" s="269" t="str">
        <f t="shared" si="41"/>
        <v>71080207010000</v>
      </c>
      <c r="B482" s="451" t="s">
        <v>439</v>
      </c>
      <c r="C482" s="452" t="s">
        <v>185</v>
      </c>
      <c r="D482" s="453" t="s">
        <v>140</v>
      </c>
      <c r="E482" s="462" t="s">
        <v>183</v>
      </c>
      <c r="F482" s="467" t="s">
        <v>106</v>
      </c>
      <c r="G482" s="456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>+'havelvac 7.1'!N482+'havelvac 7.2'!N482+'havelvac 7.3'!N482+'havelvac 7.4'!N482+'havelvac 7.5'!N482+'havelvac 7.6'!N482+'havelvac 7.7'!N482+'havelvac 7.9'!N482+'havelvac 7.8'!N482+'havelvac 7.10'!N482+'havelvac 7.11'!N482+'havelvac 7.12'!N482+'havelvac 7.13'!N482</f>
        <v>57773.600000000006</v>
      </c>
      <c r="O482" s="240">
        <f>+'havelvac 7.1'!O482+'havelvac 7.2'!O482+'havelvac 7.3'!O482+'havelvac 7.4'!O482+'havelvac 7.5'!O482+'havelvac 7.6'!O482+'havelvac 7.7'!O482+'havelvac 7.9'!O482+'havelvac 7.8'!O482+'havelvac 7.10'!O482+'havelvac 7.11'!O482+'havelvac 7.12'!O482+'havelvac 7.13'!O482</f>
        <v>0</v>
      </c>
      <c r="P482" s="240">
        <f>+'havelvac 7.1'!P482+'havelvac 7.2'!P482+'havelvac 7.3'!P482+'havelvac 7.4'!P482+'havelvac 7.5'!P482+'havelvac 7.6'!P482+'havelvac 7.7'!P482+'havelvac 7.9'!P482+'havelvac 7.8'!P482+'havelvac 7.10'!P482+'havelvac 7.11'!P482+'havelvac 7.12'!P482+'havelvac 7.13'!P482</f>
        <v>57773.600000000006</v>
      </c>
    </row>
    <row r="483" spans="1:16" s="458" customFormat="1" ht="14.25">
      <c r="A483" s="269" t="str">
        <f t="shared" si="40"/>
        <v>71090102020000</v>
      </c>
      <c r="B483" s="451" t="s">
        <v>439</v>
      </c>
      <c r="C483" s="452" t="s">
        <v>187</v>
      </c>
      <c r="D483" s="453" t="s">
        <v>106</v>
      </c>
      <c r="E483" s="462" t="s">
        <v>140</v>
      </c>
      <c r="F483" s="467" t="s">
        <v>140</v>
      </c>
      <c r="G483" s="456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802103.8</v>
      </c>
      <c r="O483" s="448">
        <f>+O485+O510+O559</f>
        <v>149427.6</v>
      </c>
      <c r="P483" s="448">
        <f>+P485+P510+P559</f>
        <v>652676.19999999995</v>
      </c>
    </row>
    <row r="484" spans="1:16" s="273" customFormat="1" ht="12.75">
      <c r="A484" s="269" t="str">
        <f t="shared" si="40"/>
        <v>71090102024239</v>
      </c>
      <c r="B484" s="451" t="s">
        <v>439</v>
      </c>
      <c r="C484" s="452" t="s">
        <v>187</v>
      </c>
      <c r="D484" s="453" t="s">
        <v>106</v>
      </c>
      <c r="E484" s="462" t="s">
        <v>140</v>
      </c>
      <c r="F484" s="467" t="s">
        <v>140</v>
      </c>
      <c r="G484" s="468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</row>
    <row r="485" spans="1:16" s="273" customFormat="1" ht="13.5">
      <c r="A485" s="269" t="str">
        <f t="shared" si="40"/>
        <v>71090102024511</v>
      </c>
      <c r="B485" s="471" t="s">
        <v>439</v>
      </c>
      <c r="C485" s="452" t="s">
        <v>187</v>
      </c>
      <c r="D485" s="453" t="s">
        <v>106</v>
      </c>
      <c r="E485" s="462" t="s">
        <v>140</v>
      </c>
      <c r="F485" s="467" t="s">
        <v>140</v>
      </c>
      <c r="G485" s="468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227674.3</v>
      </c>
      <c r="O485" s="460">
        <f>+O487</f>
        <v>80100</v>
      </c>
      <c r="P485" s="460">
        <f>+P487</f>
        <v>147574.29999999999</v>
      </c>
    </row>
    <row r="486" spans="1:16" s="458" customFormat="1" ht="13.5">
      <c r="A486" s="269" t="str">
        <f t="shared" si="40"/>
        <v>71090102030000</v>
      </c>
      <c r="B486" s="451" t="s">
        <v>439</v>
      </c>
      <c r="C486" s="452" t="s">
        <v>187</v>
      </c>
      <c r="D486" s="453" t="s">
        <v>106</v>
      </c>
      <c r="E486" s="462" t="s">
        <v>140</v>
      </c>
      <c r="F486" s="467" t="s">
        <v>442</v>
      </c>
      <c r="G486" s="456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</row>
    <row r="487" spans="1:16" s="273" customFormat="1" ht="12.75">
      <c r="A487" s="269" t="str">
        <f t="shared" si="40"/>
        <v>71090102034239</v>
      </c>
      <c r="B487" s="451" t="s">
        <v>439</v>
      </c>
      <c r="C487" s="452" t="s">
        <v>187</v>
      </c>
      <c r="D487" s="453" t="s">
        <v>106</v>
      </c>
      <c r="E487" s="462" t="s">
        <v>140</v>
      </c>
      <c r="F487" s="467" t="s">
        <v>442</v>
      </c>
      <c r="G487" s="468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227674.3</v>
      </c>
      <c r="O487" s="253">
        <f t="shared" ref="O487:P487" si="42">+O489+O494+O504+O508</f>
        <v>80100</v>
      </c>
      <c r="P487" s="253">
        <f t="shared" si="42"/>
        <v>147574.29999999999</v>
      </c>
    </row>
    <row r="488" spans="1:16" s="273" customFormat="1" ht="12.75">
      <c r="A488" s="269" t="str">
        <f t="shared" si="40"/>
        <v>71090102034511</v>
      </c>
      <c r="B488" s="471" t="s">
        <v>439</v>
      </c>
      <c r="C488" s="452" t="s">
        <v>187</v>
      </c>
      <c r="D488" s="453" t="s">
        <v>106</v>
      </c>
      <c r="E488" s="462" t="s">
        <v>140</v>
      </c>
      <c r="F488" s="467" t="s">
        <v>442</v>
      </c>
      <c r="G488" s="468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</row>
    <row r="489" spans="1:16" s="391" customFormat="1" ht="13.5">
      <c r="A489" s="269" t="str">
        <f t="shared" si="40"/>
        <v>71090200000000</v>
      </c>
      <c r="B489" s="451" t="s">
        <v>439</v>
      </c>
      <c r="C489" s="452" t="s">
        <v>187</v>
      </c>
      <c r="D489" s="453" t="s">
        <v>140</v>
      </c>
      <c r="E489" s="462" t="s">
        <v>441</v>
      </c>
      <c r="F489" s="467" t="s">
        <v>441</v>
      </c>
      <c r="G489" s="456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80000</v>
      </c>
      <c r="O489" s="466">
        <f t="shared" ref="O489:P489" si="43">SUM(O490:O493)</f>
        <v>80000</v>
      </c>
      <c r="P489" s="466">
        <f t="shared" si="43"/>
        <v>0</v>
      </c>
    </row>
    <row r="490" spans="1:16" s="273" customFormat="1">
      <c r="A490" s="269" t="str">
        <f t="shared" si="40"/>
        <v>71090200000001</v>
      </c>
      <c r="B490" s="451" t="s">
        <v>439</v>
      </c>
      <c r="C490" s="452" t="s">
        <v>187</v>
      </c>
      <c r="D490" s="453" t="s">
        <v>140</v>
      </c>
      <c r="E490" s="462" t="s">
        <v>441</v>
      </c>
      <c r="F490" s="467" t="s">
        <v>441</v>
      </c>
      <c r="G490" s="456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>+'havelvac 7.1'!N490+'havelvac 7.2'!N490+'havelvac 7.3'!N490+'havelvac 7.4'!N490+'havelvac 7.5'!N490+'havelvac 7.6'!N490+'havelvac 7.7'!N490+'havelvac 7.9'!N490+'havelvac 7.8'!N490+'havelvac 7.10'!N490+'havelvac 7.11'!N490+'havelvac 7.12'!N490+'havelvac 7.13'!N490</f>
        <v>80000</v>
      </c>
      <c r="O490" s="240">
        <f>+'havelvac 7.1'!O490+'havelvac 7.2'!O490+'havelvac 7.3'!O490+'havelvac 7.4'!O490+'havelvac 7.5'!O490+'havelvac 7.6'!O490+'havelvac 7.7'!O490+'havelvac 7.9'!O490+'havelvac 7.8'!O490+'havelvac 7.10'!O490+'havelvac 7.11'!O490+'havelvac 7.12'!O490+'havelvac 7.13'!O490</f>
        <v>80000</v>
      </c>
      <c r="P490" s="240">
        <f>+'havelvac 7.1'!P490+'havelvac 7.2'!P490+'havelvac 7.3'!P490+'havelvac 7.4'!P490+'havelvac 7.5'!P490+'havelvac 7.6'!P490+'havelvac 7.7'!P490+'havelvac 7.9'!P490+'havelvac 7.8'!P490+'havelvac 7.10'!P490+'havelvac 7.11'!P490+'havelvac 7.12'!P490+'havelvac 7.13'!P490</f>
        <v>0</v>
      </c>
    </row>
    <row r="491" spans="1:16" s="273" customFormat="1" hidden="1">
      <c r="A491" s="269" t="str">
        <f t="shared" si="40"/>
        <v>71090201000000</v>
      </c>
      <c r="B491" s="451" t="s">
        <v>439</v>
      </c>
      <c r="C491" s="452" t="s">
        <v>187</v>
      </c>
      <c r="D491" s="453" t="s">
        <v>140</v>
      </c>
      <c r="E491" s="462" t="s">
        <v>106</v>
      </c>
      <c r="F491" s="467" t="s">
        <v>441</v>
      </c>
      <c r="G491" s="456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>+'havelvac 7.1'!N491+'havelvac 7.2'!N491+'havelvac 7.3'!N491+'havelvac 7.4'!N491+'havelvac 7.5'!N491+'havelvac 7.6'!N491+'havelvac 7.7'!N491+'havelvac 7.9'!N491+'havelvac 7.8'!N491+'havelvac 7.10'!N491+'havelvac 7.11'!N491+'havelvac 7.12'!N491+'havelvac 7.13'!N491</f>
        <v>0</v>
      </c>
      <c r="O491" s="240">
        <f>+'havelvac 7.1'!O491+'havelvac 7.2'!O491+'havelvac 7.3'!O491+'havelvac 7.4'!O491+'havelvac 7.5'!O491+'havelvac 7.6'!O491+'havelvac 7.7'!O491+'havelvac 7.9'!O491+'havelvac 7.8'!O491+'havelvac 7.10'!O491+'havelvac 7.11'!O491+'havelvac 7.12'!O491+'havelvac 7.13'!O491</f>
        <v>0</v>
      </c>
      <c r="P491" s="240">
        <f>+'havelvac 7.1'!P491+'havelvac 7.2'!P491+'havelvac 7.3'!P491+'havelvac 7.4'!P491+'havelvac 7.5'!P491+'havelvac 7.6'!P491+'havelvac 7.7'!P491+'havelvac 7.9'!P491+'havelvac 7.8'!P491+'havelvac 7.10'!P491+'havelvac 7.11'!P491+'havelvac 7.12'!P491+'havelvac 7.13'!P491</f>
        <v>0</v>
      </c>
    </row>
    <row r="492" spans="1:16" s="273" customFormat="1" hidden="1">
      <c r="A492" s="269"/>
      <c r="B492" s="451"/>
      <c r="C492" s="452"/>
      <c r="D492" s="453"/>
      <c r="E492" s="462"/>
      <c r="F492" s="467"/>
      <c r="G492" s="456"/>
      <c r="H492" s="245"/>
      <c r="I492" s="246"/>
      <c r="J492" s="247"/>
      <c r="K492" s="247"/>
      <c r="L492" s="252" t="s">
        <v>834</v>
      </c>
      <c r="M492" s="236">
        <v>4727</v>
      </c>
      <c r="N492" s="240">
        <f>+'havelvac 7.1'!N492+'havelvac 7.2'!N492+'havelvac 7.3'!N492+'havelvac 7.4'!N492+'havelvac 7.5'!N492+'havelvac 7.6'!N492+'havelvac 7.7'!N492+'havelvac 7.9'!N492+'havelvac 7.8'!N492+'havelvac 7.10'!N492+'havelvac 7.11'!N492+'havelvac 7.12'!N492+'havelvac 7.13'!N492</f>
        <v>0</v>
      </c>
      <c r="O492" s="240">
        <f>+'havelvac 7.1'!O492+'havelvac 7.2'!O492+'havelvac 7.3'!O492+'havelvac 7.4'!O492+'havelvac 7.5'!O492+'havelvac 7.6'!O492+'havelvac 7.7'!O492+'havelvac 7.9'!O492+'havelvac 7.8'!O492+'havelvac 7.10'!O492+'havelvac 7.11'!O492+'havelvac 7.12'!O492+'havelvac 7.13'!O492</f>
        <v>0</v>
      </c>
      <c r="P492" s="240">
        <f>+'havelvac 7.1'!P492+'havelvac 7.2'!P492+'havelvac 7.3'!P492+'havelvac 7.4'!P492+'havelvac 7.5'!P492+'havelvac 7.6'!P492+'havelvac 7.7'!P492+'havelvac 7.9'!P492+'havelvac 7.8'!P492+'havelvac 7.10'!P492+'havelvac 7.11'!P492+'havelvac 7.12'!P492+'havelvac 7.13'!P492</f>
        <v>0</v>
      </c>
    </row>
    <row r="493" spans="1:16" s="273" customFormat="1" ht="25.5" hidden="1">
      <c r="A493" s="269" t="str">
        <f t="shared" ref="A493" si="44">CONCATENATE(B493,C493,D493,E493,F493,G493)</f>
        <v>71090201024239</v>
      </c>
      <c r="B493" s="451" t="s">
        <v>439</v>
      </c>
      <c r="C493" s="452" t="s">
        <v>187</v>
      </c>
      <c r="D493" s="453" t="s">
        <v>140</v>
      </c>
      <c r="E493" s="462" t="s">
        <v>106</v>
      </c>
      <c r="F493" s="467" t="s">
        <v>140</v>
      </c>
      <c r="G493" s="468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>+'havelvac 7.1'!N493+'havelvac 7.2'!N493+'havelvac 7.3'!N493+'havelvac 7.4'!N493+'havelvac 7.5'!N493+'havelvac 7.6'!N493+'havelvac 7.7'!N493+'havelvac 7.9'!N493+'havelvac 7.8'!N493+'havelvac 7.10'!N493+'havelvac 7.11'!N493+'havelvac 7.12'!N493+'havelvac 7.13'!N493</f>
        <v>0</v>
      </c>
      <c r="O493" s="240">
        <f>+'havelvac 7.1'!O493+'havelvac 7.2'!O493+'havelvac 7.3'!O493+'havelvac 7.4'!O493+'havelvac 7.5'!O493+'havelvac 7.6'!O493+'havelvac 7.7'!O493+'havelvac 7.9'!O493+'havelvac 7.8'!O493+'havelvac 7.10'!O493+'havelvac 7.11'!O493+'havelvac 7.12'!O493+'havelvac 7.13'!O493</f>
        <v>0</v>
      </c>
      <c r="P493" s="240">
        <f>+'havelvac 7.1'!P493+'havelvac 7.2'!P493+'havelvac 7.3'!P493+'havelvac 7.4'!P493+'havelvac 7.5'!P493+'havelvac 7.6'!P493+'havelvac 7.7'!P493+'havelvac 7.9'!P493+'havelvac 7.8'!P493+'havelvac 7.10'!P493+'havelvac 7.11'!P493+'havelvac 7.12'!P493+'havelvac 7.13'!P493</f>
        <v>0</v>
      </c>
    </row>
    <row r="494" spans="1:16" s="273" customFormat="1" ht="27">
      <c r="A494" s="269" t="str">
        <f t="shared" si="40"/>
        <v>71090201000001</v>
      </c>
      <c r="B494" s="451" t="s">
        <v>439</v>
      </c>
      <c r="C494" s="452" t="s">
        <v>187</v>
      </c>
      <c r="D494" s="453" t="s">
        <v>140</v>
      </c>
      <c r="E494" s="462" t="s">
        <v>106</v>
      </c>
      <c r="F494" s="467" t="s">
        <v>441</v>
      </c>
      <c r="G494" s="456" t="s">
        <v>96</v>
      </c>
      <c r="H494" s="238"/>
      <c r="I494" s="463"/>
      <c r="J494" s="464"/>
      <c r="K494" s="464"/>
      <c r="L494" s="465" t="s">
        <v>287</v>
      </c>
      <c r="M494" s="459"/>
      <c r="N494" s="466">
        <f>SUM(N495:N503)</f>
        <v>147674.29999999999</v>
      </c>
      <c r="O494" s="466">
        <f>SUM(O495:O503)</f>
        <v>100</v>
      </c>
      <c r="P494" s="466">
        <f>SUM(P495:P503)</f>
        <v>147574.29999999999</v>
      </c>
    </row>
    <row r="495" spans="1:16" s="458" customFormat="1" hidden="1">
      <c r="A495" s="269" t="str">
        <f t="shared" si="40"/>
        <v>71090201010000</v>
      </c>
      <c r="B495" s="451" t="s">
        <v>439</v>
      </c>
      <c r="C495" s="452" t="s">
        <v>187</v>
      </c>
      <c r="D495" s="453" t="s">
        <v>140</v>
      </c>
      <c r="E495" s="462" t="s">
        <v>106</v>
      </c>
      <c r="F495" s="467" t="s">
        <v>106</v>
      </c>
      <c r="G495" s="456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>+'havelvac 7.1'!N495+'havelvac 7.2'!N495+'havelvac 7.3'!N495+'havelvac 7.4'!N495+'havelvac 7.5'!N495+'havelvac 7.6'!N495+'havelvac 7.7'!N495+'havelvac 7.9'!N495+'havelvac 7.8'!N495+'havelvac 7.10'!N495+'havelvac 7.11'!N495+'havelvac 7.12'!N495+'havelvac 7.13'!N495</f>
        <v>0</v>
      </c>
      <c r="O495" s="240">
        <f>+'havelvac 7.1'!O495+'havelvac 7.2'!O495+'havelvac 7.3'!O495+'havelvac 7.4'!O495+'havelvac 7.5'!O495+'havelvac 7.6'!O495+'havelvac 7.7'!O495+'havelvac 7.9'!O495+'havelvac 7.8'!O495+'havelvac 7.10'!O495+'havelvac 7.11'!O495+'havelvac 7.12'!O495+'havelvac 7.13'!O495</f>
        <v>0</v>
      </c>
      <c r="P495" s="240">
        <f>+'havelvac 7.1'!P495+'havelvac 7.2'!P495+'havelvac 7.3'!P495+'havelvac 7.4'!P495+'havelvac 7.5'!P495+'havelvac 7.6'!P495+'havelvac 7.7'!P495+'havelvac 7.9'!P495+'havelvac 7.8'!P495+'havelvac 7.10'!P495+'havelvac 7.11'!P495+'havelvac 7.12'!P495+'havelvac 7.13'!P495</f>
        <v>0</v>
      </c>
    </row>
    <row r="496" spans="1:16" s="273" customFormat="1" hidden="1">
      <c r="A496" s="269" t="str">
        <f t="shared" si="40"/>
        <v>71090201014239</v>
      </c>
      <c r="B496" s="451" t="s">
        <v>439</v>
      </c>
      <c r="C496" s="452" t="s">
        <v>187</v>
      </c>
      <c r="D496" s="453" t="s">
        <v>140</v>
      </c>
      <c r="E496" s="462" t="s">
        <v>106</v>
      </c>
      <c r="F496" s="467" t="s">
        <v>106</v>
      </c>
      <c r="G496" s="468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>+'havelvac 7.1'!N496+'havelvac 7.2'!N496+'havelvac 7.3'!N496+'havelvac 7.4'!N496+'havelvac 7.5'!N496+'havelvac 7.6'!N496+'havelvac 7.7'!N496+'havelvac 7.9'!N496+'havelvac 7.8'!N496+'havelvac 7.10'!N496+'havelvac 7.11'!N496+'havelvac 7.12'!N496+'havelvac 7.13'!N496</f>
        <v>0</v>
      </c>
      <c r="O496" s="240">
        <f>+'havelvac 7.1'!O496+'havelvac 7.2'!O496+'havelvac 7.3'!O496+'havelvac 7.4'!O496+'havelvac 7.5'!O496+'havelvac 7.6'!O496+'havelvac 7.7'!O496+'havelvac 7.9'!O496+'havelvac 7.8'!O496+'havelvac 7.10'!O496+'havelvac 7.11'!O496+'havelvac 7.12'!O496+'havelvac 7.13'!O496</f>
        <v>0</v>
      </c>
      <c r="P496" s="240">
        <f>+'havelvac 7.1'!P496+'havelvac 7.2'!P496+'havelvac 7.3'!P496+'havelvac 7.4'!P496+'havelvac 7.5'!P496+'havelvac 7.6'!P496+'havelvac 7.7'!P496+'havelvac 7.9'!P496+'havelvac 7.8'!P496+'havelvac 7.10'!P496+'havelvac 7.11'!P496+'havelvac 7.12'!P496+'havelvac 7.13'!P496</f>
        <v>0</v>
      </c>
    </row>
    <row r="497" spans="1:16" s="273" customFormat="1" ht="18" customHeight="1">
      <c r="A497" s="269" t="str">
        <f t="shared" si="40"/>
        <v>71090201014511</v>
      </c>
      <c r="B497" s="471" t="s">
        <v>439</v>
      </c>
      <c r="C497" s="452" t="s">
        <v>187</v>
      </c>
      <c r="D497" s="453" t="s">
        <v>140</v>
      </c>
      <c r="E497" s="462" t="s">
        <v>106</v>
      </c>
      <c r="F497" s="467" t="s">
        <v>106</v>
      </c>
      <c r="G497" s="468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>+'havelvac 7.1'!N497+'havelvac 7.2'!N497+'havelvac 7.3'!N497+'havelvac 7.4'!N497+'havelvac 7.5'!N497+'havelvac 7.6'!N497+'havelvac 7.7'!N497+'havelvac 7.9'!N497+'havelvac 7.8'!N497+'havelvac 7.10'!N497+'havelvac 7.11'!N497+'havelvac 7.12'!N497+'havelvac 7.13'!N497</f>
        <v>100</v>
      </c>
      <c r="O497" s="240">
        <f>+'havelvac 7.1'!O497+'havelvac 7.2'!O497+'havelvac 7.3'!O497+'havelvac 7.4'!O497+'havelvac 7.5'!O497+'havelvac 7.6'!O497+'havelvac 7.7'!O497+'havelvac 7.9'!O497+'havelvac 7.8'!O497+'havelvac 7.10'!O497+'havelvac 7.11'!O497+'havelvac 7.12'!O497+'havelvac 7.13'!O497</f>
        <v>100</v>
      </c>
      <c r="P497" s="240">
        <f>+'havelvac 7.1'!P497+'havelvac 7.2'!P497+'havelvac 7.3'!P497+'havelvac 7.4'!P497+'havelvac 7.5'!P497+'havelvac 7.6'!P497+'havelvac 7.7'!P497+'havelvac 7.9'!P497+'havelvac 7.8'!P497+'havelvac 7.10'!P497+'havelvac 7.11'!P497+'havelvac 7.12'!P497+'havelvac 7.13'!P497</f>
        <v>0</v>
      </c>
    </row>
    <row r="498" spans="1:16" s="458" customFormat="1" hidden="1">
      <c r="A498" s="269" t="str">
        <f t="shared" si="40"/>
        <v>71090201020000</v>
      </c>
      <c r="B498" s="451" t="s">
        <v>439</v>
      </c>
      <c r="C498" s="452" t="s">
        <v>187</v>
      </c>
      <c r="D498" s="453" t="s">
        <v>140</v>
      </c>
      <c r="E498" s="462" t="s">
        <v>106</v>
      </c>
      <c r="F498" s="467" t="s">
        <v>140</v>
      </c>
      <c r="G498" s="456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>+'havelvac 7.1'!N498+'havelvac 7.2'!N498+'havelvac 7.3'!N498+'havelvac 7.4'!N498+'havelvac 7.5'!N498+'havelvac 7.6'!N498+'havelvac 7.7'!N498+'havelvac 7.9'!N498+'havelvac 7.8'!N498+'havelvac 7.10'!N498+'havelvac 7.11'!N498+'havelvac 7.12'!N498+'havelvac 7.13'!N498</f>
        <v>0</v>
      </c>
      <c r="O498" s="240">
        <f>+'havelvac 7.1'!O498+'havelvac 7.2'!O498+'havelvac 7.3'!O498+'havelvac 7.4'!O498+'havelvac 7.5'!O498+'havelvac 7.6'!O498+'havelvac 7.7'!O498+'havelvac 7.9'!O498+'havelvac 7.8'!O498+'havelvac 7.10'!O498+'havelvac 7.11'!O498+'havelvac 7.12'!O498+'havelvac 7.13'!O498</f>
        <v>0</v>
      </c>
      <c r="P498" s="240">
        <f>+'havelvac 7.1'!P498+'havelvac 7.2'!P498+'havelvac 7.3'!P498+'havelvac 7.4'!P498+'havelvac 7.5'!P498+'havelvac 7.6'!P498+'havelvac 7.7'!P498+'havelvac 7.9'!P498+'havelvac 7.8'!P498+'havelvac 7.10'!P498+'havelvac 7.11'!P498+'havelvac 7.12'!P498+'havelvac 7.13'!P498</f>
        <v>0</v>
      </c>
    </row>
    <row r="499" spans="1:16" s="273" customFormat="1" ht="25.5" hidden="1">
      <c r="A499" s="269" t="str">
        <f t="shared" si="40"/>
        <v>71090201024239</v>
      </c>
      <c r="B499" s="451" t="s">
        <v>439</v>
      </c>
      <c r="C499" s="452" t="s">
        <v>187</v>
      </c>
      <c r="D499" s="453" t="s">
        <v>140</v>
      </c>
      <c r="E499" s="462" t="s">
        <v>106</v>
      </c>
      <c r="F499" s="467" t="s">
        <v>140</v>
      </c>
      <c r="G499" s="468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>+'havelvac 7.1'!N499+'havelvac 7.2'!N499+'havelvac 7.3'!N499+'havelvac 7.4'!N499+'havelvac 7.5'!N499+'havelvac 7.6'!N499+'havelvac 7.7'!N499+'havelvac 7.9'!N499+'havelvac 7.8'!N499+'havelvac 7.10'!N499+'havelvac 7.11'!N499+'havelvac 7.12'!N499+'havelvac 7.13'!N499</f>
        <v>0</v>
      </c>
      <c r="O499" s="240">
        <f>+'havelvac 7.1'!O499+'havelvac 7.2'!O499+'havelvac 7.3'!O499+'havelvac 7.4'!O499+'havelvac 7.5'!O499+'havelvac 7.6'!O499+'havelvac 7.7'!O499+'havelvac 7.9'!O499+'havelvac 7.8'!O499+'havelvac 7.10'!O499+'havelvac 7.11'!O499+'havelvac 7.12'!O499+'havelvac 7.13'!O499</f>
        <v>0</v>
      </c>
      <c r="P499" s="240">
        <f>+'havelvac 7.1'!P499+'havelvac 7.2'!P499+'havelvac 7.3'!P499+'havelvac 7.4'!P499+'havelvac 7.5'!P499+'havelvac 7.6'!P499+'havelvac 7.7'!P499+'havelvac 7.9'!P499+'havelvac 7.8'!P499+'havelvac 7.10'!P499+'havelvac 7.11'!P499+'havelvac 7.12'!P499+'havelvac 7.13'!P499</f>
        <v>0</v>
      </c>
    </row>
    <row r="500" spans="1:16" s="273" customFormat="1">
      <c r="A500" s="269" t="str">
        <f t="shared" si="40"/>
        <v>71090201024511</v>
      </c>
      <c r="B500" s="471" t="s">
        <v>439</v>
      </c>
      <c r="C500" s="452" t="s">
        <v>187</v>
      </c>
      <c r="D500" s="453" t="s">
        <v>140</v>
      </c>
      <c r="E500" s="462" t="s">
        <v>106</v>
      </c>
      <c r="F500" s="467" t="s">
        <v>140</v>
      </c>
      <c r="G500" s="468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>+'havelvac 7.1'!N500+'havelvac 7.2'!N500+'havelvac 7.3'!N500+'havelvac 7.4'!N500+'havelvac 7.5'!N500+'havelvac 7.6'!N500+'havelvac 7.7'!N500+'havelvac 7.9'!N500+'havelvac 7.8'!N500+'havelvac 7.10'!N500+'havelvac 7.11'!N500+'havelvac 7.12'!N500+'havelvac 7.13'!N500</f>
        <v>33474.1</v>
      </c>
      <c r="O500" s="240">
        <f>+'havelvac 7.1'!O500+'havelvac 7.2'!O500+'havelvac 7.3'!O500+'havelvac 7.4'!O500+'havelvac 7.5'!O500+'havelvac 7.6'!O500+'havelvac 7.7'!O500+'havelvac 7.9'!O500+'havelvac 7.8'!O500+'havelvac 7.10'!O500+'havelvac 7.11'!O500+'havelvac 7.12'!O500+'havelvac 7.13'!O500</f>
        <v>0</v>
      </c>
      <c r="P500" s="240">
        <f>+'havelvac 7.1'!P500+'havelvac 7.2'!P500+'havelvac 7.3'!P500+'havelvac 7.4'!P500+'havelvac 7.5'!P500+'havelvac 7.6'!P500+'havelvac 7.7'!P500+'havelvac 7.9'!P500+'havelvac 7.8'!P500+'havelvac 7.10'!P500+'havelvac 7.11'!P500+'havelvac 7.12'!P500+'havelvac 7.13'!P500</f>
        <v>33474.1</v>
      </c>
    </row>
    <row r="501" spans="1:16" s="458" customFormat="1">
      <c r="A501" s="269" t="str">
        <f t="shared" si="40"/>
        <v>71090201030000</v>
      </c>
      <c r="B501" s="451" t="s">
        <v>439</v>
      </c>
      <c r="C501" s="452" t="s">
        <v>187</v>
      </c>
      <c r="D501" s="453" t="s">
        <v>140</v>
      </c>
      <c r="E501" s="462" t="s">
        <v>106</v>
      </c>
      <c r="F501" s="467" t="s">
        <v>442</v>
      </c>
      <c r="G501" s="456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>+'havelvac 7.1'!N501+'havelvac 7.2'!N501+'havelvac 7.3'!N501+'havelvac 7.4'!N501+'havelvac 7.5'!N501+'havelvac 7.6'!N501+'havelvac 7.7'!N501+'havelvac 7.9'!N501+'havelvac 7.8'!N501+'havelvac 7.10'!N501+'havelvac 7.11'!N501+'havelvac 7.12'!N501+'havelvac 7.13'!N501</f>
        <v>110404.2</v>
      </c>
      <c r="O501" s="240">
        <f>+'havelvac 7.1'!O501+'havelvac 7.2'!O501+'havelvac 7.3'!O501+'havelvac 7.4'!O501+'havelvac 7.5'!O501+'havelvac 7.6'!O501+'havelvac 7.7'!O501+'havelvac 7.9'!O501+'havelvac 7.8'!O501+'havelvac 7.10'!O501+'havelvac 7.11'!O501+'havelvac 7.12'!O501+'havelvac 7.13'!O501</f>
        <v>0</v>
      </c>
      <c r="P501" s="240">
        <f>+'havelvac 7.1'!P501+'havelvac 7.2'!P501+'havelvac 7.3'!P501+'havelvac 7.4'!P501+'havelvac 7.5'!P501+'havelvac 7.6'!P501+'havelvac 7.7'!P501+'havelvac 7.9'!P501+'havelvac 7.8'!P501+'havelvac 7.10'!P501+'havelvac 7.11'!P501+'havelvac 7.12'!P501+'havelvac 7.13'!P501</f>
        <v>110404.2</v>
      </c>
    </row>
    <row r="502" spans="1:16" s="273" customFormat="1" ht="15" customHeight="1">
      <c r="A502" s="269" t="str">
        <f t="shared" si="40"/>
        <v>71090201034239</v>
      </c>
      <c r="B502" s="451" t="s">
        <v>439</v>
      </c>
      <c r="C502" s="452" t="s">
        <v>187</v>
      </c>
      <c r="D502" s="453" t="s">
        <v>140</v>
      </c>
      <c r="E502" s="462" t="s">
        <v>106</v>
      </c>
      <c r="F502" s="467" t="s">
        <v>442</v>
      </c>
      <c r="G502" s="468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>+'havelvac 7.1'!N502+'havelvac 7.2'!N502+'havelvac 7.3'!N502+'havelvac 7.4'!N502+'havelvac 7.5'!N502+'havelvac 7.6'!N502+'havelvac 7.7'!N502+'havelvac 7.9'!N502+'havelvac 7.8'!N502+'havelvac 7.10'!N502+'havelvac 7.11'!N502+'havelvac 7.12'!N502+'havelvac 7.13'!N502</f>
        <v>3696</v>
      </c>
      <c r="O502" s="240">
        <f>+'havelvac 7.1'!O502+'havelvac 7.2'!O502+'havelvac 7.3'!O502+'havelvac 7.4'!O502+'havelvac 7.5'!O502+'havelvac 7.6'!O502+'havelvac 7.7'!O502+'havelvac 7.9'!O502+'havelvac 7.8'!O502+'havelvac 7.10'!O502+'havelvac 7.11'!O502+'havelvac 7.12'!O502+'havelvac 7.13'!O502</f>
        <v>0</v>
      </c>
      <c r="P502" s="240">
        <f>+'havelvac 7.1'!P502+'havelvac 7.2'!P502+'havelvac 7.3'!P502+'havelvac 7.4'!P502+'havelvac 7.5'!P502+'havelvac 7.6'!P502+'havelvac 7.7'!P502+'havelvac 7.9'!P502+'havelvac 7.8'!P502+'havelvac 7.10'!P502+'havelvac 7.11'!P502+'havelvac 7.12'!P502+'havelvac 7.13'!P502</f>
        <v>3696</v>
      </c>
    </row>
    <row r="503" spans="1:16" s="273" customFormat="1" hidden="1">
      <c r="A503" s="269" t="str">
        <f t="shared" si="40"/>
        <v>71090201034511</v>
      </c>
      <c r="B503" s="471" t="s">
        <v>439</v>
      </c>
      <c r="C503" s="452" t="s">
        <v>187</v>
      </c>
      <c r="D503" s="453" t="s">
        <v>140</v>
      </c>
      <c r="E503" s="462" t="s">
        <v>106</v>
      </c>
      <c r="F503" s="467" t="s">
        <v>442</v>
      </c>
      <c r="G503" s="468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>+'havelvac 7.1'!N503+'havelvac 7.2'!N503+'havelvac 7.3'!N503+'havelvac 7.4'!N503+'havelvac 7.5'!N503+'havelvac 7.6'!N503+'havelvac 7.7'!N503+'havelvac 7.9'!N503+'havelvac 7.8'!N503+'havelvac 7.10'!N503+'havelvac 7.11'!N503+'havelvac 7.12'!N503+'havelvac 7.13'!N503</f>
        <v>0</v>
      </c>
      <c r="O503" s="240">
        <f>+'havelvac 7.1'!O503+'havelvac 7.2'!O503+'havelvac 7.3'!O503+'havelvac 7.4'!O503+'havelvac 7.5'!O503+'havelvac 7.6'!O503+'havelvac 7.7'!O503+'havelvac 7.9'!O503+'havelvac 7.8'!O503+'havelvac 7.10'!O503+'havelvac 7.11'!O503+'havelvac 7.12'!O503+'havelvac 7.13'!O503</f>
        <v>0</v>
      </c>
      <c r="P503" s="240">
        <f>+'havelvac 7.1'!P503+'havelvac 7.2'!P503+'havelvac 7.3'!P503+'havelvac 7.4'!P503+'havelvac 7.5'!P503+'havelvac 7.6'!P503+'havelvac 7.7'!P503+'havelvac 7.9'!P503+'havelvac 7.8'!P503+'havelvac 7.10'!P503+'havelvac 7.11'!P503+'havelvac 7.12'!P503+'havelvac 7.13'!P503</f>
        <v>0</v>
      </c>
    </row>
    <row r="504" spans="1:16" s="458" customFormat="1" ht="27" hidden="1">
      <c r="A504" s="269" t="str">
        <f t="shared" si="40"/>
        <v>71090201040000</v>
      </c>
      <c r="B504" s="451" t="s">
        <v>439</v>
      </c>
      <c r="C504" s="452" t="s">
        <v>187</v>
      </c>
      <c r="D504" s="453" t="s">
        <v>140</v>
      </c>
      <c r="E504" s="462" t="s">
        <v>106</v>
      </c>
      <c r="F504" s="467" t="s">
        <v>155</v>
      </c>
      <c r="G504" s="456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SUM(N505:N507)</f>
        <v>0</v>
      </c>
      <c r="O504" s="466">
        <f>SUM(O505:O507)</f>
        <v>0</v>
      </c>
      <c r="P504" s="466">
        <f>SUM(P505:P507)</f>
        <v>0</v>
      </c>
    </row>
    <row r="505" spans="1:16" s="273" customFormat="1" hidden="1">
      <c r="A505" s="269" t="str">
        <f t="shared" si="40"/>
        <v>71090201044239</v>
      </c>
      <c r="B505" s="451" t="s">
        <v>439</v>
      </c>
      <c r="C505" s="452" t="s">
        <v>187</v>
      </c>
      <c r="D505" s="453" t="s">
        <v>140</v>
      </c>
      <c r="E505" s="462" t="s">
        <v>106</v>
      </c>
      <c r="F505" s="467" t="s">
        <v>155</v>
      </c>
      <c r="G505" s="468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>+'havelvac 7.1'!N505+'havelvac 7.2'!N505+'havelvac 7.3'!N505+'havelvac 7.4'!N505+'havelvac 7.5'!N505+'havelvac 7.6'!N505+'havelvac 7.7'!N505+'havelvac 7.9'!N505+'havelvac 7.8'!N505+'havelvac 7.10'!N505+'havelvac 7.11'!N505+'havelvac 7.12'!N505+'havelvac 7.13'!N505</f>
        <v>0</v>
      </c>
      <c r="O505" s="240">
        <f>+'havelvac 7.1'!O505+'havelvac 7.2'!O505+'havelvac 7.3'!O505+'havelvac 7.4'!O505+'havelvac 7.5'!O505+'havelvac 7.6'!O505+'havelvac 7.7'!O505+'havelvac 7.9'!O505+'havelvac 7.8'!O505+'havelvac 7.10'!O505+'havelvac 7.11'!O505+'havelvac 7.12'!O505+'havelvac 7.13'!O505</f>
        <v>0</v>
      </c>
      <c r="P505" s="240">
        <f>+'havelvac 7.1'!P505+'havelvac 7.2'!P505+'havelvac 7.3'!P505+'havelvac 7.4'!P505+'havelvac 7.5'!P505+'havelvac 7.6'!P505+'havelvac 7.7'!P505+'havelvac 7.9'!P505+'havelvac 7.8'!P505+'havelvac 7.10'!P505+'havelvac 7.11'!P505+'havelvac 7.12'!P505+'havelvac 7.13'!P505</f>
        <v>0</v>
      </c>
    </row>
    <row r="506" spans="1:16" s="273" customFormat="1" hidden="1">
      <c r="A506" s="269" t="str">
        <f t="shared" si="40"/>
        <v>71090201044511</v>
      </c>
      <c r="B506" s="471" t="s">
        <v>439</v>
      </c>
      <c r="C506" s="452" t="s">
        <v>187</v>
      </c>
      <c r="D506" s="453" t="s">
        <v>140</v>
      </c>
      <c r="E506" s="462" t="s">
        <v>106</v>
      </c>
      <c r="F506" s="467" t="s">
        <v>155</v>
      </c>
      <c r="G506" s="468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>+'havelvac 7.1'!N506+'havelvac 7.2'!N506+'havelvac 7.3'!N506+'havelvac 7.4'!N506+'havelvac 7.5'!N506+'havelvac 7.6'!N506+'havelvac 7.7'!N506+'havelvac 7.9'!N506+'havelvac 7.8'!N506+'havelvac 7.10'!N506+'havelvac 7.11'!N506+'havelvac 7.12'!N506+'havelvac 7.13'!N506</f>
        <v>0</v>
      </c>
      <c r="O506" s="240">
        <f>+'havelvac 7.1'!O506+'havelvac 7.2'!O506+'havelvac 7.3'!O506+'havelvac 7.4'!O506+'havelvac 7.5'!O506+'havelvac 7.6'!O506+'havelvac 7.7'!O506+'havelvac 7.9'!O506+'havelvac 7.8'!O506+'havelvac 7.10'!O506+'havelvac 7.11'!O506+'havelvac 7.12'!O506+'havelvac 7.13'!O506</f>
        <v>0</v>
      </c>
      <c r="P506" s="240">
        <f>+'havelvac 7.1'!P506+'havelvac 7.2'!P506+'havelvac 7.3'!P506+'havelvac 7.4'!P506+'havelvac 7.5'!P506+'havelvac 7.6'!P506+'havelvac 7.7'!P506+'havelvac 7.9'!P506+'havelvac 7.8'!P506+'havelvac 7.10'!P506+'havelvac 7.11'!P506+'havelvac 7.12'!P506+'havelvac 7.13'!P506</f>
        <v>0</v>
      </c>
    </row>
    <row r="507" spans="1:16" s="273" customFormat="1" hidden="1">
      <c r="A507" s="269" t="str">
        <f t="shared" si="40"/>
        <v>71090202000000</v>
      </c>
      <c r="B507" s="451" t="s">
        <v>439</v>
      </c>
      <c r="C507" s="452" t="s">
        <v>187</v>
      </c>
      <c r="D507" s="453" t="s">
        <v>140</v>
      </c>
      <c r="E507" s="462" t="s">
        <v>140</v>
      </c>
      <c r="F507" s="467" t="s">
        <v>441</v>
      </c>
      <c r="G507" s="456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>+'havelvac 7.1'!N507+'havelvac 7.2'!N507+'havelvac 7.3'!N507+'havelvac 7.4'!N507+'havelvac 7.5'!N507+'havelvac 7.6'!N507+'havelvac 7.7'!N507+'havelvac 7.9'!N507+'havelvac 7.8'!N507+'havelvac 7.10'!N507+'havelvac 7.11'!N507+'havelvac 7.12'!N507+'havelvac 7.13'!N507</f>
        <v>0</v>
      </c>
      <c r="O507" s="240">
        <f>+'havelvac 7.1'!O507+'havelvac 7.2'!O507+'havelvac 7.3'!O507+'havelvac 7.4'!O507+'havelvac 7.5'!O507+'havelvac 7.6'!O507+'havelvac 7.7'!O507+'havelvac 7.9'!O507+'havelvac 7.8'!O507+'havelvac 7.10'!O507+'havelvac 7.11'!O507+'havelvac 7.12'!O507+'havelvac 7.13'!O507</f>
        <v>0</v>
      </c>
      <c r="P507" s="240">
        <f>+'havelvac 7.1'!P507+'havelvac 7.2'!P507+'havelvac 7.3'!P507+'havelvac 7.4'!P507+'havelvac 7.5'!P507+'havelvac 7.6'!P507+'havelvac 7.7'!P507+'havelvac 7.9'!P507+'havelvac 7.8'!P507+'havelvac 7.10'!P507+'havelvac 7.11'!P507+'havelvac 7.12'!P507+'havelvac 7.13'!P507</f>
        <v>0</v>
      </c>
    </row>
    <row r="508" spans="1:16" s="273" customFormat="1" ht="34.5" hidden="1" customHeight="1">
      <c r="A508" s="269" t="str">
        <f t="shared" si="40"/>
        <v>71090202000001</v>
      </c>
      <c r="B508" s="451" t="s">
        <v>439</v>
      </c>
      <c r="C508" s="452" t="s">
        <v>187</v>
      </c>
      <c r="D508" s="453" t="s">
        <v>140</v>
      </c>
      <c r="E508" s="462" t="s">
        <v>140</v>
      </c>
      <c r="F508" s="467" t="s">
        <v>441</v>
      </c>
      <c r="G508" s="456" t="s">
        <v>96</v>
      </c>
      <c r="H508" s="238"/>
      <c r="I508" s="463"/>
      <c r="J508" s="464"/>
      <c r="K508" s="464"/>
      <c r="L508" s="465" t="s">
        <v>898</v>
      </c>
      <c r="M508" s="459"/>
      <c r="N508" s="466">
        <f>SUM(N509)</f>
        <v>0</v>
      </c>
      <c r="O508" s="466">
        <f>SUM(O509)</f>
        <v>0</v>
      </c>
      <c r="P508" s="466">
        <f>SUM(P509)</f>
        <v>0</v>
      </c>
    </row>
    <row r="509" spans="1:16" s="273" customFormat="1" hidden="1">
      <c r="A509" s="269" t="str">
        <f t="shared" ref="A509" si="45">CONCATENATE(B509,C509,D509,E509,F509,G509)</f>
        <v>71090201014239</v>
      </c>
      <c r="B509" s="451" t="s">
        <v>439</v>
      </c>
      <c r="C509" s="452" t="s">
        <v>187</v>
      </c>
      <c r="D509" s="453" t="s">
        <v>140</v>
      </c>
      <c r="E509" s="462" t="s">
        <v>106</v>
      </c>
      <c r="F509" s="467" t="s">
        <v>106</v>
      </c>
      <c r="G509" s="468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>+'havelvac 7.1'!N509+'havelvac 7.2'!N509+'havelvac 7.3'!N509+'havelvac 7.4'!N509+'havelvac 7.5'!N509+'havelvac 7.6'!N509+'havelvac 7.7'!N509+'havelvac 7.9'!N509+'havelvac 7.8'!N509+'havelvac 7.10'!N509+'havelvac 7.11'!N509+'havelvac 7.12'!N509+'havelvac 7.13'!N509</f>
        <v>0</v>
      </c>
      <c r="O509" s="240">
        <f>+'havelvac 7.1'!O509+'havelvac 7.2'!O509+'havelvac 7.3'!O509+'havelvac 7.4'!O509+'havelvac 7.5'!O509+'havelvac 7.6'!O509+'havelvac 7.7'!O509+'havelvac 7.9'!O509+'havelvac 7.8'!O509+'havelvac 7.10'!O509+'havelvac 7.11'!O509+'havelvac 7.12'!O509+'havelvac 7.13'!O509</f>
        <v>0</v>
      </c>
      <c r="P509" s="240">
        <f>+'havelvac 7.1'!P509+'havelvac 7.2'!P509+'havelvac 7.3'!P509+'havelvac 7.4'!P509+'havelvac 7.5'!P509+'havelvac 7.6'!P509+'havelvac 7.7'!P509+'havelvac 7.9'!P509+'havelvac 7.8'!P509+'havelvac 7.10'!P509+'havelvac 7.11'!P509+'havelvac 7.12'!P509+'havelvac 7.13'!P509</f>
        <v>0</v>
      </c>
    </row>
    <row r="510" spans="1:16" s="273" customFormat="1" ht="13.5">
      <c r="A510" s="269" t="str">
        <f t="shared" si="40"/>
        <v>71090202014239</v>
      </c>
      <c r="B510" s="451" t="s">
        <v>439</v>
      </c>
      <c r="C510" s="452" t="s">
        <v>187</v>
      </c>
      <c r="D510" s="453" t="s">
        <v>140</v>
      </c>
      <c r="E510" s="462" t="s">
        <v>140</v>
      </c>
      <c r="F510" s="467" t="s">
        <v>106</v>
      </c>
      <c r="G510" s="468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574429.5</v>
      </c>
      <c r="O510" s="460">
        <f>+O512+O518+O523+O527+O543+O552</f>
        <v>69327.600000000006</v>
      </c>
      <c r="P510" s="460">
        <f>+P512+P518+P523+P527+P543+P552</f>
        <v>505101.89999999997</v>
      </c>
    </row>
    <row r="511" spans="1:16" s="273" customFormat="1" ht="12.75">
      <c r="A511" s="269" t="str">
        <f t="shared" si="40"/>
        <v>71090202014511</v>
      </c>
      <c r="B511" s="471" t="s">
        <v>439</v>
      </c>
      <c r="C511" s="452" t="s">
        <v>187</v>
      </c>
      <c r="D511" s="453" t="s">
        <v>140</v>
      </c>
      <c r="E511" s="462" t="s">
        <v>140</v>
      </c>
      <c r="F511" s="467" t="s">
        <v>106</v>
      </c>
      <c r="G511" s="468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</row>
    <row r="512" spans="1:16" s="458" customFormat="1" ht="13.5" hidden="1">
      <c r="A512" s="269" t="str">
        <f t="shared" si="40"/>
        <v>71090202020000</v>
      </c>
      <c r="B512" s="451" t="s">
        <v>439</v>
      </c>
      <c r="C512" s="452" t="s">
        <v>187</v>
      </c>
      <c r="D512" s="453" t="s">
        <v>140</v>
      </c>
      <c r="E512" s="462" t="s">
        <v>140</v>
      </c>
      <c r="F512" s="467" t="s">
        <v>140</v>
      </c>
      <c r="G512" s="456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46">+O514+O516</f>
        <v>0</v>
      </c>
      <c r="P512" s="253">
        <f t="shared" si="46"/>
        <v>0</v>
      </c>
    </row>
    <row r="513" spans="1:16" s="273" customFormat="1" ht="12.75" hidden="1">
      <c r="A513" s="269" t="str">
        <f t="shared" si="40"/>
        <v>71090202024239</v>
      </c>
      <c r="B513" s="451" t="s">
        <v>439</v>
      </c>
      <c r="C513" s="452" t="s">
        <v>187</v>
      </c>
      <c r="D513" s="453" t="s">
        <v>140</v>
      </c>
      <c r="E513" s="462" t="s">
        <v>140</v>
      </c>
      <c r="F513" s="467" t="s">
        <v>140</v>
      </c>
      <c r="G513" s="468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</row>
    <row r="514" spans="1:16" s="273" customFormat="1" ht="13.5" hidden="1">
      <c r="A514" s="269" t="str">
        <f t="shared" si="40"/>
        <v>71090202024511</v>
      </c>
      <c r="B514" s="471" t="s">
        <v>439</v>
      </c>
      <c r="C514" s="452" t="s">
        <v>187</v>
      </c>
      <c r="D514" s="453" t="s">
        <v>140</v>
      </c>
      <c r="E514" s="462" t="s">
        <v>140</v>
      </c>
      <c r="F514" s="467" t="s">
        <v>140</v>
      </c>
      <c r="G514" s="468">
        <v>4511</v>
      </c>
      <c r="H514" s="238"/>
      <c r="I514" s="463"/>
      <c r="J514" s="464"/>
      <c r="K514" s="464"/>
      <c r="L514" s="465" t="s">
        <v>291</v>
      </c>
      <c r="M514" s="459"/>
      <c r="N514" s="466">
        <f>SUM(N515)</f>
        <v>0</v>
      </c>
      <c r="O514" s="466">
        <f>SUM(O515)</f>
        <v>0</v>
      </c>
      <c r="P514" s="466">
        <f>SUM(P515)</f>
        <v>0</v>
      </c>
    </row>
    <row r="515" spans="1:16" s="458" customFormat="1" ht="25.5" hidden="1">
      <c r="A515" s="269" t="str">
        <f t="shared" si="40"/>
        <v>71090202030000</v>
      </c>
      <c r="B515" s="451" t="s">
        <v>439</v>
      </c>
      <c r="C515" s="452" t="s">
        <v>187</v>
      </c>
      <c r="D515" s="453" t="s">
        <v>140</v>
      </c>
      <c r="E515" s="462" t="s">
        <v>140</v>
      </c>
      <c r="F515" s="467" t="s">
        <v>442</v>
      </c>
      <c r="G515" s="456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>+'havelvac 7.1'!N515+'havelvac 7.2'!N515+'havelvac 7.3'!N515+'havelvac 7.4'!N515+'havelvac 7.5'!N515+'havelvac 7.6'!N515+'havelvac 7.7'!N515+'havelvac 7.9'!N515+'havelvac 7.8'!N515+'havelvac 7.10'!N515+'havelvac 7.11'!N515+'havelvac 7.12'!N515+'havelvac 7.13'!N515</f>
        <v>0</v>
      </c>
      <c r="O515" s="240">
        <f>+'havelvac 7.1'!O515+'havelvac 7.2'!O515+'havelvac 7.3'!O515+'havelvac 7.4'!O515+'havelvac 7.5'!O515+'havelvac 7.6'!O515+'havelvac 7.7'!O515+'havelvac 7.9'!O515+'havelvac 7.8'!O515+'havelvac 7.10'!O515+'havelvac 7.11'!O515+'havelvac 7.12'!O515+'havelvac 7.13'!O515</f>
        <v>0</v>
      </c>
      <c r="P515" s="240">
        <f>+'havelvac 7.1'!P515+'havelvac 7.2'!P515+'havelvac 7.3'!P515+'havelvac 7.4'!P515+'havelvac 7.5'!P515+'havelvac 7.6'!P515+'havelvac 7.7'!P515+'havelvac 7.9'!P515+'havelvac 7.8'!P515+'havelvac 7.10'!P515+'havelvac 7.11'!P515+'havelvac 7.12'!P515+'havelvac 7.13'!P515</f>
        <v>0</v>
      </c>
    </row>
    <row r="516" spans="1:16" s="273" customFormat="1" ht="28.5" hidden="1" customHeight="1">
      <c r="A516" s="269" t="str">
        <f t="shared" si="40"/>
        <v>71090202034239</v>
      </c>
      <c r="B516" s="451" t="s">
        <v>439</v>
      </c>
      <c r="C516" s="452" t="s">
        <v>187</v>
      </c>
      <c r="D516" s="453" t="s">
        <v>140</v>
      </c>
      <c r="E516" s="462" t="s">
        <v>140</v>
      </c>
      <c r="F516" s="467" t="s">
        <v>442</v>
      </c>
      <c r="G516" s="468">
        <v>4239</v>
      </c>
      <c r="H516" s="238"/>
      <c r="I516" s="463"/>
      <c r="J516" s="464"/>
      <c r="K516" s="464"/>
      <c r="L516" s="465" t="s">
        <v>767</v>
      </c>
      <c r="M516" s="459"/>
      <c r="N516" s="466">
        <f>SUM(N517)</f>
        <v>0</v>
      </c>
      <c r="O516" s="466">
        <f>SUM(O517)</f>
        <v>0</v>
      </c>
      <c r="P516" s="466">
        <f>SUM(P517)</f>
        <v>0</v>
      </c>
    </row>
    <row r="517" spans="1:16" s="273" customFormat="1" hidden="1">
      <c r="A517" s="269" t="str">
        <f t="shared" si="40"/>
        <v>71090202034511</v>
      </c>
      <c r="B517" s="471" t="s">
        <v>439</v>
      </c>
      <c r="C517" s="452" t="s">
        <v>187</v>
      </c>
      <c r="D517" s="453" t="s">
        <v>140</v>
      </c>
      <c r="E517" s="462" t="s">
        <v>140</v>
      </c>
      <c r="F517" s="467" t="s">
        <v>442</v>
      </c>
      <c r="G517" s="468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>+'havelvac 7.1'!N517+'havelvac 7.2'!N517+'havelvac 7.3'!N517+'havelvac 7.4'!N517+'havelvac 7.5'!N517+'havelvac 7.6'!N517+'havelvac 7.7'!N517+'havelvac 7.9'!N517+'havelvac 7.8'!N517+'havelvac 7.10'!N517+'havelvac 7.11'!N517+'havelvac 7.12'!N517+'havelvac 7.13'!N517</f>
        <v>0</v>
      </c>
      <c r="O517" s="240">
        <f>+'havelvac 7.1'!O517+'havelvac 7.2'!O517+'havelvac 7.3'!O517+'havelvac 7.4'!O517+'havelvac 7.5'!O517+'havelvac 7.6'!O517+'havelvac 7.7'!O517+'havelvac 7.9'!O517+'havelvac 7.8'!O517+'havelvac 7.10'!O517+'havelvac 7.11'!O517+'havelvac 7.12'!O517+'havelvac 7.13'!O517</f>
        <v>0</v>
      </c>
      <c r="P517" s="240">
        <f>+'havelvac 7.1'!P517+'havelvac 7.2'!P517+'havelvac 7.3'!P517+'havelvac 7.4'!P517+'havelvac 7.5'!P517+'havelvac 7.6'!P517+'havelvac 7.7'!P517+'havelvac 7.9'!P517+'havelvac 7.8'!P517+'havelvac 7.10'!P517+'havelvac 7.11'!P517+'havelvac 7.12'!P517+'havelvac 7.13'!P517</f>
        <v>0</v>
      </c>
    </row>
    <row r="518" spans="1:16" s="273" customFormat="1" ht="12.75" hidden="1">
      <c r="A518" s="269" t="str">
        <f t="shared" si="40"/>
        <v>71090202044511</v>
      </c>
      <c r="B518" s="471" t="s">
        <v>439</v>
      </c>
      <c r="C518" s="452" t="s">
        <v>187</v>
      </c>
      <c r="D518" s="453" t="s">
        <v>140</v>
      </c>
      <c r="E518" s="462" t="s">
        <v>140</v>
      </c>
      <c r="F518" s="467" t="s">
        <v>155</v>
      </c>
      <c r="G518" s="468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47">+O520</f>
        <v>0</v>
      </c>
      <c r="P518" s="253">
        <f t="shared" si="47"/>
        <v>0</v>
      </c>
    </row>
    <row r="519" spans="1:16" s="391" customFormat="1" ht="12.75" hidden="1">
      <c r="A519" s="269" t="str">
        <f t="shared" si="40"/>
        <v>71090500000000</v>
      </c>
      <c r="B519" s="451" t="s">
        <v>439</v>
      </c>
      <c r="C519" s="452" t="s">
        <v>187</v>
      </c>
      <c r="D519" s="453" t="s">
        <v>149</v>
      </c>
      <c r="E519" s="462" t="s">
        <v>441</v>
      </c>
      <c r="F519" s="467" t="s">
        <v>441</v>
      </c>
      <c r="G519" s="456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</row>
    <row r="520" spans="1:16" s="273" customFormat="1" ht="13.5" hidden="1">
      <c r="A520" s="269" t="str">
        <f t="shared" si="40"/>
        <v>71090500000001</v>
      </c>
      <c r="B520" s="451" t="s">
        <v>439</v>
      </c>
      <c r="C520" s="452" t="s">
        <v>187</v>
      </c>
      <c r="D520" s="453" t="s">
        <v>149</v>
      </c>
      <c r="E520" s="462" t="s">
        <v>441</v>
      </c>
      <c r="F520" s="467" t="s">
        <v>441</v>
      </c>
      <c r="G520" s="456" t="s">
        <v>96</v>
      </c>
      <c r="H520" s="238"/>
      <c r="I520" s="463"/>
      <c r="J520" s="464"/>
      <c r="K520" s="464"/>
      <c r="L520" s="465" t="s">
        <v>294</v>
      </c>
      <c r="M520" s="459"/>
      <c r="N520" s="466">
        <f>SUM(N521:N522)</f>
        <v>0</v>
      </c>
      <c r="O520" s="466">
        <f>SUM(O521:O522)</f>
        <v>0</v>
      </c>
      <c r="P520" s="466">
        <f>SUM(P521:P522)</f>
        <v>0</v>
      </c>
    </row>
    <row r="521" spans="1:16" s="273" customFormat="1" ht="25.5" hidden="1">
      <c r="A521" s="269" t="str">
        <f t="shared" si="40"/>
        <v>71090501000000</v>
      </c>
      <c r="B521" s="451" t="s">
        <v>439</v>
      </c>
      <c r="C521" s="452" t="s">
        <v>187</v>
      </c>
      <c r="D521" s="453" t="s">
        <v>149</v>
      </c>
      <c r="E521" s="462" t="s">
        <v>106</v>
      </c>
      <c r="F521" s="467" t="s">
        <v>441</v>
      </c>
      <c r="G521" s="456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>+'havelvac 7.1'!N521+'havelvac 7.2'!N521+'havelvac 7.3'!N521+'havelvac 7.4'!N521+'havelvac 7.5'!N521+'havelvac 7.6'!N521+'havelvac 7.7'!N521+'havelvac 7.9'!N521+'havelvac 7.8'!N521+'havelvac 7.10'!N521+'havelvac 7.11'!N521+'havelvac 7.12'!N521+'havelvac 7.13'!N521</f>
        <v>0</v>
      </c>
      <c r="O521" s="240">
        <f>+'havelvac 7.1'!O521+'havelvac 7.2'!O521+'havelvac 7.3'!O521+'havelvac 7.4'!O521+'havelvac 7.5'!O521+'havelvac 7.6'!O521+'havelvac 7.7'!O521+'havelvac 7.9'!O521+'havelvac 7.8'!O521+'havelvac 7.10'!O521+'havelvac 7.11'!O521+'havelvac 7.12'!O521+'havelvac 7.13'!O521</f>
        <v>0</v>
      </c>
      <c r="P521" s="240">
        <f>+'havelvac 7.1'!P521+'havelvac 7.2'!P521+'havelvac 7.3'!P521+'havelvac 7.4'!P521+'havelvac 7.5'!P521+'havelvac 7.6'!P521+'havelvac 7.7'!P521+'havelvac 7.9'!P521+'havelvac 7.8'!P521+'havelvac 7.10'!P521+'havelvac 7.11'!P521+'havelvac 7.12'!P521+'havelvac 7.13'!P521</f>
        <v>0</v>
      </c>
    </row>
    <row r="522" spans="1:16" s="273" customFormat="1" ht="25.5" hidden="1">
      <c r="A522" s="269" t="str">
        <f t="shared" si="40"/>
        <v>71090501000001</v>
      </c>
      <c r="B522" s="451" t="s">
        <v>439</v>
      </c>
      <c r="C522" s="452" t="s">
        <v>187</v>
      </c>
      <c r="D522" s="453" t="s">
        <v>149</v>
      </c>
      <c r="E522" s="462" t="s">
        <v>106</v>
      </c>
      <c r="F522" s="467" t="s">
        <v>441</v>
      </c>
      <c r="G522" s="456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>+'havelvac 7.1'!N522+'havelvac 7.2'!N522+'havelvac 7.3'!N522+'havelvac 7.4'!N522+'havelvac 7.5'!N522+'havelvac 7.6'!N522+'havelvac 7.7'!N522+'havelvac 7.9'!N522+'havelvac 7.8'!N522+'havelvac 7.10'!N522+'havelvac 7.11'!N522+'havelvac 7.12'!N522+'havelvac 7.13'!N522</f>
        <v>0</v>
      </c>
      <c r="O522" s="240">
        <f>+'havelvac 7.1'!O522+'havelvac 7.2'!O522+'havelvac 7.3'!O522+'havelvac 7.4'!O522+'havelvac 7.5'!O522+'havelvac 7.6'!O522+'havelvac 7.7'!O522+'havelvac 7.9'!O522+'havelvac 7.8'!O522+'havelvac 7.10'!O522+'havelvac 7.11'!O522+'havelvac 7.12'!O522+'havelvac 7.13'!O522</f>
        <v>0</v>
      </c>
      <c r="P522" s="240">
        <f>+'havelvac 7.1'!P522+'havelvac 7.2'!P522+'havelvac 7.3'!P522+'havelvac 7.4'!P522+'havelvac 7.5'!P522+'havelvac 7.6'!P522+'havelvac 7.7'!P522+'havelvac 7.9'!P522+'havelvac 7.8'!P522+'havelvac 7.10'!P522+'havelvac 7.11'!P522+'havelvac 7.12'!P522+'havelvac 7.13'!P522</f>
        <v>0</v>
      </c>
    </row>
    <row r="523" spans="1:16" s="273" customFormat="1" ht="12.75" hidden="1">
      <c r="A523" s="269"/>
      <c r="B523" s="451"/>
      <c r="C523" s="452"/>
      <c r="D523" s="453"/>
      <c r="E523" s="462"/>
      <c r="F523" s="467"/>
      <c r="G523" s="468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</row>
    <row r="524" spans="1:16" s="273" customFormat="1" ht="12.75" hidden="1">
      <c r="A524" s="269"/>
      <c r="B524" s="451"/>
      <c r="C524" s="452"/>
      <c r="D524" s="453"/>
      <c r="E524" s="462"/>
      <c r="F524" s="467"/>
      <c r="G524" s="468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</row>
    <row r="525" spans="1:16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SUM(N526)</f>
        <v>0</v>
      </c>
      <c r="O525" s="466">
        <f>SUM(O526)</f>
        <v>0</v>
      </c>
      <c r="P525" s="466">
        <f>SUM(P526)</f>
        <v>0</v>
      </c>
    </row>
    <row r="526" spans="1:16" s="273" customFormat="1" ht="25.5" hidden="1">
      <c r="A526" s="269" t="str">
        <f t="shared" si="40"/>
        <v>71090501034511</v>
      </c>
      <c r="B526" s="471" t="s">
        <v>439</v>
      </c>
      <c r="C526" s="452" t="s">
        <v>187</v>
      </c>
      <c r="D526" s="453" t="s">
        <v>149</v>
      </c>
      <c r="E526" s="462" t="s">
        <v>106</v>
      </c>
      <c r="F526" s="467" t="s">
        <v>442</v>
      </c>
      <c r="G526" s="468">
        <v>4511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>+'havelvac 7.1'!N526+'havelvac 7.2'!N526+'havelvac 7.3'!N526+'havelvac 7.4'!N526+'havelvac 7.5'!N526+'havelvac 7.6'!N526+'havelvac 7.7'!N526+'havelvac 7.9'!N526+'havelvac 7.8'!N526+'havelvac 7.10'!N526+'havelvac 7.11'!N526+'havelvac 7.12'!N526+'havelvac 7.13'!N526</f>
        <v>0</v>
      </c>
      <c r="O526" s="240">
        <f>+'havelvac 7.1'!O526+'havelvac 7.2'!O526+'havelvac 7.3'!O526+'havelvac 7.4'!O526+'havelvac 7.5'!O526+'havelvac 7.6'!O526+'havelvac 7.7'!O526+'havelvac 7.9'!O526+'havelvac 7.8'!O526+'havelvac 7.10'!O526+'havelvac 7.11'!O526+'havelvac 7.12'!O526+'havelvac 7.13'!O526</f>
        <v>0</v>
      </c>
      <c r="P526" s="240">
        <f>+'havelvac 7.1'!P526+'havelvac 7.2'!P526+'havelvac 7.3'!P526+'havelvac 7.4'!P526+'havelvac 7.5'!P526+'havelvac 7.6'!P526+'havelvac 7.7'!P526+'havelvac 7.9'!P526+'havelvac 7.8'!P526+'havelvac 7.10'!P526+'havelvac 7.11'!P526+'havelvac 7.12'!P526+'havelvac 7.13'!P526</f>
        <v>0</v>
      </c>
    </row>
    <row r="527" spans="1:16" s="273" customFormat="1" ht="12.75">
      <c r="A527" s="269" t="str">
        <f t="shared" si="40"/>
        <v>71090501044239</v>
      </c>
      <c r="B527" s="451" t="s">
        <v>439</v>
      </c>
      <c r="C527" s="452" t="s">
        <v>187</v>
      </c>
      <c r="D527" s="453" t="s">
        <v>149</v>
      </c>
      <c r="E527" s="462" t="s">
        <v>106</v>
      </c>
      <c r="F527" s="467" t="s">
        <v>155</v>
      </c>
      <c r="G527" s="468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69674.600000000006</v>
      </c>
      <c r="O527" s="253">
        <f t="shared" ref="O527:P527" si="48">+O529+O538+O540</f>
        <v>69327.600000000006</v>
      </c>
      <c r="P527" s="253">
        <f t="shared" si="48"/>
        <v>347</v>
      </c>
    </row>
    <row r="528" spans="1:16" s="458" customFormat="1" ht="13.5">
      <c r="A528" s="269" t="str">
        <f t="shared" si="40"/>
        <v>71090501050000</v>
      </c>
      <c r="B528" s="451" t="s">
        <v>439</v>
      </c>
      <c r="C528" s="452" t="s">
        <v>187</v>
      </c>
      <c r="D528" s="453" t="s">
        <v>149</v>
      </c>
      <c r="E528" s="462" t="s">
        <v>106</v>
      </c>
      <c r="F528" s="467" t="s">
        <v>149</v>
      </c>
      <c r="G528" s="456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</row>
    <row r="529" spans="1:16" s="273" customFormat="1" ht="13.5">
      <c r="A529" s="269" t="str">
        <f t="shared" si="40"/>
        <v>71090501054819</v>
      </c>
      <c r="B529" s="451" t="s">
        <v>439</v>
      </c>
      <c r="C529" s="452" t="s">
        <v>187</v>
      </c>
      <c r="D529" s="453" t="s">
        <v>149</v>
      </c>
      <c r="E529" s="462" t="s">
        <v>106</v>
      </c>
      <c r="F529" s="467" t="s">
        <v>149</v>
      </c>
      <c r="G529" s="468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69327.600000000006</v>
      </c>
      <c r="O529" s="466">
        <f t="shared" ref="O529:P529" si="49">SUM(O530:O537)</f>
        <v>69327.600000000006</v>
      </c>
      <c r="P529" s="466">
        <f t="shared" si="49"/>
        <v>0</v>
      </c>
    </row>
    <row r="530" spans="1:16" s="391" customFormat="1" hidden="1">
      <c r="A530" s="269"/>
      <c r="B530" s="451"/>
      <c r="C530" s="452"/>
      <c r="D530" s="453"/>
      <c r="E530" s="462"/>
      <c r="F530" s="467"/>
      <c r="G530" s="456"/>
      <c r="H530" s="238"/>
      <c r="I530" s="245"/>
      <c r="J530" s="249"/>
      <c r="K530" s="249"/>
      <c r="L530" s="248" t="s">
        <v>118</v>
      </c>
      <c r="M530" s="244">
        <v>4216</v>
      </c>
      <c r="N530" s="240">
        <f>+'havelvac 7.1'!N530+'havelvac 7.2'!N530+'havelvac 7.3'!N530+'havelvac 7.4'!N530+'havelvac 7.5'!N530+'havelvac 7.6'!N530+'havelvac 7.7'!N530+'havelvac 7.9'!N530+'havelvac 7.8'!N530+'havelvac 7.10'!N530+'havelvac 7.11'!N530+'havelvac 7.12'!N530+'havelvac 7.13'!N530</f>
        <v>0</v>
      </c>
      <c r="O530" s="240">
        <f>+'havelvac 7.1'!O530+'havelvac 7.2'!O530+'havelvac 7.3'!O530+'havelvac 7.4'!O530+'havelvac 7.5'!O530+'havelvac 7.6'!O530+'havelvac 7.7'!O530+'havelvac 7.9'!O530+'havelvac 7.8'!O530+'havelvac 7.10'!O530+'havelvac 7.11'!O530+'havelvac 7.12'!O530+'havelvac 7.13'!O530</f>
        <v>0</v>
      </c>
      <c r="P530" s="240">
        <f>+'havelvac 7.1'!P530+'havelvac 7.2'!P530+'havelvac 7.3'!P530+'havelvac 7.4'!P530+'havelvac 7.5'!P530+'havelvac 7.6'!P530+'havelvac 7.7'!P530+'havelvac 7.9'!P530+'havelvac 7.8'!P530+'havelvac 7.10'!P530+'havelvac 7.11'!P530+'havelvac 7.12'!P530+'havelvac 7.13'!P530</f>
        <v>0</v>
      </c>
    </row>
    <row r="531" spans="1:16" s="391" customFormat="1" hidden="1">
      <c r="A531" s="269" t="str">
        <f t="shared" ref="A531:A596" si="50">CONCATENATE(B531,C531,D531,E531,F531,G531)</f>
        <v>71090600000000</v>
      </c>
      <c r="B531" s="451" t="s">
        <v>439</v>
      </c>
      <c r="C531" s="452" t="s">
        <v>187</v>
      </c>
      <c r="D531" s="453" t="s">
        <v>157</v>
      </c>
      <c r="E531" s="462" t="s">
        <v>441</v>
      </c>
      <c r="F531" s="467" t="s">
        <v>441</v>
      </c>
      <c r="G531" s="456" t="s">
        <v>440</v>
      </c>
      <c r="H531" s="238"/>
      <c r="I531" s="245"/>
      <c r="J531" s="249"/>
      <c r="K531" s="249"/>
      <c r="L531" s="248" t="s">
        <v>122</v>
      </c>
      <c r="M531" s="244">
        <v>4234</v>
      </c>
      <c r="N531" s="240">
        <f>+'havelvac 7.1'!N531+'havelvac 7.2'!N531+'havelvac 7.3'!N531+'havelvac 7.4'!N531+'havelvac 7.5'!N531+'havelvac 7.6'!N531+'havelvac 7.7'!N531+'havelvac 7.9'!N531+'havelvac 7.8'!N531+'havelvac 7.10'!N531+'havelvac 7.11'!N531+'havelvac 7.12'!N531+'havelvac 7.13'!N531</f>
        <v>0</v>
      </c>
      <c r="O531" s="240">
        <f>+'havelvac 7.1'!O531+'havelvac 7.2'!O531+'havelvac 7.3'!O531+'havelvac 7.4'!O531+'havelvac 7.5'!O531+'havelvac 7.6'!O531+'havelvac 7.7'!O531+'havelvac 7.9'!O531+'havelvac 7.8'!O531+'havelvac 7.10'!O531+'havelvac 7.11'!O531+'havelvac 7.12'!O531+'havelvac 7.13'!O531</f>
        <v>0</v>
      </c>
      <c r="P531" s="240">
        <f>+'havelvac 7.1'!P531+'havelvac 7.2'!P531+'havelvac 7.3'!P531+'havelvac 7.4'!P531+'havelvac 7.5'!P531+'havelvac 7.6'!P531+'havelvac 7.7'!P531+'havelvac 7.9'!P531+'havelvac 7.8'!P531+'havelvac 7.10'!P531+'havelvac 7.11'!P531+'havelvac 7.12'!P531+'havelvac 7.13'!P531</f>
        <v>0</v>
      </c>
    </row>
    <row r="532" spans="1:16" s="273" customFormat="1">
      <c r="A532" s="269" t="str">
        <f t="shared" si="50"/>
        <v>71090600000001</v>
      </c>
      <c r="B532" s="451" t="s">
        <v>439</v>
      </c>
      <c r="C532" s="452" t="s">
        <v>187</v>
      </c>
      <c r="D532" s="453" t="s">
        <v>157</v>
      </c>
      <c r="E532" s="462" t="s">
        <v>441</v>
      </c>
      <c r="F532" s="467" t="s">
        <v>441</v>
      </c>
      <c r="G532" s="456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>+'havelvac 7.1'!N532+'havelvac 7.2'!N532+'havelvac 7.3'!N532+'havelvac 7.4'!N532+'havelvac 7.5'!N532+'havelvac 7.6'!N532+'havelvac 7.7'!N532+'havelvac 7.9'!N532+'havelvac 7.8'!N532+'havelvac 7.10'!N532+'havelvac 7.11'!N532+'havelvac 7.12'!N532+'havelvac 7.13'!N532</f>
        <v>58474.799999999996</v>
      </c>
      <c r="O532" s="240">
        <f>+'havelvac 7.1'!O532+'havelvac 7.2'!O532+'havelvac 7.3'!O532+'havelvac 7.4'!O532+'havelvac 7.5'!O532+'havelvac 7.6'!O532+'havelvac 7.7'!O532+'havelvac 7.9'!O532+'havelvac 7.8'!O532+'havelvac 7.10'!O532+'havelvac 7.11'!O532+'havelvac 7.12'!O532+'havelvac 7.13'!O532</f>
        <v>58474.799999999996</v>
      </c>
      <c r="P532" s="240">
        <f>+'havelvac 7.1'!P532+'havelvac 7.2'!P532+'havelvac 7.3'!P532+'havelvac 7.4'!P532+'havelvac 7.5'!P532+'havelvac 7.6'!P532+'havelvac 7.7'!P532+'havelvac 7.9'!P532+'havelvac 7.8'!P532+'havelvac 7.10'!P532+'havelvac 7.11'!P532+'havelvac 7.12'!P532+'havelvac 7.13'!P532</f>
        <v>0</v>
      </c>
    </row>
    <row r="533" spans="1:16" s="273" customFormat="1" hidden="1">
      <c r="A533" s="269" t="str">
        <f t="shared" si="50"/>
        <v>71090601000000</v>
      </c>
      <c r="B533" s="451" t="s">
        <v>439</v>
      </c>
      <c r="C533" s="452" t="s">
        <v>187</v>
      </c>
      <c r="D533" s="453" t="s">
        <v>157</v>
      </c>
      <c r="E533" s="462" t="s">
        <v>106</v>
      </c>
      <c r="F533" s="467" t="s">
        <v>441</v>
      </c>
      <c r="G533" s="456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>+'havelvac 7.1'!N533+'havelvac 7.2'!N533+'havelvac 7.3'!N533+'havelvac 7.4'!N533+'havelvac 7.5'!N533+'havelvac 7.6'!N533+'havelvac 7.7'!N533+'havelvac 7.9'!N533+'havelvac 7.8'!N533+'havelvac 7.10'!N533+'havelvac 7.11'!N533+'havelvac 7.12'!N533+'havelvac 7.13'!N533</f>
        <v>0</v>
      </c>
      <c r="O533" s="240">
        <f>+'havelvac 7.1'!O533+'havelvac 7.2'!O533+'havelvac 7.3'!O533+'havelvac 7.4'!O533+'havelvac 7.5'!O533+'havelvac 7.6'!O533+'havelvac 7.7'!O533+'havelvac 7.9'!O533+'havelvac 7.8'!O533+'havelvac 7.10'!O533+'havelvac 7.11'!O533+'havelvac 7.12'!O533+'havelvac 7.13'!O533</f>
        <v>0</v>
      </c>
      <c r="P533" s="240">
        <f>+'havelvac 7.1'!P533+'havelvac 7.2'!P533+'havelvac 7.3'!P533+'havelvac 7.4'!P533+'havelvac 7.5'!P533+'havelvac 7.6'!P533+'havelvac 7.7'!P533+'havelvac 7.9'!P533+'havelvac 7.8'!P533+'havelvac 7.10'!P533+'havelvac 7.11'!P533+'havelvac 7.12'!P533+'havelvac 7.13'!P533</f>
        <v>0</v>
      </c>
    </row>
    <row r="534" spans="1:16" s="273" customFormat="1" hidden="1">
      <c r="A534" s="269" t="str">
        <f t="shared" si="50"/>
        <v>71090601000001</v>
      </c>
      <c r="B534" s="451" t="s">
        <v>439</v>
      </c>
      <c r="C534" s="452" t="s">
        <v>187</v>
      </c>
      <c r="D534" s="453" t="s">
        <v>157</v>
      </c>
      <c r="E534" s="462" t="s">
        <v>106</v>
      </c>
      <c r="F534" s="467" t="s">
        <v>441</v>
      </c>
      <c r="G534" s="456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>+'havelvac 7.1'!N534+'havelvac 7.2'!N534+'havelvac 7.3'!N534+'havelvac 7.4'!N534+'havelvac 7.5'!N534+'havelvac 7.6'!N534+'havelvac 7.7'!N534+'havelvac 7.9'!N534+'havelvac 7.8'!N534+'havelvac 7.10'!N534+'havelvac 7.11'!N534+'havelvac 7.12'!N534+'havelvac 7.13'!N534</f>
        <v>0</v>
      </c>
      <c r="O534" s="240">
        <f>+'havelvac 7.1'!O534+'havelvac 7.2'!O534+'havelvac 7.3'!O534+'havelvac 7.4'!O534+'havelvac 7.5'!O534+'havelvac 7.6'!O534+'havelvac 7.7'!O534+'havelvac 7.9'!O534+'havelvac 7.8'!O534+'havelvac 7.10'!O534+'havelvac 7.11'!O534+'havelvac 7.12'!O534+'havelvac 7.13'!O534</f>
        <v>0</v>
      </c>
      <c r="P534" s="240">
        <f>+'havelvac 7.1'!P534+'havelvac 7.2'!P534+'havelvac 7.3'!P534+'havelvac 7.4'!P534+'havelvac 7.5'!P534+'havelvac 7.6'!P534+'havelvac 7.7'!P534+'havelvac 7.9'!P534+'havelvac 7.8'!P534+'havelvac 7.10'!P534+'havelvac 7.11'!P534+'havelvac 7.12'!P534+'havelvac 7.13'!P534</f>
        <v>0</v>
      </c>
    </row>
    <row r="535" spans="1:16" s="458" customFormat="1">
      <c r="A535" s="269" t="str">
        <f t="shared" si="50"/>
        <v>71090601010000</v>
      </c>
      <c r="B535" s="451" t="s">
        <v>439</v>
      </c>
      <c r="C535" s="452" t="s">
        <v>187</v>
      </c>
      <c r="D535" s="453" t="s">
        <v>157</v>
      </c>
      <c r="E535" s="462" t="s">
        <v>106</v>
      </c>
      <c r="F535" s="467" t="s">
        <v>106</v>
      </c>
      <c r="G535" s="456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>+'havelvac 7.1'!N535+'havelvac 7.2'!N535+'havelvac 7.3'!N535+'havelvac 7.4'!N535+'havelvac 7.5'!N535+'havelvac 7.6'!N535+'havelvac 7.7'!N535+'havelvac 7.9'!N535+'havelvac 7.8'!N535+'havelvac 7.10'!N535+'havelvac 7.11'!N535+'havelvac 7.12'!N535+'havelvac 7.13'!N535</f>
        <v>9401.2000000000007</v>
      </c>
      <c r="O535" s="240">
        <f>+'havelvac 7.1'!O535+'havelvac 7.2'!O535+'havelvac 7.3'!O535+'havelvac 7.4'!O535+'havelvac 7.5'!O535+'havelvac 7.6'!O535+'havelvac 7.7'!O535+'havelvac 7.9'!O535+'havelvac 7.8'!O535+'havelvac 7.10'!O535+'havelvac 7.11'!O535+'havelvac 7.12'!O535+'havelvac 7.13'!O535</f>
        <v>9401.2000000000007</v>
      </c>
      <c r="P535" s="240">
        <f>+'havelvac 7.1'!P535+'havelvac 7.2'!P535+'havelvac 7.3'!P535+'havelvac 7.4'!P535+'havelvac 7.5'!P535+'havelvac 7.6'!P535+'havelvac 7.7'!P535+'havelvac 7.9'!P535+'havelvac 7.8'!P535+'havelvac 7.10'!P535+'havelvac 7.11'!P535+'havelvac 7.12'!P535+'havelvac 7.13'!P535</f>
        <v>0</v>
      </c>
    </row>
    <row r="536" spans="1:16" s="273" customFormat="1" ht="25.5">
      <c r="A536" s="269" t="str">
        <f t="shared" si="50"/>
        <v>71090501000001</v>
      </c>
      <c r="B536" s="451" t="s">
        <v>439</v>
      </c>
      <c r="C536" s="452" t="s">
        <v>187</v>
      </c>
      <c r="D536" s="453" t="s">
        <v>149</v>
      </c>
      <c r="E536" s="462" t="s">
        <v>106</v>
      </c>
      <c r="F536" s="467" t="s">
        <v>441</v>
      </c>
      <c r="G536" s="456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>+'havelvac 7.1'!N536+'havelvac 7.2'!N536+'havelvac 7.3'!N536+'havelvac 7.4'!N536+'havelvac 7.5'!N536+'havelvac 7.6'!N536+'havelvac 7.7'!N536+'havelvac 7.9'!N536+'havelvac 7.8'!N536+'havelvac 7.10'!N536+'havelvac 7.11'!N536+'havelvac 7.12'!N536+'havelvac 7.13'!N536</f>
        <v>1451.6</v>
      </c>
      <c r="O536" s="240">
        <f>+'havelvac 7.1'!O536+'havelvac 7.2'!O536+'havelvac 7.3'!O536+'havelvac 7.4'!O536+'havelvac 7.5'!O536+'havelvac 7.6'!O536+'havelvac 7.7'!O536+'havelvac 7.9'!O536+'havelvac 7.8'!O536+'havelvac 7.10'!O536+'havelvac 7.11'!O536+'havelvac 7.12'!O536+'havelvac 7.13'!O536</f>
        <v>1451.6</v>
      </c>
      <c r="P536" s="240">
        <f>+'havelvac 7.1'!P536+'havelvac 7.2'!P536+'havelvac 7.3'!P536+'havelvac 7.4'!P536+'havelvac 7.5'!P536+'havelvac 7.6'!P536+'havelvac 7.7'!P536+'havelvac 7.9'!P536+'havelvac 7.8'!P536+'havelvac 7.10'!P536+'havelvac 7.11'!P536+'havelvac 7.12'!P536+'havelvac 7.13'!P536</f>
        <v>0</v>
      </c>
    </row>
    <row r="537" spans="1:16" s="273" customFormat="1" hidden="1">
      <c r="A537" s="269" t="str">
        <f t="shared" si="50"/>
        <v>71090601014251</v>
      </c>
      <c r="B537" s="451" t="s">
        <v>439</v>
      </c>
      <c r="C537" s="452" t="s">
        <v>187</v>
      </c>
      <c r="D537" s="453" t="s">
        <v>157</v>
      </c>
      <c r="E537" s="462" t="s">
        <v>106</v>
      </c>
      <c r="F537" s="467" t="s">
        <v>106</v>
      </c>
      <c r="G537" s="468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>+'havelvac 7.1'!N537+'havelvac 7.2'!N537+'havelvac 7.3'!N537+'havelvac 7.4'!N537+'havelvac 7.5'!N537+'havelvac 7.6'!N537+'havelvac 7.7'!N537+'havelvac 7.9'!N537+'havelvac 7.8'!N537+'havelvac 7.10'!N537+'havelvac 7.11'!N537+'havelvac 7.12'!N537+'havelvac 7.13'!N537</f>
        <v>0</v>
      </c>
      <c r="O537" s="240">
        <f>+'havelvac 7.1'!O537+'havelvac 7.2'!O537+'havelvac 7.3'!O537+'havelvac 7.4'!O537+'havelvac 7.5'!O537+'havelvac 7.6'!O537+'havelvac 7.7'!O537+'havelvac 7.9'!O537+'havelvac 7.8'!O537+'havelvac 7.10'!O537+'havelvac 7.11'!O537+'havelvac 7.12'!O537+'havelvac 7.13'!O537</f>
        <v>0</v>
      </c>
      <c r="P537" s="240">
        <f>+'havelvac 7.1'!P537+'havelvac 7.2'!P537+'havelvac 7.3'!P537+'havelvac 7.4'!P537+'havelvac 7.5'!P537+'havelvac 7.6'!P537+'havelvac 7.7'!P537+'havelvac 7.9'!P537+'havelvac 7.8'!P537+'havelvac 7.10'!P537+'havelvac 7.11'!P537+'havelvac 7.12'!P537+'havelvac 7.13'!P537</f>
        <v>0</v>
      </c>
    </row>
    <row r="538" spans="1:16" s="273" customFormat="1" ht="18" hidden="1" customHeight="1">
      <c r="A538" s="269" t="str">
        <f t="shared" si="50"/>
        <v>71090601034639</v>
      </c>
      <c r="B538" s="451" t="s">
        <v>439</v>
      </c>
      <c r="C538" s="452" t="s">
        <v>187</v>
      </c>
      <c r="D538" s="453" t="s">
        <v>157</v>
      </c>
      <c r="E538" s="462" t="s">
        <v>106</v>
      </c>
      <c r="F538" s="467" t="s">
        <v>442</v>
      </c>
      <c r="G538" s="468">
        <v>4639</v>
      </c>
      <c r="H538" s="238"/>
      <c r="I538" s="463"/>
      <c r="J538" s="464"/>
      <c r="K538" s="464"/>
      <c r="L538" s="465" t="s">
        <v>301</v>
      </c>
      <c r="M538" s="459"/>
      <c r="N538" s="466">
        <f>SUM(N539)</f>
        <v>0</v>
      </c>
      <c r="O538" s="466">
        <f>SUM(O539)</f>
        <v>0</v>
      </c>
      <c r="P538" s="466">
        <f>SUM(P539)</f>
        <v>0</v>
      </c>
    </row>
    <row r="539" spans="1:16" s="458" customFormat="1" ht="25.5" hidden="1">
      <c r="A539" s="269" t="str">
        <f t="shared" si="50"/>
        <v>71090601040000</v>
      </c>
      <c r="B539" s="451" t="s">
        <v>439</v>
      </c>
      <c r="C539" s="452" t="s">
        <v>187</v>
      </c>
      <c r="D539" s="453" t="s">
        <v>157</v>
      </c>
      <c r="E539" s="462" t="s">
        <v>106</v>
      </c>
      <c r="F539" s="467" t="s">
        <v>155</v>
      </c>
      <c r="G539" s="456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>+'havelvac 7.1'!N539+'havelvac 7.2'!N539+'havelvac 7.3'!N539+'havelvac 7.4'!N539+'havelvac 7.5'!N539+'havelvac 7.6'!N539+'havelvac 7.7'!N539+'havelvac 7.9'!N539+'havelvac 7.8'!N539+'havelvac 7.10'!N539+'havelvac 7.11'!N539+'havelvac 7.12'!N539+'havelvac 7.13'!N539</f>
        <v>0</v>
      </c>
      <c r="O539" s="240">
        <f>+'havelvac 7.1'!O539+'havelvac 7.2'!O539+'havelvac 7.3'!O539+'havelvac 7.4'!O539+'havelvac 7.5'!O539+'havelvac 7.6'!O539+'havelvac 7.7'!O539+'havelvac 7.9'!O539+'havelvac 7.8'!O539+'havelvac 7.10'!O539+'havelvac 7.11'!O539+'havelvac 7.12'!O539+'havelvac 7.13'!O539</f>
        <v>0</v>
      </c>
      <c r="P539" s="240">
        <f>+'havelvac 7.1'!P539+'havelvac 7.2'!P539+'havelvac 7.3'!P539+'havelvac 7.4'!P539+'havelvac 7.5'!P539+'havelvac 7.6'!P539+'havelvac 7.7'!P539+'havelvac 7.9'!P539+'havelvac 7.8'!P539+'havelvac 7.10'!P539+'havelvac 7.11'!P539+'havelvac 7.12'!P539+'havelvac 7.13'!P539</f>
        <v>0</v>
      </c>
    </row>
    <row r="540" spans="1:16" s="273" customFormat="1" ht="18" customHeight="1">
      <c r="A540" s="269" t="str">
        <f t="shared" ref="A540:A542" si="51">CONCATENATE(B540,C540,D540,E540,F540,G540)</f>
        <v>71090601034639</v>
      </c>
      <c r="B540" s="451" t="s">
        <v>439</v>
      </c>
      <c r="C540" s="452" t="s">
        <v>187</v>
      </c>
      <c r="D540" s="453" t="s">
        <v>157</v>
      </c>
      <c r="E540" s="462" t="s">
        <v>106</v>
      </c>
      <c r="F540" s="467" t="s">
        <v>442</v>
      </c>
      <c r="G540" s="468">
        <v>4639</v>
      </c>
      <c r="H540" s="238"/>
      <c r="I540" s="463"/>
      <c r="J540" s="464"/>
      <c r="K540" s="464"/>
      <c r="L540" s="465" t="s">
        <v>933</v>
      </c>
      <c r="M540" s="459"/>
      <c r="N540" s="466">
        <f>SUM(N541:N542)</f>
        <v>347</v>
      </c>
      <c r="O540" s="466">
        <f>SUM(O541:O542)</f>
        <v>0</v>
      </c>
      <c r="P540" s="466">
        <f>SUM(P541:P542)</f>
        <v>347</v>
      </c>
    </row>
    <row r="541" spans="1:16" s="273" customFormat="1" hidden="1">
      <c r="A541" s="269" t="str">
        <f t="shared" si="51"/>
        <v>71090201024511</v>
      </c>
      <c r="B541" s="471" t="s">
        <v>439</v>
      </c>
      <c r="C541" s="452" t="s">
        <v>187</v>
      </c>
      <c r="D541" s="453" t="s">
        <v>140</v>
      </c>
      <c r="E541" s="462" t="s">
        <v>106</v>
      </c>
      <c r="F541" s="467" t="s">
        <v>140</v>
      </c>
      <c r="G541" s="468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>+'havelvac 7.1'!N541+'havelvac 7.2'!N541+'havelvac 7.3'!N541+'havelvac 7.4'!N541+'havelvac 7.5'!N541+'havelvac 7.6'!N541+'havelvac 7.7'!N541+'havelvac 7.9'!N541+'havelvac 7.8'!N541+'havelvac 7.10'!N541+'havelvac 7.11'!N541+'havelvac 7.12'!N541+'havelvac 7.13'!N541</f>
        <v>0</v>
      </c>
      <c r="O541" s="240">
        <f>+'havelvac 7.1'!O541+'havelvac 7.2'!O541+'havelvac 7.3'!O541+'havelvac 7.4'!O541+'havelvac 7.5'!O541+'havelvac 7.6'!O541+'havelvac 7.7'!O541+'havelvac 7.9'!O541+'havelvac 7.8'!O541+'havelvac 7.10'!O541+'havelvac 7.11'!O541+'havelvac 7.12'!O541+'havelvac 7.13'!O541</f>
        <v>0</v>
      </c>
      <c r="P541" s="240">
        <f>+'havelvac 7.1'!P541+'havelvac 7.2'!P541+'havelvac 7.3'!P541+'havelvac 7.4'!P541+'havelvac 7.5'!P541+'havelvac 7.6'!P541+'havelvac 7.7'!P541+'havelvac 7.9'!P541+'havelvac 7.8'!P541+'havelvac 7.10'!P541+'havelvac 7.11'!P541+'havelvac 7.12'!P541+'havelvac 7.13'!P541</f>
        <v>0</v>
      </c>
    </row>
    <row r="542" spans="1:16" s="273" customFormat="1">
      <c r="A542" s="269" t="str">
        <f t="shared" si="51"/>
        <v>71100700000001</v>
      </c>
      <c r="B542" s="451" t="s">
        <v>439</v>
      </c>
      <c r="C542" s="452" t="s">
        <v>189</v>
      </c>
      <c r="D542" s="453" t="s">
        <v>183</v>
      </c>
      <c r="E542" s="462" t="s">
        <v>441</v>
      </c>
      <c r="F542" s="467" t="s">
        <v>441</v>
      </c>
      <c r="G542" s="456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>+'havelvac 7.1'!N542+'havelvac 7.2'!N542+'havelvac 7.3'!N542+'havelvac 7.4'!N542+'havelvac 7.5'!N542+'havelvac 7.6'!N542+'havelvac 7.7'!N542+'havelvac 7.9'!N542+'havelvac 7.8'!N542+'havelvac 7.10'!N542+'havelvac 7.11'!N542+'havelvac 7.12'!N542+'havelvac 7.13'!N542</f>
        <v>347</v>
      </c>
      <c r="O542" s="240">
        <f>+'havelvac 7.1'!O542+'havelvac 7.2'!O542+'havelvac 7.3'!O542+'havelvac 7.4'!O542+'havelvac 7.5'!O542+'havelvac 7.6'!O542+'havelvac 7.7'!O542+'havelvac 7.9'!O542+'havelvac 7.8'!O542+'havelvac 7.10'!O542+'havelvac 7.11'!O542+'havelvac 7.12'!O542+'havelvac 7.13'!O542</f>
        <v>0</v>
      </c>
      <c r="P542" s="240">
        <f>+'havelvac 7.1'!P542+'havelvac 7.2'!P542+'havelvac 7.3'!P542+'havelvac 7.4'!P542+'havelvac 7.5'!P542+'havelvac 7.6'!P542+'havelvac 7.7'!P542+'havelvac 7.9'!P542+'havelvac 7.8'!P542+'havelvac 7.10'!P542+'havelvac 7.11'!P542+'havelvac 7.12'!P542+'havelvac 7.13'!P542</f>
        <v>347</v>
      </c>
    </row>
    <row r="543" spans="1:16" s="273" customFormat="1" ht="12.75">
      <c r="A543" s="269" t="str">
        <f t="shared" si="50"/>
        <v>71090601045113</v>
      </c>
      <c r="B543" s="451" t="s">
        <v>439</v>
      </c>
      <c r="C543" s="452" t="s">
        <v>187</v>
      </c>
      <c r="D543" s="453" t="s">
        <v>157</v>
      </c>
      <c r="E543" s="462" t="s">
        <v>106</v>
      </c>
      <c r="F543" s="467" t="s">
        <v>155</v>
      </c>
      <c r="G543" s="468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427799.1</v>
      </c>
      <c r="O543" s="253">
        <f>+O545+O547+O549</f>
        <v>0</v>
      </c>
      <c r="P543" s="253">
        <f>+P545+P547+P549</f>
        <v>427799.1</v>
      </c>
    </row>
    <row r="544" spans="1:16" s="458" customFormat="1" ht="13.5">
      <c r="A544" s="269" t="str">
        <f t="shared" si="50"/>
        <v>71090601050000</v>
      </c>
      <c r="B544" s="451" t="s">
        <v>439</v>
      </c>
      <c r="C544" s="452" t="s">
        <v>187</v>
      </c>
      <c r="D544" s="453" t="s">
        <v>157</v>
      </c>
      <c r="E544" s="462" t="s">
        <v>106</v>
      </c>
      <c r="F544" s="467" t="s">
        <v>149</v>
      </c>
      <c r="G544" s="456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</row>
    <row r="545" spans="1:17" s="273" customFormat="1" ht="13.5" hidden="1">
      <c r="A545" s="269" t="str">
        <f t="shared" si="50"/>
        <v>71090601054239</v>
      </c>
      <c r="B545" s="451" t="s">
        <v>439</v>
      </c>
      <c r="C545" s="452" t="s">
        <v>187</v>
      </c>
      <c r="D545" s="453" t="s">
        <v>157</v>
      </c>
      <c r="E545" s="462" t="s">
        <v>106</v>
      </c>
      <c r="F545" s="467" t="s">
        <v>149</v>
      </c>
      <c r="G545" s="456">
        <v>4239</v>
      </c>
      <c r="H545" s="238"/>
      <c r="I545" s="463"/>
      <c r="J545" s="464"/>
      <c r="K545" s="464"/>
      <c r="L545" s="465" t="s">
        <v>304</v>
      </c>
      <c r="M545" s="459"/>
      <c r="N545" s="466">
        <f>SUM(N546)</f>
        <v>0</v>
      </c>
      <c r="O545" s="466">
        <f>SUM(O546)</f>
        <v>0</v>
      </c>
      <c r="P545" s="466">
        <f>SUM(P546)</f>
        <v>0</v>
      </c>
    </row>
    <row r="546" spans="1:17" s="273" customFormat="1" ht="25.5" hidden="1">
      <c r="A546" s="269" t="str">
        <f t="shared" si="50"/>
        <v>71090601054637</v>
      </c>
      <c r="B546" s="471" t="s">
        <v>439</v>
      </c>
      <c r="C546" s="452" t="s">
        <v>187</v>
      </c>
      <c r="D546" s="453" t="s">
        <v>157</v>
      </c>
      <c r="E546" s="462" t="s">
        <v>106</v>
      </c>
      <c r="F546" s="467" t="s">
        <v>149</v>
      </c>
      <c r="G546" s="468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>+'havelvac 7.1'!N546+'havelvac 7.2'!N546+'havelvac 7.3'!N546+'havelvac 7.4'!N546+'havelvac 7.5'!N546+'havelvac 7.6'!N546+'havelvac 7.7'!N546+'havelvac 7.9'!N546+'havelvac 7.8'!N546+'havelvac 7.10'!N546+'havelvac 7.11'!N546+'havelvac 7.12'!N546+'havelvac 7.13'!N546</f>
        <v>0</v>
      </c>
      <c r="O546" s="240">
        <f>+'havelvac 7.1'!O546+'havelvac 7.2'!O546+'havelvac 7.3'!O546+'havelvac 7.4'!O546+'havelvac 7.5'!O546+'havelvac 7.6'!O546+'havelvac 7.7'!O546+'havelvac 7.9'!O546+'havelvac 7.8'!O546+'havelvac 7.10'!O546+'havelvac 7.11'!O546+'havelvac 7.12'!O546+'havelvac 7.13'!O546</f>
        <v>0</v>
      </c>
      <c r="P546" s="240">
        <f>+'havelvac 7.1'!P546+'havelvac 7.2'!P546+'havelvac 7.3'!P546+'havelvac 7.4'!P546+'havelvac 7.5'!P546+'havelvac 7.6'!P546+'havelvac 7.7'!P546+'havelvac 7.9'!P546+'havelvac 7.8'!P546+'havelvac 7.10'!P546+'havelvac 7.11'!P546+'havelvac 7.12'!P546+'havelvac 7.13'!P546</f>
        <v>0</v>
      </c>
    </row>
    <row r="547" spans="1:17" s="265" customFormat="1" hidden="1">
      <c r="A547" s="258" t="str">
        <f t="shared" si="50"/>
        <v>71100000000000</v>
      </c>
      <c r="B547" s="259" t="s">
        <v>439</v>
      </c>
      <c r="C547" s="260" t="s">
        <v>189</v>
      </c>
      <c r="D547" s="261" t="s">
        <v>441</v>
      </c>
      <c r="E547" s="438" t="s">
        <v>441</v>
      </c>
      <c r="F547" s="439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SUM(N548)</f>
        <v>0</v>
      </c>
      <c r="O547" s="466">
        <f>SUM(O548)</f>
        <v>0</v>
      </c>
      <c r="P547" s="466">
        <f>SUM(P548)</f>
        <v>0</v>
      </c>
    </row>
    <row r="548" spans="1:17" s="273" customFormat="1" ht="25.5" hidden="1">
      <c r="A548" s="269" t="str">
        <f t="shared" si="50"/>
        <v>71100000000001</v>
      </c>
      <c r="B548" s="451" t="s">
        <v>439</v>
      </c>
      <c r="C548" s="452" t="s">
        <v>189</v>
      </c>
      <c r="D548" s="453" t="s">
        <v>441</v>
      </c>
      <c r="E548" s="462" t="s">
        <v>441</v>
      </c>
      <c r="F548" s="467" t="s">
        <v>441</v>
      </c>
      <c r="G548" s="456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>+'havelvac 7.1'!N548+'havelvac 7.2'!N548+'havelvac 7.3'!N548+'havelvac 7.4'!N548+'havelvac 7.5'!N548+'havelvac 7.6'!N548+'havelvac 7.7'!N548+'havelvac 7.9'!N548+'havelvac 7.8'!N548+'havelvac 7.10'!N548+'havelvac 7.11'!N548+'havelvac 7.12'!N548+'havelvac 7.13'!N548</f>
        <v>0</v>
      </c>
      <c r="O548" s="240">
        <f>+'havelvac 7.1'!O548+'havelvac 7.2'!O548+'havelvac 7.3'!O548+'havelvac 7.4'!O548+'havelvac 7.5'!O548+'havelvac 7.6'!O548+'havelvac 7.7'!O548+'havelvac 7.9'!O548+'havelvac 7.8'!O548+'havelvac 7.10'!O548+'havelvac 7.11'!O548+'havelvac 7.12'!O548+'havelvac 7.13'!O548</f>
        <v>0</v>
      </c>
      <c r="P548" s="240">
        <f>+'havelvac 7.1'!P548+'havelvac 7.2'!P548+'havelvac 7.3'!P548+'havelvac 7.4'!P548+'havelvac 7.5'!P548+'havelvac 7.6'!P548+'havelvac 7.7'!P548+'havelvac 7.9'!P548+'havelvac 7.8'!P548+'havelvac 7.10'!P548+'havelvac 7.11'!P548+'havelvac 7.12'!P548+'havelvac 7.13'!P548</f>
        <v>0</v>
      </c>
    </row>
    <row r="549" spans="1:17" s="391" customFormat="1" ht="13.5">
      <c r="A549" s="269" t="str">
        <f t="shared" si="50"/>
        <v>71100700000000</v>
      </c>
      <c r="B549" s="451" t="s">
        <v>439</v>
      </c>
      <c r="C549" s="452" t="s">
        <v>189</v>
      </c>
      <c r="D549" s="453" t="s">
        <v>183</v>
      </c>
      <c r="E549" s="462" t="s">
        <v>441</v>
      </c>
      <c r="F549" s="467" t="s">
        <v>441</v>
      </c>
      <c r="G549" s="456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SUM(N550:N551)</f>
        <v>427799.1</v>
      </c>
      <c r="O549" s="466">
        <f>SUM(O550:O551)</f>
        <v>0</v>
      </c>
      <c r="P549" s="466">
        <f>SUM(P550:P551)</f>
        <v>427799.1</v>
      </c>
    </row>
    <row r="550" spans="1:17" s="273" customFormat="1">
      <c r="A550" s="269" t="str">
        <f t="shared" si="50"/>
        <v>71100700000001</v>
      </c>
      <c r="B550" s="451" t="s">
        <v>439</v>
      </c>
      <c r="C550" s="452" t="s">
        <v>189</v>
      </c>
      <c r="D550" s="453" t="s">
        <v>183</v>
      </c>
      <c r="E550" s="462" t="s">
        <v>441</v>
      </c>
      <c r="F550" s="467" t="s">
        <v>441</v>
      </c>
      <c r="G550" s="456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>+'havelvac 7.1'!N550+'havelvac 7.2'!N550+'havelvac 7.3'!N550+'havelvac 7.4'!N550+'havelvac 7.5'!N550+'havelvac 7.6'!N550+'havelvac 7.7'!N550+'havelvac 7.9'!N550+'havelvac 7.8'!N550+'havelvac 7.10'!N550+'havelvac 7.11'!N550+'havelvac 7.12'!N550+'havelvac 7.13'!N550</f>
        <v>427799.1</v>
      </c>
      <c r="O550" s="240">
        <f>+'havelvac 7.1'!O550+'havelvac 7.2'!O550+'havelvac 7.3'!O550+'havelvac 7.4'!O550+'havelvac 7.5'!O550+'havelvac 7.6'!O550+'havelvac 7.7'!O550+'havelvac 7.9'!O550+'havelvac 7.8'!O550+'havelvac 7.10'!O550+'havelvac 7.11'!O550+'havelvac 7.12'!O550+'havelvac 7.13'!O550</f>
        <v>0</v>
      </c>
      <c r="P550" s="240">
        <f>+'havelvac 7.1'!P550+'havelvac 7.2'!P550+'havelvac 7.3'!P550+'havelvac 7.4'!P550+'havelvac 7.5'!P550+'havelvac 7.6'!P550+'havelvac 7.7'!P550+'havelvac 7.9'!P550+'havelvac 7.8'!P550+'havelvac 7.10'!P550+'havelvac 7.11'!P550+'havelvac 7.12'!P550+'havelvac 7.13'!P550</f>
        <v>427799.1</v>
      </c>
    </row>
    <row r="551" spans="1:17" s="273" customFormat="1" hidden="1">
      <c r="A551" s="269" t="str">
        <f t="shared" si="50"/>
        <v>71100701000000</v>
      </c>
      <c r="B551" s="451" t="s">
        <v>439</v>
      </c>
      <c r="C551" s="452" t="s">
        <v>189</v>
      </c>
      <c r="D551" s="453" t="s">
        <v>183</v>
      </c>
      <c r="E551" s="462" t="s">
        <v>106</v>
      </c>
      <c r="F551" s="467" t="s">
        <v>441</v>
      </c>
      <c r="G551" s="456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>+'havelvac 7.1'!N551+'havelvac 7.2'!N551+'havelvac 7.3'!N551+'havelvac 7.4'!N551+'havelvac 7.5'!N551+'havelvac 7.6'!N551+'havelvac 7.7'!N551+'havelvac 7.9'!N551+'havelvac 7.8'!N551+'havelvac 7.10'!N551+'havelvac 7.11'!N551+'havelvac 7.12'!N551+'havelvac 7.13'!N551</f>
        <v>0</v>
      </c>
      <c r="O551" s="240">
        <f>+'havelvac 7.1'!O551+'havelvac 7.2'!O551+'havelvac 7.3'!O551+'havelvac 7.4'!O551+'havelvac 7.5'!O551+'havelvac 7.6'!O551+'havelvac 7.7'!O551+'havelvac 7.9'!O551+'havelvac 7.8'!O551+'havelvac 7.10'!O551+'havelvac 7.11'!O551+'havelvac 7.12'!O551+'havelvac 7.13'!O551</f>
        <v>0</v>
      </c>
      <c r="P551" s="240">
        <f>+'havelvac 7.1'!P551+'havelvac 7.2'!P551+'havelvac 7.3'!P551+'havelvac 7.4'!P551+'havelvac 7.5'!P551+'havelvac 7.6'!P551+'havelvac 7.7'!P551+'havelvac 7.9'!P551+'havelvac 7.8'!P551+'havelvac 7.10'!P551+'havelvac 7.11'!P551+'havelvac 7.12'!P551+'havelvac 7.13'!P551</f>
        <v>0</v>
      </c>
    </row>
    <row r="552" spans="1:17" s="273" customFormat="1" ht="25.5">
      <c r="A552" s="269" t="str">
        <f t="shared" si="50"/>
        <v>71100701000001</v>
      </c>
      <c r="B552" s="451" t="s">
        <v>439</v>
      </c>
      <c r="C552" s="452" t="s">
        <v>189</v>
      </c>
      <c r="D552" s="453" t="s">
        <v>183</v>
      </c>
      <c r="E552" s="462" t="s">
        <v>106</v>
      </c>
      <c r="F552" s="467" t="s">
        <v>441</v>
      </c>
      <c r="G552" s="456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76955.8</v>
      </c>
      <c r="O552" s="253">
        <f t="shared" ref="O552:P552" si="52">+O554</f>
        <v>0</v>
      </c>
      <c r="P552" s="253">
        <f t="shared" si="52"/>
        <v>76955.8</v>
      </c>
    </row>
    <row r="553" spans="1:17" s="458" customFormat="1" ht="13.5">
      <c r="A553" s="269" t="str">
        <f t="shared" si="50"/>
        <v>71100701010000</v>
      </c>
      <c r="B553" s="451" t="s">
        <v>439</v>
      </c>
      <c r="C553" s="452" t="s">
        <v>189</v>
      </c>
      <c r="D553" s="453" t="s">
        <v>183</v>
      </c>
      <c r="E553" s="462" t="s">
        <v>106</v>
      </c>
      <c r="F553" s="467" t="s">
        <v>106</v>
      </c>
      <c r="G553" s="456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</row>
    <row r="554" spans="1:17" s="391" customFormat="1" ht="13.5">
      <c r="A554" s="269" t="str">
        <f t="shared" si="50"/>
        <v>71100701014216</v>
      </c>
      <c r="B554" s="451" t="s">
        <v>439</v>
      </c>
      <c r="C554" s="452" t="s">
        <v>189</v>
      </c>
      <c r="D554" s="453" t="s">
        <v>183</v>
      </c>
      <c r="E554" s="462" t="s">
        <v>106</v>
      </c>
      <c r="F554" s="467" t="s">
        <v>106</v>
      </c>
      <c r="G554" s="45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76955.8</v>
      </c>
      <c r="O554" s="466">
        <f>SUM(O555:O558)</f>
        <v>0</v>
      </c>
      <c r="P554" s="466">
        <f>SUM(P555:P558)</f>
        <v>76955.8</v>
      </c>
    </row>
    <row r="555" spans="1:17" s="273" customFormat="1" hidden="1">
      <c r="A555" s="269" t="str">
        <f t="shared" si="50"/>
        <v>71100701034639</v>
      </c>
      <c r="B555" s="451" t="s">
        <v>439</v>
      </c>
      <c r="C555" s="452" t="s">
        <v>189</v>
      </c>
      <c r="D555" s="453" t="s">
        <v>183</v>
      </c>
      <c r="E555" s="462" t="s">
        <v>106</v>
      </c>
      <c r="F555" s="467" t="s">
        <v>442</v>
      </c>
      <c r="G555" s="468">
        <v>4639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>+'havelvac 7.1'!N555+'havelvac 7.2'!N555+'havelvac 7.3'!N555+'havelvac 7.4'!N555+'havelvac 7.5'!N555+'havelvac 7.6'!N555+'havelvac 7.7'!N555+'havelvac 7.9'!N555+'havelvac 7.8'!N555+'havelvac 7.10'!N555+'havelvac 7.11'!N555+'havelvac 7.12'!N555+'havelvac 7.13'!N555</f>
        <v>0</v>
      </c>
      <c r="O555" s="240">
        <f>+'havelvac 7.1'!O555+'havelvac 7.2'!O555+'havelvac 7.3'!O555+'havelvac 7.4'!O555+'havelvac 7.5'!O555+'havelvac 7.6'!O555+'havelvac 7.7'!O555+'havelvac 7.9'!O555+'havelvac 7.8'!O555+'havelvac 7.10'!O555+'havelvac 7.11'!O555+'havelvac 7.12'!O555+'havelvac 7.13'!O555</f>
        <v>0</v>
      </c>
      <c r="P555" s="240">
        <f>+'havelvac 7.1'!P555+'havelvac 7.2'!P555+'havelvac 7.3'!P555+'havelvac 7.4'!P555+'havelvac 7.5'!P555+'havelvac 7.6'!P555+'havelvac 7.7'!P555+'havelvac 7.9'!P555+'havelvac 7.8'!P555+'havelvac 7.10'!P555+'havelvac 7.11'!P555+'havelvac 7.12'!P555+'havelvac 7.13'!P555</f>
        <v>0</v>
      </c>
    </row>
    <row r="556" spans="1:17" s="273" customFormat="1" ht="25.5" hidden="1">
      <c r="A556" s="269" t="str">
        <f t="shared" si="50"/>
        <v>71100701034729</v>
      </c>
      <c r="B556" s="451" t="s">
        <v>439</v>
      </c>
      <c r="C556" s="452" t="s">
        <v>189</v>
      </c>
      <c r="D556" s="453" t="s">
        <v>183</v>
      </c>
      <c r="E556" s="462" t="s">
        <v>106</v>
      </c>
      <c r="F556" s="467" t="s">
        <v>442</v>
      </c>
      <c r="G556" s="468">
        <v>4729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>+'havelvac 7.1'!N556+'havelvac 7.2'!N556+'havelvac 7.3'!N556+'havelvac 7.4'!N556+'havelvac 7.5'!N556+'havelvac 7.6'!N556+'havelvac 7.7'!N556+'havelvac 7.9'!N556+'havelvac 7.8'!N556+'havelvac 7.10'!N556+'havelvac 7.11'!N556+'havelvac 7.12'!N556+'havelvac 7.13'!N556</f>
        <v>0</v>
      </c>
      <c r="O556" s="240">
        <f>+'havelvac 7.1'!O556+'havelvac 7.2'!O556+'havelvac 7.3'!O556+'havelvac 7.4'!O556+'havelvac 7.5'!O556+'havelvac 7.6'!O556+'havelvac 7.7'!O556+'havelvac 7.9'!O556+'havelvac 7.8'!O556+'havelvac 7.10'!O556+'havelvac 7.11'!O556+'havelvac 7.12'!O556+'havelvac 7.13'!O556</f>
        <v>0</v>
      </c>
      <c r="P556" s="240">
        <f>+'havelvac 7.1'!P556+'havelvac 7.2'!P556+'havelvac 7.3'!P556+'havelvac 7.4'!P556+'havelvac 7.5'!P556+'havelvac 7.6'!P556+'havelvac 7.7'!P556+'havelvac 7.9'!P556+'havelvac 7.8'!P556+'havelvac 7.10'!P556+'havelvac 7.11'!P556+'havelvac 7.12'!P556+'havelvac 7.13'!P556</f>
        <v>0</v>
      </c>
    </row>
    <row r="557" spans="1:17" s="273" customFormat="1">
      <c r="A557" s="269" t="str">
        <f t="shared" ref="A557:A558" si="53">CONCATENATE(B557,C557,D557,E557,F557,G557)</f>
        <v>71100701000000</v>
      </c>
      <c r="B557" s="451" t="s">
        <v>439</v>
      </c>
      <c r="C557" s="452" t="s">
        <v>189</v>
      </c>
      <c r="D557" s="453" t="s">
        <v>183</v>
      </c>
      <c r="E557" s="462" t="s">
        <v>106</v>
      </c>
      <c r="F557" s="467" t="s">
        <v>441</v>
      </c>
      <c r="G557" s="456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>+'havelvac 7.1'!N557+'havelvac 7.2'!N557+'havelvac 7.3'!N557+'havelvac 7.4'!N557+'havelvac 7.5'!N557+'havelvac 7.6'!N557+'havelvac 7.7'!N557+'havelvac 7.9'!N557+'havelvac 7.8'!N557+'havelvac 7.10'!N557+'havelvac 7.11'!N557+'havelvac 7.12'!N557+'havelvac 7.13'!N557</f>
        <v>13920</v>
      </c>
      <c r="O557" s="240">
        <f>+'havelvac 7.1'!O557+'havelvac 7.2'!O557+'havelvac 7.3'!O557+'havelvac 7.4'!O557+'havelvac 7.5'!O557+'havelvac 7.6'!O557+'havelvac 7.7'!O557+'havelvac 7.9'!O557+'havelvac 7.8'!O557+'havelvac 7.10'!O557+'havelvac 7.11'!O557+'havelvac 7.12'!O557+'havelvac 7.13'!O557</f>
        <v>0</v>
      </c>
      <c r="P557" s="240">
        <f>+'havelvac 7.1'!P557+'havelvac 7.2'!P557+'havelvac 7.3'!P557+'havelvac 7.4'!P557+'havelvac 7.5'!P557+'havelvac 7.6'!P557+'havelvac 7.7'!P557+'havelvac 7.9'!P557+'havelvac 7.8'!P557+'havelvac 7.10'!P557+'havelvac 7.11'!P557+'havelvac 7.12'!P557+'havelvac 7.13'!P557</f>
        <v>13920</v>
      </c>
    </row>
    <row r="558" spans="1:17" s="273" customFormat="1">
      <c r="A558" s="269" t="str">
        <f t="shared" si="53"/>
        <v>71060401024511</v>
      </c>
      <c r="B558" s="451" t="s">
        <v>439</v>
      </c>
      <c r="C558" s="452" t="s">
        <v>157</v>
      </c>
      <c r="D558" s="453" t="s">
        <v>155</v>
      </c>
      <c r="E558" s="462" t="s">
        <v>106</v>
      </c>
      <c r="F558" s="467" t="s">
        <v>140</v>
      </c>
      <c r="G558" s="456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>+'havelvac 7.1'!N558+'havelvac 7.2'!N558+'havelvac 7.3'!N558+'havelvac 7.4'!N558+'havelvac 7.5'!N558+'havelvac 7.6'!N558+'havelvac 7.7'!N558+'havelvac 7.9'!N558+'havelvac 7.8'!N558+'havelvac 7.10'!N558+'havelvac 7.11'!N558+'havelvac 7.12'!N558+'havelvac 7.13'!N558</f>
        <v>63035.8</v>
      </c>
      <c r="O558" s="240">
        <f>+'havelvac 7.1'!O558+'havelvac 7.2'!O558+'havelvac 7.3'!O558+'havelvac 7.4'!O558+'havelvac 7.5'!O558+'havelvac 7.6'!O558+'havelvac 7.7'!O558+'havelvac 7.9'!O558+'havelvac 7.8'!O558+'havelvac 7.10'!O558+'havelvac 7.11'!O558+'havelvac 7.12'!O558+'havelvac 7.13'!O558</f>
        <v>0</v>
      </c>
      <c r="P558" s="240">
        <f>+'havelvac 7.1'!P558+'havelvac 7.2'!P558+'havelvac 7.3'!P558+'havelvac 7.4'!P558+'havelvac 7.5'!P558+'havelvac 7.6'!P558+'havelvac 7.7'!P558+'havelvac 7.9'!P558+'havelvac 7.8'!P558+'havelvac 7.10'!P558+'havelvac 7.11'!P558+'havelvac 7.12'!P558+'havelvac 7.13'!P558</f>
        <v>63035.8</v>
      </c>
    </row>
    <row r="559" spans="1:17" s="273" customFormat="1" ht="13.5" hidden="1">
      <c r="A559" s="269" t="str">
        <f t="shared" si="50"/>
        <v>71100701034819</v>
      </c>
      <c r="B559" s="451" t="s">
        <v>439</v>
      </c>
      <c r="C559" s="452" t="s">
        <v>189</v>
      </c>
      <c r="D559" s="453" t="s">
        <v>183</v>
      </c>
      <c r="E559" s="462" t="s">
        <v>106</v>
      </c>
      <c r="F559" s="467" t="s">
        <v>442</v>
      </c>
      <c r="G559" s="468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</row>
    <row r="560" spans="1:17" s="458" customFormat="1" ht="13.5" hidden="1">
      <c r="A560" s="269" t="str">
        <f t="shared" si="50"/>
        <v>71100701040000</v>
      </c>
      <c r="B560" s="451" t="s">
        <v>439</v>
      </c>
      <c r="C560" s="452" t="s">
        <v>189</v>
      </c>
      <c r="D560" s="453" t="s">
        <v>183</v>
      </c>
      <c r="E560" s="462" t="s">
        <v>106</v>
      </c>
      <c r="F560" s="467" t="s">
        <v>155</v>
      </c>
      <c r="G560" s="456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73"/>
    </row>
    <row r="561" spans="1:16" s="273" customFormat="1" ht="12.75" hidden="1">
      <c r="A561" s="269" t="str">
        <f t="shared" si="50"/>
        <v>71100701044216</v>
      </c>
      <c r="B561" s="451" t="s">
        <v>439</v>
      </c>
      <c r="C561" s="452" t="s">
        <v>189</v>
      </c>
      <c r="D561" s="453" t="s">
        <v>183</v>
      </c>
      <c r="E561" s="462" t="s">
        <v>106</v>
      </c>
      <c r="F561" s="467" t="s">
        <v>155</v>
      </c>
      <c r="G561" s="468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>+N563</f>
        <v>0</v>
      </c>
      <c r="O561" s="253">
        <f>+O563</f>
        <v>0</v>
      </c>
      <c r="P561" s="253">
        <f>+P563</f>
        <v>0</v>
      </c>
    </row>
    <row r="562" spans="1:16" s="273" customFormat="1" ht="12.75" hidden="1">
      <c r="A562" s="269" t="str">
        <f t="shared" si="50"/>
        <v>71100701044239</v>
      </c>
      <c r="B562" s="451" t="s">
        <v>439</v>
      </c>
      <c r="C562" s="452" t="s">
        <v>189</v>
      </c>
      <c r="D562" s="453" t="s">
        <v>183</v>
      </c>
      <c r="E562" s="462" t="s">
        <v>106</v>
      </c>
      <c r="F562" s="467" t="s">
        <v>155</v>
      </c>
      <c r="G562" s="468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</row>
    <row r="563" spans="1:16" s="273" customFormat="1" ht="13.5" hidden="1">
      <c r="A563" s="269" t="str">
        <f t="shared" si="50"/>
        <v>71100701044269</v>
      </c>
      <c r="B563" s="451" t="s">
        <v>439</v>
      </c>
      <c r="C563" s="452" t="s">
        <v>189</v>
      </c>
      <c r="D563" s="453" t="s">
        <v>183</v>
      </c>
      <c r="E563" s="462" t="s">
        <v>106</v>
      </c>
      <c r="F563" s="467" t="s">
        <v>155</v>
      </c>
      <c r="G563" s="468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54">SUM(O564:O565)</f>
        <v>0</v>
      </c>
      <c r="P563" s="466">
        <f t="shared" si="54"/>
        <v>0</v>
      </c>
    </row>
    <row r="564" spans="1:16" s="273" customFormat="1" hidden="1">
      <c r="A564" s="269" t="str">
        <f t="shared" si="50"/>
        <v>71100701044521</v>
      </c>
      <c r="B564" s="451" t="s">
        <v>439</v>
      </c>
      <c r="C564" s="452" t="s">
        <v>189</v>
      </c>
      <c r="D564" s="453" t="s">
        <v>183</v>
      </c>
      <c r="E564" s="462" t="s">
        <v>106</v>
      </c>
      <c r="F564" s="467" t="s">
        <v>155</v>
      </c>
      <c r="G564" s="468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>+'havelvac 7.1'!N564+'havelvac 7.2'!N564+'havelvac 7.3'!N564+'havelvac 7.4'!N564+'havelvac 7.5'!N564+'havelvac 7.6'!N564+'havelvac 7.7'!N564+'havelvac 7.9'!N564+'havelvac 7.8'!N564+'havelvac 7.10'!N564+'havelvac 7.11'!N564+'havelvac 7.12'!N564+'havelvac 7.13'!N564</f>
        <v>0</v>
      </c>
      <c r="O564" s="240">
        <f>+'havelvac 7.1'!O564+'havelvac 7.2'!O564+'havelvac 7.3'!O564+'havelvac 7.4'!O564+'havelvac 7.5'!O564+'havelvac 7.6'!O564+'havelvac 7.7'!O564+'havelvac 7.9'!O564+'havelvac 7.8'!O564+'havelvac 7.10'!O564+'havelvac 7.11'!O564+'havelvac 7.12'!O564+'havelvac 7.13'!O564</f>
        <v>0</v>
      </c>
      <c r="P564" s="240">
        <f>+'havelvac 7.1'!P564+'havelvac 7.2'!P564+'havelvac 7.3'!P564+'havelvac 7.4'!P564+'havelvac 7.5'!P564+'havelvac 7.6'!P564+'havelvac 7.7'!P564+'havelvac 7.9'!P564+'havelvac 7.8'!P564+'havelvac 7.10'!P564+'havelvac 7.11'!P564+'havelvac 7.12'!P564+'havelvac 7.13'!P564</f>
        <v>0</v>
      </c>
    </row>
    <row r="565" spans="1:16" s="273" customFormat="1" ht="25.5" hidden="1">
      <c r="A565" s="269" t="str">
        <f t="shared" ref="A565" si="55">CONCATENATE(B565,C565,D565,E565,F565,G565)</f>
        <v>71090501000001</v>
      </c>
      <c r="B565" s="451" t="s">
        <v>439</v>
      </c>
      <c r="C565" s="452" t="s">
        <v>187</v>
      </c>
      <c r="D565" s="453" t="s">
        <v>149</v>
      </c>
      <c r="E565" s="462" t="s">
        <v>106</v>
      </c>
      <c r="F565" s="467" t="s">
        <v>441</v>
      </c>
      <c r="G565" s="456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>+'havelvac 7.1'!N567+'havelvac 7.2'!N567+'havelvac 7.3'!N567+'havelvac 7.4'!N567+'havelvac 7.5'!N567+'havelvac 7.6'!N567+'havelvac 7.7'!N567+'havelvac 7.9'!N567+'havelvac 7.8'!N567+'havelvac 7.10'!N567+'havelvac 7.11'!N567+'havelvac 7.12'!N567+'havelvac 7.13'!N567</f>
        <v>0</v>
      </c>
      <c r="O565" s="240">
        <f>+'havelvac 7.1'!O567+'havelvac 7.2'!O567+'havelvac 7.3'!O567+'havelvac 7.4'!O567+'havelvac 7.5'!O567+'havelvac 7.6'!O567+'havelvac 7.7'!O567+'havelvac 7.9'!O567+'havelvac 7.8'!O567+'havelvac 7.10'!O567+'havelvac 7.11'!O567+'havelvac 7.12'!O567+'havelvac 7.13'!O567</f>
        <v>0</v>
      </c>
      <c r="P565" s="240">
        <f>+'havelvac 7.1'!P567+'havelvac 7.2'!P567+'havelvac 7.3'!P567+'havelvac 7.4'!P567+'havelvac 7.5'!P567+'havelvac 7.6'!P567+'havelvac 7.7'!P567+'havelvac 7.9'!P567+'havelvac 7.8'!P567+'havelvac 7.10'!P567+'havelvac 7.11'!P567+'havelvac 7.12'!P567+'havelvac 7.13'!P567</f>
        <v>0</v>
      </c>
    </row>
    <row r="566" spans="1:16" s="273" customFormat="1" ht="16.149999999999999" hidden="1" customHeight="1">
      <c r="A566" s="269" t="str">
        <f t="shared" si="50"/>
        <v>71100701044639</v>
      </c>
      <c r="B566" s="451" t="s">
        <v>439</v>
      </c>
      <c r="C566" s="452" t="s">
        <v>189</v>
      </c>
      <c r="D566" s="453" t="s">
        <v>183</v>
      </c>
      <c r="E566" s="462" t="s">
        <v>106</v>
      </c>
      <c r="F566" s="467" t="s">
        <v>155</v>
      </c>
      <c r="G566" s="468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</row>
    <row r="567" spans="1:16" s="273" customFormat="1" ht="16.149999999999999" hidden="1" customHeight="1">
      <c r="A567" s="269" t="str">
        <f t="shared" si="50"/>
        <v>71100701044729</v>
      </c>
      <c r="B567" s="451" t="s">
        <v>439</v>
      </c>
      <c r="C567" s="452" t="s">
        <v>189</v>
      </c>
      <c r="D567" s="453" t="s">
        <v>183</v>
      </c>
      <c r="E567" s="462" t="s">
        <v>106</v>
      </c>
      <c r="F567" s="467" t="s">
        <v>155</v>
      </c>
      <c r="G567" s="468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</row>
    <row r="568" spans="1:16" s="273" customFormat="1" ht="14.25">
      <c r="A568" s="269" t="str">
        <f t="shared" si="50"/>
        <v>71100701054819</v>
      </c>
      <c r="B568" s="451" t="s">
        <v>439</v>
      </c>
      <c r="C568" s="452" t="s">
        <v>189</v>
      </c>
      <c r="D568" s="453" t="s">
        <v>183</v>
      </c>
      <c r="E568" s="462" t="s">
        <v>106</v>
      </c>
      <c r="F568" s="467" t="s">
        <v>149</v>
      </c>
      <c r="G568" s="468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-1709831.1000000003</v>
      </c>
      <c r="O568" s="448">
        <f>+O570+O600+O614+O639</f>
        <v>-3026937.2</v>
      </c>
      <c r="P568" s="448">
        <f>+P570+P600+P614+P639</f>
        <v>1317106.0999999999</v>
      </c>
    </row>
    <row r="569" spans="1:16" s="391" customFormat="1" ht="15">
      <c r="A569" s="269" t="str">
        <f t="shared" si="50"/>
        <v>71100900000000</v>
      </c>
      <c r="B569" s="451" t="s">
        <v>439</v>
      </c>
      <c r="C569" s="452" t="s">
        <v>189</v>
      </c>
      <c r="D569" s="453" t="s">
        <v>187</v>
      </c>
      <c r="E569" s="462" t="s">
        <v>441</v>
      </c>
      <c r="F569" s="467" t="s">
        <v>441</v>
      </c>
      <c r="G569" s="456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</row>
    <row r="570" spans="1:16" s="273" customFormat="1" ht="13.5">
      <c r="A570" s="269" t="str">
        <f t="shared" si="50"/>
        <v>71100900000001</v>
      </c>
      <c r="B570" s="451" t="s">
        <v>439</v>
      </c>
      <c r="C570" s="452" t="s">
        <v>189</v>
      </c>
      <c r="D570" s="453" t="s">
        <v>187</v>
      </c>
      <c r="E570" s="462" t="s">
        <v>441</v>
      </c>
      <c r="F570" s="467" t="s">
        <v>441</v>
      </c>
      <c r="G570" s="456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-2990018.1</v>
      </c>
      <c r="O570" s="460">
        <f>+O572+O595</f>
        <v>-3000000</v>
      </c>
      <c r="P570" s="460">
        <f>+P572+P595</f>
        <v>9981.9</v>
      </c>
    </row>
    <row r="571" spans="1:16" s="273" customFormat="1" ht="12.75">
      <c r="A571" s="269" t="str">
        <f t="shared" si="50"/>
        <v>71100901000000</v>
      </c>
      <c r="B571" s="451" t="s">
        <v>439</v>
      </c>
      <c r="C571" s="452" t="s">
        <v>189</v>
      </c>
      <c r="D571" s="453" t="s">
        <v>187</v>
      </c>
      <c r="E571" s="462" t="s">
        <v>106</v>
      </c>
      <c r="F571" s="467" t="s">
        <v>441</v>
      </c>
      <c r="G571" s="456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</row>
    <row r="572" spans="1:16" s="273" customFormat="1" ht="12.75">
      <c r="A572" s="269" t="str">
        <f t="shared" si="50"/>
        <v>71100901000001</v>
      </c>
      <c r="B572" s="451" t="s">
        <v>439</v>
      </c>
      <c r="C572" s="452" t="s">
        <v>189</v>
      </c>
      <c r="D572" s="453" t="s">
        <v>187</v>
      </c>
      <c r="E572" s="462" t="s">
        <v>106</v>
      </c>
      <c r="F572" s="467" t="s">
        <v>441</v>
      </c>
      <c r="G572" s="456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-2990018.1</v>
      </c>
      <c r="O572" s="253">
        <f t="shared" ref="O572:P572" si="56">+O574+O579+O583+O587+O589+O591+O593</f>
        <v>-3000000</v>
      </c>
      <c r="P572" s="253">
        <f t="shared" si="56"/>
        <v>9981.9</v>
      </c>
    </row>
    <row r="573" spans="1:16" s="458" customFormat="1" ht="13.5">
      <c r="A573" s="269" t="str">
        <f t="shared" si="50"/>
        <v>71100901010000</v>
      </c>
      <c r="B573" s="451" t="s">
        <v>439</v>
      </c>
      <c r="C573" s="452" t="s">
        <v>189</v>
      </c>
      <c r="D573" s="453" t="s">
        <v>187</v>
      </c>
      <c r="E573" s="462" t="s">
        <v>106</v>
      </c>
      <c r="F573" s="467" t="s">
        <v>106</v>
      </c>
      <c r="G573" s="456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</row>
    <row r="574" spans="1:16" s="273" customFormat="1" ht="13.5" hidden="1">
      <c r="A574" s="269" t="str">
        <f t="shared" si="50"/>
        <v>71100901014111</v>
      </c>
      <c r="B574" s="451" t="s">
        <v>439</v>
      </c>
      <c r="C574" s="452" t="s">
        <v>189</v>
      </c>
      <c r="D574" s="453" t="s">
        <v>187</v>
      </c>
      <c r="E574" s="462" t="s">
        <v>106</v>
      </c>
      <c r="F574" s="467" t="s">
        <v>106</v>
      </c>
      <c r="G574" s="468">
        <v>4111</v>
      </c>
      <c r="H574" s="238"/>
      <c r="I574" s="463"/>
      <c r="J574" s="464"/>
      <c r="K574" s="464"/>
      <c r="L574" s="465" t="s">
        <v>318</v>
      </c>
      <c r="M574" s="459"/>
      <c r="N574" s="466">
        <f>SUM(N575:N578)</f>
        <v>0</v>
      </c>
      <c r="O574" s="466">
        <f>SUM(O575:O578)</f>
        <v>0</v>
      </c>
      <c r="P574" s="466">
        <f>SUM(P575:P578)</f>
        <v>0</v>
      </c>
    </row>
    <row r="575" spans="1:16" s="273" customFormat="1" hidden="1">
      <c r="A575" s="269" t="str">
        <f t="shared" si="50"/>
        <v>71100901014212</v>
      </c>
      <c r="B575" s="451" t="s">
        <v>439</v>
      </c>
      <c r="C575" s="452" t="s">
        <v>189</v>
      </c>
      <c r="D575" s="453" t="s">
        <v>187</v>
      </c>
      <c r="E575" s="462" t="s">
        <v>106</v>
      </c>
      <c r="F575" s="467" t="s">
        <v>106</v>
      </c>
      <c r="G575" s="468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>+'havelvac 7.1'!N575+'havelvac 7.2'!N575+'havelvac 7.3'!N575+'havelvac 7.4'!N575+'havelvac 7.5'!N575+'havelvac 7.6'!N575+'havelvac 7.7'!N575+'havelvac 7.9'!N575+'havelvac 7.8'!N575+'havelvac 7.10'!N575+'havelvac 7.11'!N575+'havelvac 7.12'!N575+'havelvac 7.13'!N575</f>
        <v>0</v>
      </c>
      <c r="O575" s="240">
        <f>+'havelvac 7.1'!O575+'havelvac 7.2'!O575+'havelvac 7.3'!O575+'havelvac 7.4'!O575+'havelvac 7.5'!O575+'havelvac 7.6'!O575+'havelvac 7.7'!O575+'havelvac 7.9'!O575+'havelvac 7.8'!O575+'havelvac 7.10'!O575+'havelvac 7.11'!O575+'havelvac 7.12'!O575+'havelvac 7.13'!O575</f>
        <v>0</v>
      </c>
      <c r="P575" s="240">
        <f>+'havelvac 7.1'!P575+'havelvac 7.2'!P575+'havelvac 7.3'!P575+'havelvac 7.4'!P575+'havelvac 7.5'!P575+'havelvac 7.6'!P575+'havelvac 7.7'!P575+'havelvac 7.9'!P575+'havelvac 7.8'!P575+'havelvac 7.10'!P575+'havelvac 7.11'!P575+'havelvac 7.12'!P575+'havelvac 7.13'!P575</f>
        <v>0</v>
      </c>
    </row>
    <row r="576" spans="1:16" s="273" customFormat="1" hidden="1">
      <c r="A576" s="269" t="str">
        <f t="shared" si="50"/>
        <v>71100901014213</v>
      </c>
      <c r="B576" s="451" t="s">
        <v>439</v>
      </c>
      <c r="C576" s="452" t="s">
        <v>189</v>
      </c>
      <c r="D576" s="453" t="s">
        <v>187</v>
      </c>
      <c r="E576" s="462" t="s">
        <v>106</v>
      </c>
      <c r="F576" s="467" t="s">
        <v>106</v>
      </c>
      <c r="G576" s="468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>+'havelvac 7.1'!N576+'havelvac 7.2'!N576+'havelvac 7.3'!N576+'havelvac 7.4'!N576+'havelvac 7.5'!N576+'havelvac 7.6'!N576+'havelvac 7.7'!N576+'havelvac 7.9'!N576+'havelvac 7.8'!N576+'havelvac 7.10'!N576+'havelvac 7.11'!N576+'havelvac 7.12'!N576+'havelvac 7.13'!N576</f>
        <v>0</v>
      </c>
      <c r="O576" s="240">
        <f>+'havelvac 7.1'!O576+'havelvac 7.2'!O576+'havelvac 7.3'!O576+'havelvac 7.4'!O576+'havelvac 7.5'!O576+'havelvac 7.6'!O576+'havelvac 7.7'!O576+'havelvac 7.9'!O576+'havelvac 7.8'!O576+'havelvac 7.10'!O576+'havelvac 7.11'!O576+'havelvac 7.12'!O576+'havelvac 7.13'!O576</f>
        <v>0</v>
      </c>
      <c r="P576" s="240">
        <f>+'havelvac 7.1'!P576+'havelvac 7.2'!P576+'havelvac 7.3'!P576+'havelvac 7.4'!P576+'havelvac 7.5'!P576+'havelvac 7.6'!P576+'havelvac 7.7'!P576+'havelvac 7.9'!P576+'havelvac 7.8'!P576+'havelvac 7.10'!P576+'havelvac 7.11'!P576+'havelvac 7.12'!P576+'havelvac 7.13'!P576</f>
        <v>0</v>
      </c>
    </row>
    <row r="577" spans="1:16" s="273" customFormat="1" ht="25.5" hidden="1">
      <c r="A577" s="269" t="str">
        <f t="shared" si="50"/>
        <v>71100901014214</v>
      </c>
      <c r="B577" s="451" t="s">
        <v>439</v>
      </c>
      <c r="C577" s="452" t="s">
        <v>189</v>
      </c>
      <c r="D577" s="453" t="s">
        <v>187</v>
      </c>
      <c r="E577" s="462" t="s">
        <v>106</v>
      </c>
      <c r="F577" s="467" t="s">
        <v>106</v>
      </c>
      <c r="G577" s="468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>+'havelvac 7.1'!N577+'havelvac 7.2'!N577+'havelvac 7.3'!N577+'havelvac 7.4'!N577+'havelvac 7.5'!N577+'havelvac 7.6'!N577+'havelvac 7.7'!N577+'havelvac 7.9'!N577+'havelvac 7.8'!N577+'havelvac 7.10'!N577+'havelvac 7.11'!N577+'havelvac 7.12'!N577+'havelvac 7.13'!N577</f>
        <v>0</v>
      </c>
      <c r="O577" s="240">
        <f>+'havelvac 7.1'!O577+'havelvac 7.2'!O577+'havelvac 7.3'!O577+'havelvac 7.4'!O577+'havelvac 7.5'!O577+'havelvac 7.6'!O577+'havelvac 7.7'!O577+'havelvac 7.9'!O577+'havelvac 7.8'!O577+'havelvac 7.10'!O577+'havelvac 7.11'!O577+'havelvac 7.12'!O577+'havelvac 7.13'!O577</f>
        <v>0</v>
      </c>
      <c r="P577" s="240">
        <f>+'havelvac 7.1'!P577+'havelvac 7.2'!P577+'havelvac 7.3'!P577+'havelvac 7.4'!P577+'havelvac 7.5'!P577+'havelvac 7.6'!P577+'havelvac 7.7'!P577+'havelvac 7.9'!P577+'havelvac 7.8'!P577+'havelvac 7.10'!P577+'havelvac 7.11'!P577+'havelvac 7.12'!P577+'havelvac 7.13'!P577</f>
        <v>0</v>
      </c>
    </row>
    <row r="578" spans="1:16" s="273" customFormat="1" hidden="1">
      <c r="A578" s="269" t="str">
        <f t="shared" si="50"/>
        <v>71100901014216</v>
      </c>
      <c r="B578" s="451" t="s">
        <v>439</v>
      </c>
      <c r="C578" s="452" t="s">
        <v>189</v>
      </c>
      <c r="D578" s="453" t="s">
        <v>187</v>
      </c>
      <c r="E578" s="462" t="s">
        <v>106</v>
      </c>
      <c r="F578" s="467" t="s">
        <v>106</v>
      </c>
      <c r="G578" s="468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>+'havelvac 7.1'!N578+'havelvac 7.2'!N578+'havelvac 7.3'!N578+'havelvac 7.4'!N578+'havelvac 7.5'!N578+'havelvac 7.6'!N578+'havelvac 7.7'!N578+'havelvac 7.9'!N578+'havelvac 7.8'!N578+'havelvac 7.10'!N578+'havelvac 7.11'!N578+'havelvac 7.12'!N578+'havelvac 7.13'!N578</f>
        <v>0</v>
      </c>
      <c r="O578" s="240">
        <f>+'havelvac 7.1'!O578+'havelvac 7.2'!O578+'havelvac 7.3'!O578+'havelvac 7.4'!O578+'havelvac 7.5'!O578+'havelvac 7.6'!O578+'havelvac 7.7'!O578+'havelvac 7.9'!O578+'havelvac 7.8'!O578+'havelvac 7.10'!O578+'havelvac 7.11'!O578+'havelvac 7.12'!O578+'havelvac 7.13'!O578</f>
        <v>0</v>
      </c>
      <c r="P578" s="240">
        <f>+'havelvac 7.1'!P578+'havelvac 7.2'!P578+'havelvac 7.3'!P578+'havelvac 7.4'!P578+'havelvac 7.5'!P578+'havelvac 7.6'!P578+'havelvac 7.7'!P578+'havelvac 7.9'!P578+'havelvac 7.8'!P578+'havelvac 7.10'!P578+'havelvac 7.11'!P578+'havelvac 7.12'!P578+'havelvac 7.13'!P578</f>
        <v>0</v>
      </c>
    </row>
    <row r="579" spans="1:16" s="273" customFormat="1" ht="27">
      <c r="A579" s="269" t="str">
        <f t="shared" si="50"/>
        <v>71100901014221</v>
      </c>
      <c r="B579" s="451" t="s">
        <v>439</v>
      </c>
      <c r="C579" s="452" t="s">
        <v>189</v>
      </c>
      <c r="D579" s="453" t="s">
        <v>187</v>
      </c>
      <c r="E579" s="462" t="s">
        <v>106</v>
      </c>
      <c r="F579" s="467" t="s">
        <v>106</v>
      </c>
      <c r="G579" s="468">
        <v>4221</v>
      </c>
      <c r="H579" s="238"/>
      <c r="I579" s="463"/>
      <c r="J579" s="464"/>
      <c r="K579" s="464"/>
      <c r="L579" s="465" t="s">
        <v>319</v>
      </c>
      <c r="M579" s="459"/>
      <c r="N579" s="466">
        <f>SUM(N580:N582)</f>
        <v>9981.9</v>
      </c>
      <c r="O579" s="466">
        <f>SUM(O580:O582)</f>
        <v>0</v>
      </c>
      <c r="P579" s="466">
        <f>SUM(P580:P582)</f>
        <v>9981.9</v>
      </c>
    </row>
    <row r="580" spans="1:16" s="273" customFormat="1" hidden="1">
      <c r="A580" s="269" t="str">
        <f t="shared" si="50"/>
        <v>71100901014252</v>
      </c>
      <c r="B580" s="451" t="s">
        <v>439</v>
      </c>
      <c r="C580" s="452" t="s">
        <v>189</v>
      </c>
      <c r="D580" s="453" t="s">
        <v>187</v>
      </c>
      <c r="E580" s="462" t="s">
        <v>106</v>
      </c>
      <c r="F580" s="467" t="s">
        <v>106</v>
      </c>
      <c r="G580" s="468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>+'havelvac 7.1'!N580+'havelvac 7.2'!N580+'havelvac 7.3'!N580+'havelvac 7.4'!N580+'havelvac 7.5'!N580+'havelvac 7.6'!N580+'havelvac 7.7'!N580+'havelvac 7.9'!N580+'havelvac 7.8'!N580+'havelvac 7.10'!N580+'havelvac 7.11'!N580+'havelvac 7.12'!N580+'havelvac 7.13'!N580</f>
        <v>0</v>
      </c>
      <c r="O580" s="240">
        <f>+'havelvac 7.1'!O580+'havelvac 7.2'!O580+'havelvac 7.3'!O580+'havelvac 7.4'!O580+'havelvac 7.5'!O580+'havelvac 7.6'!O580+'havelvac 7.7'!O580+'havelvac 7.9'!O580+'havelvac 7.8'!O580+'havelvac 7.10'!O580+'havelvac 7.11'!O580+'havelvac 7.12'!O580+'havelvac 7.13'!O580</f>
        <v>0</v>
      </c>
      <c r="P580" s="240">
        <f>+'havelvac 7.1'!P580+'havelvac 7.2'!P580+'havelvac 7.3'!P580+'havelvac 7.4'!P580+'havelvac 7.5'!P580+'havelvac 7.6'!P580+'havelvac 7.7'!P580+'havelvac 7.9'!P580+'havelvac 7.8'!P580+'havelvac 7.10'!P580+'havelvac 7.11'!P580+'havelvac 7.12'!P580+'havelvac 7.13'!P580</f>
        <v>0</v>
      </c>
    </row>
    <row r="581" spans="1:16" s="273" customFormat="1" hidden="1">
      <c r="A581" s="269"/>
      <c r="B581" s="451"/>
      <c r="C581" s="452"/>
      <c r="D581" s="453"/>
      <c r="E581" s="462"/>
      <c r="F581" s="467"/>
      <c r="G581" s="468"/>
      <c r="H581" s="238"/>
      <c r="I581" s="463"/>
      <c r="J581" s="464"/>
      <c r="K581" s="464"/>
      <c r="L581" s="254" t="s">
        <v>758</v>
      </c>
      <c r="M581" s="237" t="s">
        <v>759</v>
      </c>
      <c r="N581" s="240">
        <f>+'havelvac 7.1'!N581+'havelvac 7.2'!N581+'havelvac 7.3'!N581+'havelvac 7.4'!N581+'havelvac 7.5'!N581+'havelvac 7.6'!N581+'havelvac 7.7'!N581+'havelvac 7.9'!N581+'havelvac 7.8'!N581+'havelvac 7.10'!N581+'havelvac 7.11'!N581+'havelvac 7.12'!N581+'havelvac 7.13'!N581</f>
        <v>0</v>
      </c>
      <c r="O581" s="240">
        <f>+'havelvac 7.1'!O581+'havelvac 7.2'!O581+'havelvac 7.3'!O581+'havelvac 7.4'!O581+'havelvac 7.5'!O581+'havelvac 7.6'!O581+'havelvac 7.7'!O581+'havelvac 7.9'!O581+'havelvac 7.8'!O581+'havelvac 7.10'!O581+'havelvac 7.11'!O581+'havelvac 7.12'!O581+'havelvac 7.13'!O581</f>
        <v>0</v>
      </c>
      <c r="P581" s="240">
        <f>+'havelvac 7.1'!P581+'havelvac 7.2'!P581+'havelvac 7.3'!P581+'havelvac 7.4'!P581+'havelvac 7.5'!P581+'havelvac 7.6'!P581+'havelvac 7.7'!P581+'havelvac 7.9'!P581+'havelvac 7.8'!P581+'havelvac 7.10'!P581+'havelvac 7.11'!P581+'havelvac 7.12'!P581+'havelvac 7.13'!P581</f>
        <v>0</v>
      </c>
    </row>
    <row r="582" spans="1:16" s="273" customFormat="1">
      <c r="A582" s="269" t="str">
        <f t="shared" si="50"/>
        <v>71100901014261</v>
      </c>
      <c r="B582" s="451" t="s">
        <v>439</v>
      </c>
      <c r="C582" s="452" t="s">
        <v>189</v>
      </c>
      <c r="D582" s="453" t="s">
        <v>187</v>
      </c>
      <c r="E582" s="462" t="s">
        <v>106</v>
      </c>
      <c r="F582" s="467" t="s">
        <v>106</v>
      </c>
      <c r="G582" s="468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>+'havelvac 7.1'!N582+'havelvac 7.2'!N582+'havelvac 7.3'!N582+'havelvac 7.4'!N582+'havelvac 7.5'!N582+'havelvac 7.6'!N582+'havelvac 7.7'!N582+'havelvac 7.9'!N582+'havelvac 7.8'!N582+'havelvac 7.10'!N582+'havelvac 7.11'!N582+'havelvac 7.12'!N582+'havelvac 7.13'!N582</f>
        <v>9981.9</v>
      </c>
      <c r="O582" s="240">
        <f>+'havelvac 7.1'!O582+'havelvac 7.2'!O582+'havelvac 7.3'!O582+'havelvac 7.4'!O582+'havelvac 7.5'!O582+'havelvac 7.6'!O582+'havelvac 7.7'!O582+'havelvac 7.9'!O582+'havelvac 7.8'!O582+'havelvac 7.10'!O582+'havelvac 7.11'!O582+'havelvac 7.12'!O582+'havelvac 7.13'!O582</f>
        <v>0</v>
      </c>
      <c r="P582" s="240">
        <f>+'havelvac 7.1'!P582+'havelvac 7.2'!P582+'havelvac 7.3'!P582+'havelvac 7.4'!P582+'havelvac 7.5'!P582+'havelvac 7.6'!P582+'havelvac 7.7'!P582+'havelvac 7.9'!P582+'havelvac 7.8'!P582+'havelvac 7.10'!P582+'havelvac 7.11'!P582+'havelvac 7.12'!P582+'havelvac 7.13'!P582</f>
        <v>9981.9</v>
      </c>
    </row>
    <row r="583" spans="1:16" s="273" customFormat="1" ht="27" hidden="1">
      <c r="A583" s="269" t="str">
        <f t="shared" si="50"/>
        <v>71100901014264</v>
      </c>
      <c r="B583" s="451" t="s">
        <v>439</v>
      </c>
      <c r="C583" s="452" t="s">
        <v>189</v>
      </c>
      <c r="D583" s="453" t="s">
        <v>187</v>
      </c>
      <c r="E583" s="462" t="s">
        <v>106</v>
      </c>
      <c r="F583" s="467" t="s">
        <v>106</v>
      </c>
      <c r="G583" s="468">
        <v>4264</v>
      </c>
      <c r="H583" s="238"/>
      <c r="I583" s="463"/>
      <c r="J583" s="464"/>
      <c r="K583" s="464"/>
      <c r="L583" s="465" t="s">
        <v>843</v>
      </c>
      <c r="M583" s="459"/>
      <c r="N583" s="466">
        <f>SUM(N584:N586)</f>
        <v>0</v>
      </c>
      <c r="O583" s="466">
        <f>SUM(O584:O586)</f>
        <v>0</v>
      </c>
      <c r="P583" s="466">
        <f>SUM(P584:P586)</f>
        <v>0</v>
      </c>
    </row>
    <row r="584" spans="1:16" s="273" customFormat="1" hidden="1">
      <c r="A584" s="269" t="str">
        <f t="shared" si="50"/>
        <v>71100901014267</v>
      </c>
      <c r="B584" s="451" t="s">
        <v>439</v>
      </c>
      <c r="C584" s="452" t="s">
        <v>189</v>
      </c>
      <c r="D584" s="453" t="s">
        <v>187</v>
      </c>
      <c r="E584" s="462" t="s">
        <v>106</v>
      </c>
      <c r="F584" s="467" t="s">
        <v>106</v>
      </c>
      <c r="G584" s="468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>+'havelvac 7.1'!N584+'havelvac 7.2'!N584+'havelvac 7.3'!N584+'havelvac 7.4'!N584+'havelvac 7.5'!N584+'havelvac 7.6'!N584+'havelvac 7.7'!N584+'havelvac 7.9'!N584+'havelvac 7.8'!N584+'havelvac 7.10'!N584+'havelvac 7.11'!N584+'havelvac 7.12'!N584+'havelvac 7.13'!N584</f>
        <v>0</v>
      </c>
      <c r="O584" s="240">
        <f>+'havelvac 7.1'!O584+'havelvac 7.2'!O584+'havelvac 7.3'!O584+'havelvac 7.4'!O584+'havelvac 7.5'!O584+'havelvac 7.6'!O584+'havelvac 7.7'!O584+'havelvac 7.9'!O584+'havelvac 7.8'!O584+'havelvac 7.10'!O584+'havelvac 7.11'!O584+'havelvac 7.12'!O584+'havelvac 7.13'!O584</f>
        <v>0</v>
      </c>
      <c r="P584" s="240">
        <f>+'havelvac 7.1'!P584+'havelvac 7.2'!P584+'havelvac 7.3'!P584+'havelvac 7.4'!P584+'havelvac 7.5'!P584+'havelvac 7.6'!P584+'havelvac 7.7'!P584+'havelvac 7.9'!P584+'havelvac 7.8'!P584+'havelvac 7.10'!P584+'havelvac 7.11'!P584+'havelvac 7.12'!P584+'havelvac 7.13'!P584</f>
        <v>0</v>
      </c>
    </row>
    <row r="585" spans="1:16" s="273" customFormat="1" hidden="1">
      <c r="A585" s="269"/>
      <c r="B585" s="451"/>
      <c r="C585" s="452"/>
      <c r="D585" s="453"/>
      <c r="E585" s="462"/>
      <c r="F585" s="467"/>
      <c r="G585" s="468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</row>
    <row r="586" spans="1:16" s="273" customFormat="1" ht="25.5" hidden="1">
      <c r="A586" s="269" t="str">
        <f t="shared" si="50"/>
        <v>71100901014823</v>
      </c>
      <c r="B586" s="451" t="s">
        <v>439</v>
      </c>
      <c r="C586" s="452" t="s">
        <v>189</v>
      </c>
      <c r="D586" s="453" t="s">
        <v>187</v>
      </c>
      <c r="E586" s="462" t="s">
        <v>106</v>
      </c>
      <c r="F586" s="467" t="s">
        <v>106</v>
      </c>
      <c r="G586" s="468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>+'havelvac 7.1'!N586+'havelvac 7.2'!N586+'havelvac 7.3'!N586+'havelvac 7.4'!N586+'havelvac 7.5'!N586+'havelvac 7.6'!N586+'havelvac 7.7'!N586+'havelvac 7.9'!N586+'havelvac 7.8'!N586+'havelvac 7.10'!N586+'havelvac 7.11'!N586+'havelvac 7.12'!N586+'havelvac 7.13'!N586</f>
        <v>0</v>
      </c>
      <c r="O586" s="240">
        <f>+'havelvac 7.1'!O586+'havelvac 7.2'!O586+'havelvac 7.3'!O586+'havelvac 7.4'!O586+'havelvac 7.5'!O586+'havelvac 7.6'!O586+'havelvac 7.7'!O586+'havelvac 7.9'!O586+'havelvac 7.8'!O586+'havelvac 7.10'!O586+'havelvac 7.11'!O586+'havelvac 7.12'!O586+'havelvac 7.13'!O586</f>
        <v>0</v>
      </c>
      <c r="P586" s="240">
        <f>+'havelvac 7.1'!P586+'havelvac 7.2'!P586+'havelvac 7.3'!P586+'havelvac 7.4'!P586+'havelvac 7.5'!P586+'havelvac 7.6'!P586+'havelvac 7.7'!P586+'havelvac 7.9'!P586+'havelvac 7.8'!P586+'havelvac 7.10'!P586+'havelvac 7.11'!P586+'havelvac 7.12'!P586+'havelvac 7.13'!P586</f>
        <v>0</v>
      </c>
    </row>
    <row r="587" spans="1:16" s="273" customFormat="1" ht="40.5" hidden="1">
      <c r="A587" s="269"/>
      <c r="B587" s="451"/>
      <c r="C587" s="452"/>
      <c r="D587" s="453"/>
      <c r="E587" s="462"/>
      <c r="F587" s="467"/>
      <c r="G587" s="468"/>
      <c r="H587" s="238"/>
      <c r="I587" s="463"/>
      <c r="J587" s="464"/>
      <c r="K587" s="464"/>
      <c r="L587" s="465" t="s">
        <v>794</v>
      </c>
      <c r="M587" s="459"/>
      <c r="N587" s="466">
        <f>SUM(N588)</f>
        <v>0</v>
      </c>
      <c r="O587" s="466">
        <f>SUM(O588)</f>
        <v>0</v>
      </c>
      <c r="P587" s="466">
        <f>SUM(P588)</f>
        <v>0</v>
      </c>
    </row>
    <row r="588" spans="1:16" s="273" customFormat="1" hidden="1">
      <c r="A588" s="269"/>
      <c r="B588" s="451"/>
      <c r="C588" s="452"/>
      <c r="D588" s="453"/>
      <c r="E588" s="462"/>
      <c r="F588" s="467"/>
      <c r="G588" s="468"/>
      <c r="H588" s="496"/>
      <c r="I588" s="474"/>
      <c r="J588" s="497"/>
      <c r="K588" s="498"/>
      <c r="L588" s="248" t="s">
        <v>348</v>
      </c>
      <c r="M588" s="244">
        <v>4729</v>
      </c>
      <c r="N588" s="240">
        <f>+'havelvac 7.1'!N588+'havelvac 7.2'!N588+'havelvac 7.3'!N588+'havelvac 7.4'!N588+'havelvac 7.5'!N588+'havelvac 7.6'!N588+'havelvac 7.7'!N588+'havelvac 7.9'!N588+'havelvac 7.8'!N588+'havelvac 7.10'!N588+'havelvac 7.11'!N588+'havelvac 7.12'!N588+'havelvac 7.13'!N588</f>
        <v>0</v>
      </c>
      <c r="O588" s="240">
        <f>+'havelvac 7.1'!O588+'havelvac 7.2'!O588+'havelvac 7.3'!O588+'havelvac 7.4'!O588+'havelvac 7.5'!O588+'havelvac 7.6'!O588+'havelvac 7.7'!O588+'havelvac 7.9'!O588+'havelvac 7.8'!O588+'havelvac 7.10'!O588+'havelvac 7.11'!O588+'havelvac 7.12'!O588+'havelvac 7.13'!O588</f>
        <v>0</v>
      </c>
      <c r="P588" s="240">
        <f>+'havelvac 7.1'!P588+'havelvac 7.2'!P588+'havelvac 7.3'!P588+'havelvac 7.4'!P588+'havelvac 7.5'!P588+'havelvac 7.6'!P588+'havelvac 7.7'!P588+'havelvac 7.9'!P588+'havelvac 7.8'!P588+'havelvac 7.10'!P588+'havelvac 7.11'!P588+'havelvac 7.12'!P588+'havelvac 7.13'!P588</f>
        <v>0</v>
      </c>
    </row>
    <row r="589" spans="1:16" s="273" customFormat="1" ht="46.5" customHeight="1">
      <c r="A589" s="269"/>
      <c r="B589" s="451"/>
      <c r="C589" s="452"/>
      <c r="D589" s="453"/>
      <c r="E589" s="462"/>
      <c r="F589" s="467"/>
      <c r="G589" s="468"/>
      <c r="H589" s="238"/>
      <c r="I589" s="463"/>
      <c r="J589" s="464"/>
      <c r="K589" s="464"/>
      <c r="L589" s="465" t="s">
        <v>836</v>
      </c>
      <c r="M589" s="459"/>
      <c r="N589" s="466">
        <f>SUM(N590)</f>
        <v>-3000000</v>
      </c>
      <c r="O589" s="466">
        <f>SUM(O590)</f>
        <v>-3000000</v>
      </c>
      <c r="P589" s="466">
        <f>SUM(P590)</f>
        <v>0</v>
      </c>
    </row>
    <row r="590" spans="1:16" s="273" customFormat="1">
      <c r="A590" s="269"/>
      <c r="B590" s="451"/>
      <c r="C590" s="452"/>
      <c r="D590" s="453"/>
      <c r="E590" s="462"/>
      <c r="F590" s="467"/>
      <c r="G590" s="468"/>
      <c r="H590" s="496"/>
      <c r="I590" s="474"/>
      <c r="J590" s="497"/>
      <c r="K590" s="498"/>
      <c r="L590" s="252" t="s">
        <v>134</v>
      </c>
      <c r="M590" s="236">
        <v>4861</v>
      </c>
      <c r="N590" s="240">
        <f>+'havelvac 7.1'!N590+'havelvac 7.2'!N590+'havelvac 7.3'!N590+'havelvac 7.4'!N590+'havelvac 7.5'!N590+'havelvac 7.6'!N590+'havelvac 7.7'!N590+'havelvac 7.9'!N590+'havelvac 7.8'!N590+'havelvac 7.10'!N590+'havelvac 7.11'!N590+'havelvac 7.12'!N590+'havelvac 7.13'!N590</f>
        <v>-3000000</v>
      </c>
      <c r="O590" s="240">
        <f>+'havelvac 7.1'!O590+'havelvac 7.2'!O590+'havelvac 7.3'!O590+'havelvac 7.4'!O590+'havelvac 7.5'!O590+'havelvac 7.6'!O590+'havelvac 7.7'!O590+'havelvac 7.9'!O590+'havelvac 7.8'!O590+'havelvac 7.10'!O590+'havelvac 7.11'!O590+'havelvac 7.12'!O590+'havelvac 7.13'!O590</f>
        <v>-3000000</v>
      </c>
      <c r="P590" s="240">
        <f>+'havelvac 7.1'!P590+'havelvac 7.2'!P590+'havelvac 7.3'!P590+'havelvac 7.4'!P590+'havelvac 7.5'!P590+'havelvac 7.6'!P590+'havelvac 7.7'!P590+'havelvac 7.9'!P590+'havelvac 7.8'!P590+'havelvac 7.10'!P590+'havelvac 7.11'!P590+'havelvac 7.12'!P590+'havelvac 7.13'!P590</f>
        <v>0</v>
      </c>
    </row>
    <row r="591" spans="1:16" s="273" customFormat="1" ht="78" hidden="1" customHeight="1">
      <c r="A591" s="269"/>
      <c r="B591" s="451"/>
      <c r="C591" s="452"/>
      <c r="D591" s="453"/>
      <c r="E591" s="462"/>
      <c r="F591" s="467"/>
      <c r="G591" s="468"/>
      <c r="H591" s="238"/>
      <c r="I591" s="463"/>
      <c r="J591" s="464"/>
      <c r="K591" s="464"/>
      <c r="L591" s="465" t="s">
        <v>838</v>
      </c>
      <c r="M591" s="459"/>
      <c r="N591" s="466">
        <f>SUM(N592:N597)</f>
        <v>0</v>
      </c>
      <c r="O591" s="466">
        <f>SUM(O592)</f>
        <v>0</v>
      </c>
      <c r="P591" s="466">
        <f>SUM(P592)</f>
        <v>0</v>
      </c>
    </row>
    <row r="592" spans="1:16" s="273" customFormat="1" hidden="1">
      <c r="A592" s="269"/>
      <c r="B592" s="451"/>
      <c r="C592" s="452"/>
      <c r="D592" s="453"/>
      <c r="E592" s="462"/>
      <c r="F592" s="467"/>
      <c r="G592" s="468"/>
      <c r="H592" s="496"/>
      <c r="I592" s="474"/>
      <c r="J592" s="497"/>
      <c r="K592" s="498"/>
      <c r="L592" s="248" t="s">
        <v>348</v>
      </c>
      <c r="M592" s="244">
        <v>4729</v>
      </c>
      <c r="N592" s="240">
        <f>+'havelvac 7.1'!N592+'havelvac 7.2'!N592+'havelvac 7.3'!N592+'havelvac 7.4'!N592+'havelvac 7.5'!N592+'havelvac 7.6'!N592+'havelvac 7.7'!N592+'havelvac 7.9'!N592+'havelvac 7.8'!N592+'havelvac 7.10'!N592+'havelvac 7.11'!N592+'havelvac 7.12'!N592+'havelvac 7.13'!N592</f>
        <v>0</v>
      </c>
      <c r="O592" s="240">
        <f>+'havelvac 7.1'!O592+'havelvac 7.2'!O592+'havelvac 7.3'!O592+'havelvac 7.4'!O592+'havelvac 7.5'!O592+'havelvac 7.6'!O592+'havelvac 7.7'!O592+'havelvac 7.9'!O592+'havelvac 7.8'!O592+'havelvac 7.10'!O592+'havelvac 7.11'!O592+'havelvac 7.12'!O592+'havelvac 7.13'!O592</f>
        <v>0</v>
      </c>
      <c r="P592" s="240">
        <f>+'havelvac 7.1'!P592+'havelvac 7.2'!P592+'havelvac 7.3'!P592+'havelvac 7.4'!P592+'havelvac 7.5'!P592+'havelvac 7.6'!P592+'havelvac 7.7'!P592+'havelvac 7.9'!P592+'havelvac 7.8'!P592+'havelvac 7.10'!P592+'havelvac 7.11'!P592+'havelvac 7.12'!P592+'havelvac 7.13'!P592</f>
        <v>0</v>
      </c>
    </row>
    <row r="593" spans="1:204" s="273" customFormat="1" ht="40.5" hidden="1">
      <c r="A593" s="269"/>
      <c r="B593" s="451"/>
      <c r="C593" s="452"/>
      <c r="D593" s="453"/>
      <c r="E593" s="462"/>
      <c r="F593" s="467"/>
      <c r="G593" s="468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57">O594</f>
        <v>0</v>
      </c>
      <c r="P593" s="466">
        <f t="shared" si="57"/>
        <v>0</v>
      </c>
    </row>
    <row r="594" spans="1:204" s="273" customFormat="1" hidden="1">
      <c r="A594" s="269"/>
      <c r="B594" s="451"/>
      <c r="C594" s="452"/>
      <c r="D594" s="453"/>
      <c r="E594" s="462"/>
      <c r="F594" s="467"/>
      <c r="G594" s="468"/>
      <c r="H594" s="496"/>
      <c r="I594" s="474"/>
      <c r="J594" s="497"/>
      <c r="K594" s="498"/>
      <c r="L594" s="248" t="s">
        <v>348</v>
      </c>
      <c r="M594" s="244">
        <v>4729</v>
      </c>
      <c r="N594" s="240">
        <f>+'havelvac 7.1'!N594+'havelvac 7.2'!N594+'havelvac 7.3'!N594+'havelvac 7.4'!N594+'havelvac 7.5'!N594+'havelvac 7.6'!N594+'havelvac 7.7'!N594+'havelvac 7.9'!N594+'havelvac 7.8'!N594+'havelvac 7.10'!N594+'havelvac 7.11'!N594+'havelvac 7.12'!N594+'havelvac 7.13'!N594</f>
        <v>0</v>
      </c>
      <c r="O594" s="240">
        <f>+'havelvac 7.1'!O594+'havelvac 7.2'!O594+'havelvac 7.3'!O594+'havelvac 7.4'!O594+'havelvac 7.5'!O594+'havelvac 7.6'!O594+'havelvac 7.7'!O594+'havelvac 7.9'!O594+'havelvac 7.8'!O594+'havelvac 7.10'!O594+'havelvac 7.11'!O594+'havelvac 7.12'!O594+'havelvac 7.13'!O594</f>
        <v>0</v>
      </c>
      <c r="P594" s="240">
        <f>+'havelvac 7.1'!P594+'havelvac 7.2'!P594+'havelvac 7.3'!P594+'havelvac 7.4'!P594+'havelvac 7.5'!P594+'havelvac 7.6'!P594+'havelvac 7.7'!P594+'havelvac 7.9'!P594+'havelvac 7.8'!P594+'havelvac 7.10'!P594+'havelvac 7.11'!P594+'havelvac 7.12'!P594+'havelvac 7.13'!P594</f>
        <v>0</v>
      </c>
    </row>
    <row r="595" spans="1:204" s="273" customFormat="1" ht="25.5" hidden="1">
      <c r="A595" s="269" t="str">
        <f t="shared" si="50"/>
        <v>71100901014861</v>
      </c>
      <c r="B595" s="451" t="s">
        <v>439</v>
      </c>
      <c r="C595" s="452" t="s">
        <v>189</v>
      </c>
      <c r="D595" s="453" t="s">
        <v>187</v>
      </c>
      <c r="E595" s="462" t="s">
        <v>106</v>
      </c>
      <c r="F595" s="467" t="s">
        <v>106</v>
      </c>
      <c r="G595" s="468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</row>
    <row r="596" spans="1:204" s="273" customFormat="1" ht="12.75" hidden="1">
      <c r="A596" s="269" t="str">
        <f t="shared" si="50"/>
        <v>71100901015122</v>
      </c>
      <c r="B596" s="451" t="s">
        <v>439</v>
      </c>
      <c r="C596" s="452" t="s">
        <v>189</v>
      </c>
      <c r="D596" s="453" t="s">
        <v>187</v>
      </c>
      <c r="E596" s="462" t="s">
        <v>106</v>
      </c>
      <c r="F596" s="467" t="s">
        <v>106</v>
      </c>
      <c r="G596" s="468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</row>
    <row r="597" spans="1:204" s="273" customFormat="1" ht="13.5" hidden="1">
      <c r="A597" s="269" t="str">
        <f t="shared" ref="A597:A604" si="58">CONCATENATE(B597,C597,D597,E597,F597,G597)</f>
        <v>71100902000000</v>
      </c>
      <c r="B597" s="451" t="s">
        <v>439</v>
      </c>
      <c r="C597" s="452" t="s">
        <v>189</v>
      </c>
      <c r="D597" s="453" t="s">
        <v>187</v>
      </c>
      <c r="E597" s="462" t="s">
        <v>140</v>
      </c>
      <c r="F597" s="467" t="s">
        <v>441</v>
      </c>
      <c r="G597" s="456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</row>
    <row r="598" spans="1:204" hidden="1">
      <c r="A598" s="258" t="str">
        <f t="shared" si="58"/>
        <v>71110000000001</v>
      </c>
      <c r="B598" s="259" t="s">
        <v>439</v>
      </c>
      <c r="C598" s="260" t="s">
        <v>104</v>
      </c>
      <c r="D598" s="261" t="s">
        <v>441</v>
      </c>
      <c r="E598" s="262" t="s">
        <v>441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>+'havelvac 7.1'!N598+'havelvac 7.2'!N598+'havelvac 7.3'!N598+'havelvac 7.4'!N598+'havelvac 7.5'!N598+'havelvac 7.6'!N598+'havelvac 7.7'!N598+'havelvac 7.9'!N598+'havelvac 7.8'!N598+'havelvac 7.10'!N598+'havelvac 7.11'!N598+'havelvac 7.12'!N598+'havelvac 7.13'!N598</f>
        <v>0</v>
      </c>
      <c r="O598" s="240">
        <f>+'havelvac 7.1'!O598+'havelvac 7.2'!O598+'havelvac 7.3'!O598+'havelvac 7.4'!O598+'havelvac 7.5'!O598+'havelvac 7.6'!O598+'havelvac 7.7'!O598+'havelvac 7.9'!O598+'havelvac 7.8'!O598+'havelvac 7.10'!O598+'havelvac 7.11'!O598+'havelvac 7.12'!O598+'havelvac 7.13'!O598</f>
        <v>0</v>
      </c>
      <c r="P598" s="240">
        <f>+'havelvac 7.1'!P598+'havelvac 7.2'!P598+'havelvac 7.3'!P598+'havelvac 7.4'!P598+'havelvac 7.5'!P598+'havelvac 7.6'!P598+'havelvac 7.7'!P598+'havelvac 7.9'!P598+'havelvac 7.8'!P598+'havelvac 7.10'!P598+'havelvac 7.11'!P598+'havelvac 7.12'!P598+'havelvac 7.13'!P598</f>
        <v>0</v>
      </c>
    </row>
    <row r="599" spans="1:204" s="391" customFormat="1" ht="25.5" hidden="1">
      <c r="A599" s="269" t="str">
        <f t="shared" si="58"/>
        <v>71110100000000</v>
      </c>
      <c r="B599" s="451" t="s">
        <v>439</v>
      </c>
      <c r="C599" s="452" t="s">
        <v>104</v>
      </c>
      <c r="D599" s="453" t="s">
        <v>106</v>
      </c>
      <c r="E599" s="462" t="s">
        <v>441</v>
      </c>
      <c r="F599" s="467" t="s">
        <v>441</v>
      </c>
      <c r="G599" s="456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>+'havelvac 7.1'!N599+'havelvac 7.2'!N599+'havelvac 7.3'!N599+'havelvac 7.4'!N599+'havelvac 7.5'!N599+'havelvac 7.6'!N599+'havelvac 7.7'!N599+'havelvac 7.9'!N599+'havelvac 7.8'!N599+'havelvac 7.10'!N599+'havelvac 7.11'!N599+'havelvac 7.12'!N599+'havelvac 7.13'!N599</f>
        <v>0</v>
      </c>
      <c r="O599" s="240">
        <f>+'havelvac 7.1'!O599+'havelvac 7.2'!O599+'havelvac 7.3'!O599+'havelvac 7.4'!O599+'havelvac 7.5'!O599+'havelvac 7.6'!O599+'havelvac 7.7'!O599+'havelvac 7.9'!O599+'havelvac 7.8'!O599+'havelvac 7.10'!O599+'havelvac 7.11'!O599+'havelvac 7.12'!O599+'havelvac 7.13'!O599</f>
        <v>0</v>
      </c>
      <c r="P599" s="240">
        <f>+'havelvac 7.1'!P599+'havelvac 7.2'!P599+'havelvac 7.3'!P599+'havelvac 7.4'!P599+'havelvac 7.5'!P599+'havelvac 7.6'!P599+'havelvac 7.7'!P599+'havelvac 7.9'!P599+'havelvac 7.8'!P599+'havelvac 7.10'!P599+'havelvac 7.11'!P599+'havelvac 7.12'!P599+'havelvac 7.13'!P599</f>
        <v>0</v>
      </c>
    </row>
    <row r="600" spans="1:204" s="273" customFormat="1" ht="13.5">
      <c r="A600" s="269" t="str">
        <f t="shared" si="58"/>
        <v>71110100000001</v>
      </c>
      <c r="B600" s="451" t="s">
        <v>439</v>
      </c>
      <c r="C600" s="452" t="s">
        <v>104</v>
      </c>
      <c r="D600" s="453" t="s">
        <v>106</v>
      </c>
      <c r="E600" s="462" t="s">
        <v>441</v>
      </c>
      <c r="F600" s="467" t="s">
        <v>441</v>
      </c>
      <c r="G600" s="456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-28657.200000000001</v>
      </c>
      <c r="O600" s="460">
        <f>+O602+O609</f>
        <v>-28657.200000000001</v>
      </c>
      <c r="P600" s="460">
        <f>+P602+P609</f>
        <v>0</v>
      </c>
    </row>
    <row r="601" spans="1:204" s="273" customFormat="1" ht="12.75">
      <c r="A601" s="269" t="str">
        <f t="shared" si="58"/>
        <v>71110102000000</v>
      </c>
      <c r="B601" s="451" t="s">
        <v>439</v>
      </c>
      <c r="C601" s="452" t="s">
        <v>104</v>
      </c>
      <c r="D601" s="453" t="s">
        <v>106</v>
      </c>
      <c r="E601" s="462" t="s">
        <v>140</v>
      </c>
      <c r="F601" s="467" t="s">
        <v>441</v>
      </c>
      <c r="G601" s="456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</row>
    <row r="602" spans="1:204" s="273" customFormat="1" ht="25.5">
      <c r="A602" s="269" t="str">
        <f t="shared" si="58"/>
        <v>71110102000001</v>
      </c>
      <c r="B602" s="451" t="s">
        <v>439</v>
      </c>
      <c r="C602" s="452" t="s">
        <v>104</v>
      </c>
      <c r="D602" s="453" t="s">
        <v>106</v>
      </c>
      <c r="E602" s="462" t="s">
        <v>140</v>
      </c>
      <c r="F602" s="467" t="s">
        <v>441</v>
      </c>
      <c r="G602" s="456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-28657.200000000001</v>
      </c>
      <c r="O602" s="253">
        <f>O604+O607</f>
        <v>-28657.200000000001</v>
      </c>
      <c r="P602" s="253">
        <f>SUM(P604)</f>
        <v>0</v>
      </c>
    </row>
    <row r="603" spans="1:204" s="273" customFormat="1" ht="12.75">
      <c r="A603" s="269" t="str">
        <f t="shared" si="58"/>
        <v>71110102004891</v>
      </c>
      <c r="B603" s="451" t="s">
        <v>439</v>
      </c>
      <c r="C603" s="452" t="s">
        <v>104</v>
      </c>
      <c r="D603" s="453" t="s">
        <v>106</v>
      </c>
      <c r="E603" s="462" t="s">
        <v>140</v>
      </c>
      <c r="F603" s="467" t="s">
        <v>441</v>
      </c>
      <c r="G603" s="456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</row>
    <row r="604" spans="1:204" s="273" customFormat="1" ht="13.5">
      <c r="A604" s="269" t="str">
        <f t="shared" si="58"/>
        <v>7111010200x</v>
      </c>
      <c r="B604" s="451" t="s">
        <v>439</v>
      </c>
      <c r="C604" s="452" t="s">
        <v>104</v>
      </c>
      <c r="D604" s="453" t="s">
        <v>106</v>
      </c>
      <c r="E604" s="462" t="s">
        <v>140</v>
      </c>
      <c r="F604" s="467" t="s">
        <v>441</v>
      </c>
      <c r="G604" s="456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SUM(N605:N606)</f>
        <v>-28657.200000000001</v>
      </c>
      <c r="O604" s="466">
        <f>SUM(O605:O606)</f>
        <v>-28657.200000000001</v>
      </c>
      <c r="P604" s="466">
        <f>SUM(P605:P606)</f>
        <v>0</v>
      </c>
    </row>
    <row r="605" spans="1:204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>+'havelvac 7.1'!N605+'havelvac 7.2'!N605+'havelvac 7.3'!N605+'havelvac 7.4'!N605+'havelvac 7.5'!N605+'havelvac 7.6'!N605+'havelvac 7.7'!N605+'havelvac 7.9'!N605+'havelvac 7.8'!N605+'havelvac 7.10'!N605+'havelvac 7.11'!N605+'havelvac 7.12'!N605+'havelvac 7.13'!N605</f>
        <v>0</v>
      </c>
      <c r="O605" s="240">
        <f>+'havelvac 7.1'!O605+'havelvac 7.2'!O605+'havelvac 7.3'!O605+'havelvac 7.4'!O605+'havelvac 7.5'!O605+'havelvac 7.6'!O605+'havelvac 7.7'!O605+'havelvac 7.9'!O605+'havelvac 7.8'!O605+'havelvac 7.10'!O605+'havelvac 7.11'!O605+'havelvac 7.12'!O605+'havelvac 7.13'!O605</f>
        <v>0</v>
      </c>
      <c r="P605" s="240">
        <f>+'havelvac 7.1'!P605+'havelvac 7.2'!P605+'havelvac 7.3'!P605+'havelvac 7.4'!P605+'havelvac 7.5'!P605+'havelvac 7.6'!P605+'havelvac 7.7'!P605+'havelvac 7.9'!P605+'havelvac 7.8'!P605+'havelvac 7.10'!P605+'havelvac 7.11'!P605+'havelvac 7.12'!P605+'havelvac 7.13'!P605</f>
        <v>0</v>
      </c>
    </row>
    <row r="606" spans="1:204" s="502" customFormat="1" ht="25.5">
      <c r="A606" s="258"/>
      <c r="B606" s="425"/>
      <c r="C606" s="260"/>
      <c r="D606" s="261"/>
      <c r="E606" s="262"/>
      <c r="F606" s="263"/>
      <c r="G606" s="426"/>
      <c r="H606" s="473"/>
      <c r="I606" s="474"/>
      <c r="J606" s="475"/>
      <c r="K606" s="476"/>
      <c r="L606" s="477" t="s">
        <v>217</v>
      </c>
      <c r="M606" s="419">
        <v>4511</v>
      </c>
      <c r="N606" s="240">
        <f>+'havelvac 7.1'!N606+'havelvac 7.2'!N606+'havelvac 7.3'!N606+'havelvac 7.4'!N606+'havelvac 7.5'!N606+'havelvac 7.6'!N606+'havelvac 7.7'!N606+'havelvac 7.9'!N606+'havelvac 7.8'!N606+'havelvac 7.10'!N606+'havelvac 7.11'!N606+'havelvac 7.12'!N606+'havelvac 7.13'!N606</f>
        <v>-28657.200000000001</v>
      </c>
      <c r="O606" s="240">
        <f>+'havelvac 7.1'!O606+'havelvac 7.2'!O606+'havelvac 7.3'!O606+'havelvac 7.4'!O606+'havelvac 7.5'!O606+'havelvac 7.6'!O606+'havelvac 7.7'!O606+'havelvac 7.9'!O606+'havelvac 7.8'!O606+'havelvac 7.10'!O606+'havelvac 7.11'!O606+'havelvac 7.12'!O606+'havelvac 7.13'!O606</f>
        <v>-28657.200000000001</v>
      </c>
      <c r="P606" s="240">
        <f>+'havelvac 7.1'!P606+'havelvac 7.2'!P606+'havelvac 7.3'!P606+'havelvac 7.4'!P606+'havelvac 7.5'!P606+'havelvac 7.6'!P606+'havelvac 7.7'!P606+'havelvac 7.9'!P606+'havelvac 7.8'!P606+'havelvac 7.10'!P606+'havelvac 7.11'!P606+'havelvac 7.12'!P606+'havelvac 7.13'!P606</f>
        <v>0</v>
      </c>
      <c r="Q606" s="267"/>
      <c r="R606" s="267"/>
      <c r="S606" s="267"/>
      <c r="T606" s="267"/>
      <c r="U606" s="267"/>
      <c r="V606" s="267"/>
      <c r="W606" s="267"/>
      <c r="X606" s="267"/>
      <c r="Y606" s="267"/>
      <c r="Z606" s="267"/>
      <c r="AA606" s="267"/>
      <c r="AB606" s="267"/>
      <c r="AC606" s="267"/>
      <c r="AD606" s="267"/>
      <c r="AE606" s="267"/>
      <c r="AF606" s="267"/>
      <c r="AG606" s="267"/>
      <c r="AH606" s="267"/>
      <c r="AI606" s="267"/>
      <c r="AJ606" s="267"/>
      <c r="AK606" s="267"/>
      <c r="AL606" s="267"/>
      <c r="AM606" s="267"/>
      <c r="AN606" s="267"/>
      <c r="AO606" s="267"/>
      <c r="AP606" s="267"/>
      <c r="AQ606" s="267"/>
      <c r="AR606" s="267"/>
      <c r="AS606" s="267"/>
      <c r="AT606" s="267"/>
      <c r="AU606" s="267"/>
      <c r="AV606" s="267"/>
      <c r="AW606" s="267"/>
      <c r="AX606" s="267"/>
      <c r="AY606" s="267"/>
      <c r="AZ606" s="267"/>
      <c r="BA606" s="267"/>
      <c r="BB606" s="267"/>
      <c r="BC606" s="267"/>
      <c r="BD606" s="267"/>
      <c r="BE606" s="267"/>
      <c r="BF606" s="267"/>
      <c r="BG606" s="267"/>
      <c r="BH606" s="267"/>
      <c r="BI606" s="267"/>
      <c r="BJ606" s="267"/>
      <c r="BK606" s="267"/>
      <c r="BL606" s="267"/>
      <c r="BM606" s="267"/>
      <c r="BN606" s="267"/>
      <c r="BO606" s="267"/>
      <c r="BP606" s="267"/>
      <c r="BQ606" s="267"/>
      <c r="BR606" s="267"/>
      <c r="BS606" s="267"/>
      <c r="BT606" s="267"/>
      <c r="BU606" s="267"/>
      <c r="BV606" s="267"/>
      <c r="BW606" s="267"/>
      <c r="BX606" s="267"/>
      <c r="BY606" s="267"/>
      <c r="BZ606" s="267"/>
      <c r="CA606" s="267"/>
      <c r="CB606" s="267"/>
      <c r="CC606" s="267"/>
      <c r="CD606" s="267"/>
      <c r="CE606" s="267"/>
      <c r="CF606" s="267"/>
      <c r="CG606" s="267"/>
      <c r="CH606" s="267"/>
      <c r="CI606" s="267"/>
      <c r="CJ606" s="267"/>
      <c r="CK606" s="267"/>
      <c r="CL606" s="267"/>
      <c r="CM606" s="267"/>
      <c r="CN606" s="267"/>
      <c r="CO606" s="267"/>
      <c r="CP606" s="267"/>
      <c r="CQ606" s="267"/>
      <c r="CR606" s="267"/>
      <c r="CS606" s="267"/>
      <c r="CT606" s="267"/>
      <c r="CU606" s="267"/>
      <c r="CV606" s="267"/>
      <c r="CW606" s="267"/>
      <c r="CX606" s="267"/>
      <c r="CY606" s="267"/>
      <c r="CZ606" s="267"/>
      <c r="DA606" s="267"/>
      <c r="DB606" s="267"/>
      <c r="DC606" s="267"/>
      <c r="DD606" s="267"/>
      <c r="DE606" s="267"/>
      <c r="DF606" s="267"/>
      <c r="DG606" s="267"/>
      <c r="DH606" s="267"/>
      <c r="DI606" s="267"/>
      <c r="DJ606" s="267"/>
      <c r="DK606" s="267"/>
      <c r="DL606" s="267"/>
      <c r="DM606" s="267"/>
      <c r="DN606" s="267"/>
      <c r="DO606" s="267"/>
      <c r="DP606" s="267"/>
      <c r="DQ606" s="267"/>
      <c r="DR606" s="267"/>
      <c r="DS606" s="267"/>
      <c r="DT606" s="267"/>
      <c r="DU606" s="267"/>
      <c r="DV606" s="267"/>
      <c r="DW606" s="267"/>
      <c r="DX606" s="267"/>
      <c r="DY606" s="267"/>
      <c r="DZ606" s="267"/>
      <c r="EA606" s="267"/>
      <c r="EB606" s="267"/>
      <c r="EC606" s="267"/>
      <c r="ED606" s="267"/>
      <c r="EE606" s="267"/>
      <c r="EF606" s="267"/>
      <c r="EG606" s="267"/>
      <c r="EH606" s="267"/>
      <c r="EI606" s="267"/>
      <c r="EJ606" s="267"/>
      <c r="EK606" s="267"/>
      <c r="EL606" s="267"/>
      <c r="EM606" s="267"/>
      <c r="EN606" s="267"/>
      <c r="EO606" s="267"/>
      <c r="EP606" s="267"/>
      <c r="EQ606" s="267"/>
      <c r="ER606" s="267"/>
      <c r="ES606" s="267"/>
      <c r="ET606" s="267"/>
      <c r="EU606" s="267"/>
      <c r="EV606" s="267"/>
      <c r="EW606" s="267"/>
      <c r="EX606" s="267"/>
      <c r="EY606" s="267"/>
      <c r="EZ606" s="267"/>
      <c r="FA606" s="267"/>
      <c r="FB606" s="267"/>
      <c r="FC606" s="267"/>
      <c r="FD606" s="267"/>
      <c r="FE606" s="267"/>
      <c r="FF606" s="267"/>
      <c r="FG606" s="267"/>
      <c r="FH606" s="267"/>
      <c r="FI606" s="267"/>
      <c r="FJ606" s="267"/>
      <c r="FK606" s="267"/>
      <c r="FL606" s="267"/>
      <c r="FM606" s="267"/>
      <c r="FN606" s="267"/>
      <c r="FO606" s="267"/>
      <c r="FP606" s="267"/>
      <c r="FQ606" s="267"/>
      <c r="FR606" s="267"/>
      <c r="FS606" s="267"/>
      <c r="FT606" s="267"/>
      <c r="FU606" s="267"/>
      <c r="FV606" s="267"/>
      <c r="FW606" s="267"/>
      <c r="FX606" s="267"/>
      <c r="FY606" s="267"/>
      <c r="FZ606" s="267"/>
      <c r="GA606" s="267"/>
      <c r="GB606" s="267"/>
      <c r="GC606" s="267"/>
      <c r="GD606" s="267"/>
      <c r="GE606" s="267"/>
      <c r="GF606" s="267"/>
      <c r="GG606" s="267"/>
      <c r="GH606" s="267"/>
      <c r="GI606" s="267"/>
      <c r="GJ606" s="267"/>
      <c r="GK606" s="267"/>
      <c r="GL606" s="267"/>
      <c r="GM606" s="267"/>
      <c r="GN606" s="267"/>
      <c r="GO606" s="267"/>
      <c r="GP606" s="267"/>
      <c r="GQ606" s="267"/>
      <c r="GR606" s="267"/>
      <c r="GS606" s="267"/>
      <c r="GT606" s="267"/>
      <c r="GU606" s="267"/>
      <c r="GV606" s="267"/>
    </row>
    <row r="607" spans="1:204" s="273" customFormat="1" ht="45.75" hidden="1" customHeight="1">
      <c r="A607" s="269" t="str">
        <f t="shared" ref="A607" si="59">CONCATENATE(B607,C607,D607,E607,F607,G607)</f>
        <v>7111010200x</v>
      </c>
      <c r="B607" s="451" t="s">
        <v>439</v>
      </c>
      <c r="C607" s="452" t="s">
        <v>104</v>
      </c>
      <c r="D607" s="453" t="s">
        <v>106</v>
      </c>
      <c r="E607" s="462" t="s">
        <v>140</v>
      </c>
      <c r="F607" s="467" t="s">
        <v>441</v>
      </c>
      <c r="G607" s="456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N608</f>
        <v>0</v>
      </c>
      <c r="O607" s="466">
        <f t="shared" ref="O607:P607" si="60">O608</f>
        <v>0</v>
      </c>
      <c r="P607" s="466">
        <f t="shared" si="60"/>
        <v>0</v>
      </c>
    </row>
    <row r="608" spans="1:204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>+'havelvac 7.1'!N608+'havelvac 7.2'!N608+'havelvac 7.3'!N608+'havelvac 7.4'!N608+'havelvac 7.5'!N608+'havelvac 7.6'!N608+'havelvac 7.7'!N608+'havelvac 7.9'!N608+'havelvac 7.8'!N608+'havelvac 7.10'!N608+'havelvac 7.11'!N608+'havelvac 7.12'!N608+'havelvac 7.13'!N608</f>
        <v>0</v>
      </c>
      <c r="O608" s="240">
        <f>+'havelvac 7.1'!O608+'havelvac 7.2'!O608+'havelvac 7.3'!O608+'havelvac 7.4'!O608+'havelvac 7.5'!O608+'havelvac 7.6'!O608+'havelvac 7.7'!O608+'havelvac 7.9'!O608+'havelvac 7.8'!O608+'havelvac 7.10'!O608+'havelvac 7.11'!O608+'havelvac 7.12'!O608+'havelvac 7.13'!O608</f>
        <v>0</v>
      </c>
      <c r="P608" s="240">
        <f>+'havelvac 7.1'!P608+'havelvac 7.2'!P608+'havelvac 7.3'!P608+'havelvac 7.4'!P608+'havelvac 7.5'!P608+'havelvac 7.6'!P608+'havelvac 7.7'!P608+'havelvac 7.9'!P608+'havelvac 7.8'!P608+'havelvac 7.10'!P608+'havelvac 7.11'!P608+'havelvac 7.12'!P608+'havelvac 7.13'!P608</f>
        <v>0</v>
      </c>
    </row>
    <row r="609" spans="1:204" ht="25.5" hidden="1"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SUM(N611)</f>
        <v>0</v>
      </c>
      <c r="O609" s="253">
        <f>SUM(O611)</f>
        <v>0</v>
      </c>
      <c r="P609" s="253">
        <f>SUM(P611)</f>
        <v>0</v>
      </c>
    </row>
    <row r="610" spans="1:204" s="502" customFormat="1" hidden="1">
      <c r="A610" s="258"/>
      <c r="B610" s="425"/>
      <c r="C610" s="260"/>
      <c r="D610" s="261"/>
      <c r="E610" s="262"/>
      <c r="F610" s="263"/>
      <c r="G610" s="426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7"/>
      <c r="R610" s="267"/>
      <c r="S610" s="267"/>
      <c r="T610" s="267"/>
      <c r="U610" s="267"/>
      <c r="V610" s="267"/>
      <c r="W610" s="267"/>
      <c r="X610" s="267"/>
      <c r="Y610" s="267"/>
      <c r="Z610" s="267"/>
      <c r="AA610" s="267"/>
      <c r="AB610" s="267"/>
      <c r="AC610" s="267"/>
      <c r="AD610" s="267"/>
      <c r="AE610" s="267"/>
      <c r="AF610" s="267"/>
      <c r="AG610" s="267"/>
      <c r="AH610" s="267"/>
      <c r="AI610" s="267"/>
      <c r="AJ610" s="267"/>
      <c r="AK610" s="267"/>
      <c r="AL610" s="267"/>
      <c r="AM610" s="267"/>
      <c r="AN610" s="267"/>
      <c r="AO610" s="267"/>
      <c r="AP610" s="267"/>
      <c r="AQ610" s="267"/>
      <c r="AR610" s="267"/>
      <c r="AS610" s="267"/>
      <c r="AT610" s="267"/>
      <c r="AU610" s="267"/>
      <c r="AV610" s="267"/>
      <c r="AW610" s="267"/>
      <c r="AX610" s="267"/>
      <c r="AY610" s="267"/>
      <c r="AZ610" s="267"/>
      <c r="BA610" s="267"/>
      <c r="BB610" s="267"/>
      <c r="BC610" s="267"/>
      <c r="BD610" s="267"/>
      <c r="BE610" s="267"/>
      <c r="BF610" s="267"/>
      <c r="BG610" s="267"/>
      <c r="BH610" s="267"/>
      <c r="BI610" s="267"/>
      <c r="BJ610" s="267"/>
      <c r="BK610" s="267"/>
      <c r="BL610" s="267"/>
      <c r="BM610" s="267"/>
      <c r="BN610" s="267"/>
      <c r="BO610" s="267"/>
      <c r="BP610" s="267"/>
      <c r="BQ610" s="267"/>
      <c r="BR610" s="267"/>
      <c r="BS610" s="267"/>
      <c r="BT610" s="267"/>
      <c r="BU610" s="267"/>
      <c r="BV610" s="267"/>
      <c r="BW610" s="267"/>
      <c r="BX610" s="267"/>
      <c r="BY610" s="267"/>
      <c r="BZ610" s="267"/>
      <c r="CA610" s="267"/>
      <c r="CB610" s="267"/>
      <c r="CC610" s="267"/>
      <c r="CD610" s="267"/>
      <c r="CE610" s="267"/>
      <c r="CF610" s="267"/>
      <c r="CG610" s="267"/>
      <c r="CH610" s="267"/>
      <c r="CI610" s="267"/>
      <c r="CJ610" s="267"/>
      <c r="CK610" s="267"/>
      <c r="CL610" s="267"/>
      <c r="CM610" s="267"/>
      <c r="CN610" s="267"/>
      <c r="CO610" s="267"/>
      <c r="CP610" s="267"/>
      <c r="CQ610" s="267"/>
      <c r="CR610" s="267"/>
      <c r="CS610" s="267"/>
      <c r="CT610" s="267"/>
      <c r="CU610" s="267"/>
      <c r="CV610" s="267"/>
      <c r="CW610" s="267"/>
      <c r="CX610" s="267"/>
      <c r="CY610" s="267"/>
      <c r="CZ610" s="267"/>
      <c r="DA610" s="267"/>
      <c r="DB610" s="267"/>
      <c r="DC610" s="267"/>
      <c r="DD610" s="267"/>
      <c r="DE610" s="267"/>
      <c r="DF610" s="267"/>
      <c r="DG610" s="267"/>
      <c r="DH610" s="267"/>
      <c r="DI610" s="267"/>
      <c r="DJ610" s="267"/>
      <c r="DK610" s="267"/>
      <c r="DL610" s="267"/>
      <c r="DM610" s="267"/>
      <c r="DN610" s="267"/>
      <c r="DO610" s="267"/>
      <c r="DP610" s="267"/>
      <c r="DQ610" s="267"/>
      <c r="DR610" s="267"/>
      <c r="DS610" s="267"/>
      <c r="DT610" s="267"/>
      <c r="DU610" s="267"/>
      <c r="DV610" s="267"/>
      <c r="DW610" s="267"/>
      <c r="DX610" s="267"/>
      <c r="DY610" s="267"/>
      <c r="DZ610" s="267"/>
      <c r="EA610" s="267"/>
      <c r="EB610" s="267"/>
      <c r="EC610" s="267"/>
      <c r="ED610" s="267"/>
      <c r="EE610" s="267"/>
      <c r="EF610" s="267"/>
      <c r="EG610" s="267"/>
      <c r="EH610" s="267"/>
      <c r="EI610" s="267"/>
      <c r="EJ610" s="267"/>
      <c r="EK610" s="267"/>
      <c r="EL610" s="267"/>
      <c r="EM610" s="267"/>
      <c r="EN610" s="267"/>
      <c r="EO610" s="267"/>
      <c r="EP610" s="267"/>
      <c r="EQ610" s="267"/>
      <c r="ER610" s="267"/>
      <c r="ES610" s="267"/>
      <c r="ET610" s="267"/>
      <c r="EU610" s="267"/>
      <c r="EV610" s="267"/>
      <c r="EW610" s="267"/>
      <c r="EX610" s="267"/>
      <c r="EY610" s="267"/>
      <c r="EZ610" s="267"/>
      <c r="FA610" s="267"/>
      <c r="FB610" s="267"/>
      <c r="FC610" s="267"/>
      <c r="FD610" s="267"/>
      <c r="FE610" s="267"/>
      <c r="FF610" s="267"/>
      <c r="FG610" s="267"/>
      <c r="FH610" s="267"/>
      <c r="FI610" s="267"/>
      <c r="FJ610" s="267"/>
      <c r="FK610" s="267"/>
      <c r="FL610" s="267"/>
      <c r="FM610" s="267"/>
      <c r="FN610" s="267"/>
      <c r="FO610" s="267"/>
      <c r="FP610" s="267"/>
      <c r="FQ610" s="267"/>
      <c r="FR610" s="267"/>
      <c r="FS610" s="267"/>
      <c r="FT610" s="267"/>
      <c r="FU610" s="267"/>
      <c r="FV610" s="267"/>
      <c r="FW610" s="267"/>
      <c r="FX610" s="267"/>
      <c r="FY610" s="267"/>
      <c r="FZ610" s="267"/>
      <c r="GA610" s="267"/>
      <c r="GB610" s="267"/>
      <c r="GC610" s="267"/>
      <c r="GD610" s="267"/>
      <c r="GE610" s="267"/>
      <c r="GF610" s="267"/>
      <c r="GG610" s="267"/>
      <c r="GH610" s="267"/>
      <c r="GI610" s="267"/>
      <c r="GJ610" s="267"/>
      <c r="GK610" s="267"/>
      <c r="GL610" s="267"/>
      <c r="GM610" s="267"/>
      <c r="GN610" s="267"/>
      <c r="GO610" s="267"/>
      <c r="GP610" s="267"/>
      <c r="GQ610" s="267"/>
      <c r="GR610" s="267"/>
      <c r="GS610" s="267"/>
      <c r="GT610" s="267"/>
      <c r="GU610" s="267"/>
      <c r="GV610" s="267"/>
    </row>
    <row r="611" spans="1:204" s="502" customFormat="1" hidden="1">
      <c r="A611" s="258"/>
      <c r="B611" s="425"/>
      <c r="C611" s="260"/>
      <c r="D611" s="261"/>
      <c r="E611" s="262"/>
      <c r="F611" s="263"/>
      <c r="G611" s="426"/>
      <c r="H611" s="238"/>
      <c r="I611" s="463"/>
      <c r="J611" s="464"/>
      <c r="K611" s="464"/>
      <c r="L611" s="465" t="s">
        <v>322</v>
      </c>
      <c r="M611" s="459"/>
      <c r="N611" s="466">
        <f>SUM(N612:N613)</f>
        <v>0</v>
      </c>
      <c r="O611" s="466">
        <f>SUM(O612:O613)</f>
        <v>0</v>
      </c>
      <c r="P611" s="466">
        <f>SUM(P612:P613)</f>
        <v>0</v>
      </c>
      <c r="Q611" s="267"/>
      <c r="R611" s="267"/>
      <c r="S611" s="267"/>
      <c r="T611" s="267"/>
      <c r="U611" s="267"/>
      <c r="V611" s="267"/>
      <c r="W611" s="267"/>
      <c r="X611" s="267"/>
      <c r="Y611" s="267"/>
      <c r="Z611" s="267"/>
      <c r="AA611" s="267"/>
      <c r="AB611" s="267"/>
      <c r="AC611" s="267"/>
      <c r="AD611" s="267"/>
      <c r="AE611" s="267"/>
      <c r="AF611" s="267"/>
      <c r="AG611" s="267"/>
      <c r="AH611" s="267"/>
      <c r="AI611" s="267"/>
      <c r="AJ611" s="267"/>
      <c r="AK611" s="267"/>
      <c r="AL611" s="267"/>
      <c r="AM611" s="267"/>
      <c r="AN611" s="267"/>
      <c r="AO611" s="267"/>
      <c r="AP611" s="267"/>
      <c r="AQ611" s="267"/>
      <c r="AR611" s="267"/>
      <c r="AS611" s="267"/>
      <c r="AT611" s="267"/>
      <c r="AU611" s="267"/>
      <c r="AV611" s="267"/>
      <c r="AW611" s="267"/>
      <c r="AX611" s="267"/>
      <c r="AY611" s="267"/>
      <c r="AZ611" s="267"/>
      <c r="BA611" s="267"/>
      <c r="BB611" s="267"/>
      <c r="BC611" s="267"/>
      <c r="BD611" s="267"/>
      <c r="BE611" s="267"/>
      <c r="BF611" s="267"/>
      <c r="BG611" s="267"/>
      <c r="BH611" s="267"/>
      <c r="BI611" s="267"/>
      <c r="BJ611" s="267"/>
      <c r="BK611" s="267"/>
      <c r="BL611" s="267"/>
      <c r="BM611" s="267"/>
      <c r="BN611" s="267"/>
      <c r="BO611" s="267"/>
      <c r="BP611" s="267"/>
      <c r="BQ611" s="267"/>
      <c r="BR611" s="267"/>
      <c r="BS611" s="267"/>
      <c r="BT611" s="267"/>
      <c r="BU611" s="267"/>
      <c r="BV611" s="267"/>
      <c r="BW611" s="267"/>
      <c r="BX611" s="267"/>
      <c r="BY611" s="267"/>
      <c r="BZ611" s="267"/>
      <c r="CA611" s="267"/>
      <c r="CB611" s="267"/>
      <c r="CC611" s="267"/>
      <c r="CD611" s="267"/>
      <c r="CE611" s="267"/>
      <c r="CF611" s="267"/>
      <c r="CG611" s="267"/>
      <c r="CH611" s="267"/>
      <c r="CI611" s="267"/>
      <c r="CJ611" s="267"/>
      <c r="CK611" s="267"/>
      <c r="CL611" s="267"/>
      <c r="CM611" s="267"/>
      <c r="CN611" s="267"/>
      <c r="CO611" s="267"/>
      <c r="CP611" s="267"/>
      <c r="CQ611" s="267"/>
      <c r="CR611" s="267"/>
      <c r="CS611" s="267"/>
      <c r="CT611" s="267"/>
      <c r="CU611" s="267"/>
      <c r="CV611" s="267"/>
      <c r="CW611" s="267"/>
      <c r="CX611" s="267"/>
      <c r="CY611" s="267"/>
      <c r="CZ611" s="267"/>
      <c r="DA611" s="267"/>
      <c r="DB611" s="267"/>
      <c r="DC611" s="267"/>
      <c r="DD611" s="267"/>
      <c r="DE611" s="267"/>
      <c r="DF611" s="267"/>
      <c r="DG611" s="267"/>
      <c r="DH611" s="267"/>
      <c r="DI611" s="267"/>
      <c r="DJ611" s="267"/>
      <c r="DK611" s="267"/>
      <c r="DL611" s="267"/>
      <c r="DM611" s="267"/>
      <c r="DN611" s="267"/>
      <c r="DO611" s="267"/>
      <c r="DP611" s="267"/>
      <c r="DQ611" s="267"/>
      <c r="DR611" s="267"/>
      <c r="DS611" s="267"/>
      <c r="DT611" s="267"/>
      <c r="DU611" s="267"/>
      <c r="DV611" s="267"/>
      <c r="DW611" s="267"/>
      <c r="DX611" s="267"/>
      <c r="DY611" s="267"/>
      <c r="DZ611" s="267"/>
      <c r="EA611" s="267"/>
      <c r="EB611" s="267"/>
      <c r="EC611" s="267"/>
      <c r="ED611" s="267"/>
      <c r="EE611" s="267"/>
      <c r="EF611" s="267"/>
      <c r="EG611" s="267"/>
      <c r="EH611" s="267"/>
      <c r="EI611" s="267"/>
      <c r="EJ611" s="267"/>
      <c r="EK611" s="267"/>
      <c r="EL611" s="267"/>
      <c r="EM611" s="267"/>
      <c r="EN611" s="267"/>
      <c r="EO611" s="267"/>
      <c r="EP611" s="267"/>
      <c r="EQ611" s="267"/>
      <c r="ER611" s="267"/>
      <c r="ES611" s="267"/>
      <c r="ET611" s="267"/>
      <c r="EU611" s="267"/>
      <c r="EV611" s="267"/>
      <c r="EW611" s="267"/>
      <c r="EX611" s="267"/>
      <c r="EY611" s="267"/>
      <c r="EZ611" s="267"/>
      <c r="FA611" s="267"/>
      <c r="FB611" s="267"/>
      <c r="FC611" s="267"/>
      <c r="FD611" s="267"/>
      <c r="FE611" s="267"/>
      <c r="FF611" s="267"/>
      <c r="FG611" s="267"/>
      <c r="FH611" s="267"/>
      <c r="FI611" s="267"/>
      <c r="FJ611" s="267"/>
      <c r="FK611" s="267"/>
      <c r="FL611" s="267"/>
      <c r="FM611" s="267"/>
      <c r="FN611" s="267"/>
      <c r="FO611" s="267"/>
      <c r="FP611" s="267"/>
      <c r="FQ611" s="267"/>
      <c r="FR611" s="267"/>
      <c r="FS611" s="267"/>
      <c r="FT611" s="267"/>
      <c r="FU611" s="267"/>
      <c r="FV611" s="267"/>
      <c r="FW611" s="267"/>
      <c r="FX611" s="267"/>
      <c r="FY611" s="267"/>
      <c r="FZ611" s="267"/>
      <c r="GA611" s="267"/>
      <c r="GB611" s="267"/>
      <c r="GC611" s="267"/>
      <c r="GD611" s="267"/>
      <c r="GE611" s="267"/>
      <c r="GF611" s="267"/>
      <c r="GG611" s="267"/>
      <c r="GH611" s="267"/>
      <c r="GI611" s="267"/>
      <c r="GJ611" s="267"/>
      <c r="GK611" s="267"/>
      <c r="GL611" s="267"/>
      <c r="GM611" s="267"/>
      <c r="GN611" s="267"/>
      <c r="GO611" s="267"/>
      <c r="GP611" s="267"/>
      <c r="GQ611" s="267"/>
      <c r="GR611" s="267"/>
      <c r="GS611" s="267"/>
      <c r="GT611" s="267"/>
      <c r="GU611" s="267"/>
      <c r="GV611" s="267"/>
    </row>
    <row r="612" spans="1:204" s="502" customFormat="1" hidden="1">
      <c r="A612" s="258"/>
      <c r="B612" s="425"/>
      <c r="C612" s="260"/>
      <c r="D612" s="261"/>
      <c r="E612" s="262"/>
      <c r="F612" s="263"/>
      <c r="G612" s="426"/>
      <c r="H612" s="245"/>
      <c r="I612" s="246"/>
      <c r="J612" s="247"/>
      <c r="K612" s="247"/>
      <c r="L612" s="248" t="s">
        <v>125</v>
      </c>
      <c r="M612" s="244">
        <v>4239</v>
      </c>
      <c r="N612" s="240">
        <f>+'havelvac 7.1'!N612+'havelvac 7.2'!N612+'havelvac 7.3'!N612+'havelvac 7.4'!N612+'havelvac 7.5'!N612+'havelvac 7.6'!N612+'havelvac 7.7'!N612+'havelvac 7.9'!N612+'havelvac 7.8'!N612+'havelvac 7.10'!N612+'havelvac 7.11'!N612+'havelvac 7.12'!N612+'havelvac 7.13'!N612</f>
        <v>0</v>
      </c>
      <c r="O612" s="240">
        <f>+'havelvac 7.1'!O612+'havelvac 7.2'!O612+'havelvac 7.3'!O612+'havelvac 7.4'!O612+'havelvac 7.5'!O612+'havelvac 7.6'!O612+'havelvac 7.7'!O612+'havelvac 7.9'!O612+'havelvac 7.8'!O612+'havelvac 7.10'!O612+'havelvac 7.11'!O612+'havelvac 7.12'!O612+'havelvac 7.13'!O612</f>
        <v>0</v>
      </c>
      <c r="P612" s="240">
        <f>+'havelvac 7.1'!P612+'havelvac 7.2'!P612+'havelvac 7.3'!P612+'havelvac 7.4'!P612+'havelvac 7.5'!P612+'havelvac 7.6'!P612+'havelvac 7.7'!P612+'havelvac 7.9'!P612+'havelvac 7.8'!P612+'havelvac 7.10'!P612+'havelvac 7.11'!P612+'havelvac 7.12'!P612+'havelvac 7.13'!P612</f>
        <v>0</v>
      </c>
      <c r="Q612" s="267"/>
      <c r="R612" s="267"/>
      <c r="S612" s="267"/>
      <c r="T612" s="267"/>
      <c r="U612" s="267"/>
      <c r="V612" s="267"/>
      <c r="W612" s="267"/>
      <c r="X612" s="267"/>
      <c r="Y612" s="267"/>
      <c r="Z612" s="267"/>
      <c r="AA612" s="267"/>
      <c r="AB612" s="267"/>
      <c r="AC612" s="267"/>
      <c r="AD612" s="267"/>
      <c r="AE612" s="267"/>
      <c r="AF612" s="267"/>
      <c r="AG612" s="267"/>
      <c r="AH612" s="267"/>
      <c r="AI612" s="267"/>
      <c r="AJ612" s="267"/>
      <c r="AK612" s="267"/>
      <c r="AL612" s="267"/>
      <c r="AM612" s="267"/>
      <c r="AN612" s="267"/>
      <c r="AO612" s="267"/>
      <c r="AP612" s="267"/>
      <c r="AQ612" s="267"/>
      <c r="AR612" s="267"/>
      <c r="AS612" s="267"/>
      <c r="AT612" s="267"/>
      <c r="AU612" s="267"/>
      <c r="AV612" s="267"/>
      <c r="AW612" s="267"/>
      <c r="AX612" s="267"/>
      <c r="AY612" s="267"/>
      <c r="AZ612" s="267"/>
      <c r="BA612" s="267"/>
      <c r="BB612" s="267"/>
      <c r="BC612" s="267"/>
      <c r="BD612" s="267"/>
      <c r="BE612" s="267"/>
      <c r="BF612" s="267"/>
      <c r="BG612" s="267"/>
      <c r="BH612" s="267"/>
      <c r="BI612" s="267"/>
      <c r="BJ612" s="267"/>
      <c r="BK612" s="267"/>
      <c r="BL612" s="267"/>
      <c r="BM612" s="267"/>
      <c r="BN612" s="267"/>
      <c r="BO612" s="267"/>
      <c r="BP612" s="267"/>
      <c r="BQ612" s="267"/>
      <c r="BR612" s="267"/>
      <c r="BS612" s="267"/>
      <c r="BT612" s="267"/>
      <c r="BU612" s="267"/>
      <c r="BV612" s="267"/>
      <c r="BW612" s="267"/>
      <c r="BX612" s="267"/>
      <c r="BY612" s="267"/>
      <c r="BZ612" s="267"/>
      <c r="CA612" s="267"/>
      <c r="CB612" s="267"/>
      <c r="CC612" s="267"/>
      <c r="CD612" s="267"/>
      <c r="CE612" s="267"/>
      <c r="CF612" s="267"/>
      <c r="CG612" s="267"/>
      <c r="CH612" s="267"/>
      <c r="CI612" s="267"/>
      <c r="CJ612" s="267"/>
      <c r="CK612" s="267"/>
      <c r="CL612" s="267"/>
      <c r="CM612" s="267"/>
      <c r="CN612" s="267"/>
      <c r="CO612" s="267"/>
      <c r="CP612" s="267"/>
      <c r="CQ612" s="267"/>
      <c r="CR612" s="267"/>
      <c r="CS612" s="267"/>
      <c r="CT612" s="267"/>
      <c r="CU612" s="267"/>
      <c r="CV612" s="267"/>
      <c r="CW612" s="267"/>
      <c r="CX612" s="267"/>
      <c r="CY612" s="267"/>
      <c r="CZ612" s="267"/>
      <c r="DA612" s="267"/>
      <c r="DB612" s="267"/>
      <c r="DC612" s="267"/>
      <c r="DD612" s="267"/>
      <c r="DE612" s="267"/>
      <c r="DF612" s="267"/>
      <c r="DG612" s="267"/>
      <c r="DH612" s="267"/>
      <c r="DI612" s="267"/>
      <c r="DJ612" s="267"/>
      <c r="DK612" s="267"/>
      <c r="DL612" s="267"/>
      <c r="DM612" s="267"/>
      <c r="DN612" s="267"/>
      <c r="DO612" s="267"/>
      <c r="DP612" s="267"/>
      <c r="DQ612" s="267"/>
      <c r="DR612" s="267"/>
      <c r="DS612" s="267"/>
      <c r="DT612" s="267"/>
      <c r="DU612" s="267"/>
      <c r="DV612" s="267"/>
      <c r="DW612" s="267"/>
      <c r="DX612" s="267"/>
      <c r="DY612" s="267"/>
      <c r="DZ612" s="267"/>
      <c r="EA612" s="267"/>
      <c r="EB612" s="267"/>
      <c r="EC612" s="267"/>
      <c r="ED612" s="267"/>
      <c r="EE612" s="267"/>
      <c r="EF612" s="267"/>
      <c r="EG612" s="267"/>
      <c r="EH612" s="267"/>
      <c r="EI612" s="267"/>
      <c r="EJ612" s="267"/>
      <c r="EK612" s="267"/>
      <c r="EL612" s="267"/>
      <c r="EM612" s="267"/>
      <c r="EN612" s="267"/>
      <c r="EO612" s="267"/>
      <c r="EP612" s="267"/>
      <c r="EQ612" s="267"/>
      <c r="ER612" s="267"/>
      <c r="ES612" s="267"/>
      <c r="ET612" s="267"/>
      <c r="EU612" s="267"/>
      <c r="EV612" s="267"/>
      <c r="EW612" s="267"/>
      <c r="EX612" s="267"/>
      <c r="EY612" s="267"/>
      <c r="EZ612" s="267"/>
      <c r="FA612" s="267"/>
      <c r="FB612" s="267"/>
      <c r="FC612" s="267"/>
      <c r="FD612" s="267"/>
      <c r="FE612" s="267"/>
      <c r="FF612" s="267"/>
      <c r="FG612" s="267"/>
      <c r="FH612" s="267"/>
      <c r="FI612" s="267"/>
      <c r="FJ612" s="267"/>
      <c r="FK612" s="267"/>
      <c r="FL612" s="267"/>
      <c r="FM612" s="267"/>
      <c r="FN612" s="267"/>
      <c r="FO612" s="267"/>
      <c r="FP612" s="267"/>
      <c r="FQ612" s="267"/>
      <c r="FR612" s="267"/>
      <c r="FS612" s="267"/>
      <c r="FT612" s="267"/>
      <c r="FU612" s="267"/>
      <c r="FV612" s="267"/>
      <c r="FW612" s="267"/>
      <c r="FX612" s="267"/>
      <c r="FY612" s="267"/>
      <c r="FZ612" s="267"/>
      <c r="GA612" s="267"/>
      <c r="GB612" s="267"/>
      <c r="GC612" s="267"/>
      <c r="GD612" s="267"/>
      <c r="GE612" s="267"/>
      <c r="GF612" s="267"/>
      <c r="GG612" s="267"/>
      <c r="GH612" s="267"/>
      <c r="GI612" s="267"/>
      <c r="GJ612" s="267"/>
      <c r="GK612" s="267"/>
      <c r="GL612" s="267"/>
      <c r="GM612" s="267"/>
      <c r="GN612" s="267"/>
      <c r="GO612" s="267"/>
      <c r="GP612" s="267"/>
      <c r="GQ612" s="267"/>
      <c r="GR612" s="267"/>
      <c r="GS612" s="267"/>
      <c r="GT612" s="267"/>
      <c r="GU612" s="267"/>
      <c r="GV612" s="267"/>
    </row>
    <row r="613" spans="1:204" s="502" customFormat="1" ht="25.5" hidden="1">
      <c r="A613" s="258"/>
      <c r="B613" s="425"/>
      <c r="C613" s="260"/>
      <c r="D613" s="261"/>
      <c r="E613" s="262"/>
      <c r="F613" s="263"/>
      <c r="G613" s="426"/>
      <c r="H613" s="473"/>
      <c r="I613" s="474"/>
      <c r="J613" s="475"/>
      <c r="K613" s="476"/>
      <c r="L613" s="477" t="s">
        <v>217</v>
      </c>
      <c r="M613" s="419">
        <v>4511</v>
      </c>
      <c r="N613" s="240">
        <f>+'havelvac 7.1'!N613+'havelvac 7.2'!N613+'havelvac 7.3'!N613+'havelvac 7.4'!N613+'havelvac 7.5'!N613+'havelvac 7.6'!N613+'havelvac 7.7'!N613+'havelvac 7.9'!N613+'havelvac 7.8'!N613+'havelvac 7.10'!N613+'havelvac 7.11'!N613+'havelvac 7.12'!N613+'havelvac 7.13'!N613</f>
        <v>0</v>
      </c>
      <c r="O613" s="240">
        <f>+'havelvac 7.1'!O613+'havelvac 7.2'!O613+'havelvac 7.3'!O613+'havelvac 7.4'!O613+'havelvac 7.5'!O613+'havelvac 7.6'!O613+'havelvac 7.7'!O613+'havelvac 7.9'!O613+'havelvac 7.8'!O613+'havelvac 7.10'!O613+'havelvac 7.11'!O613+'havelvac 7.12'!O613+'havelvac 7.13'!O613</f>
        <v>0</v>
      </c>
      <c r="P613" s="240">
        <f>+'havelvac 7.1'!P613+'havelvac 7.2'!P613+'havelvac 7.3'!P613+'havelvac 7.4'!P613+'havelvac 7.5'!P613+'havelvac 7.6'!P613+'havelvac 7.7'!P613+'havelvac 7.9'!P613+'havelvac 7.8'!P613+'havelvac 7.10'!P613+'havelvac 7.11'!P613+'havelvac 7.12'!P613+'havelvac 7.13'!P613</f>
        <v>0</v>
      </c>
      <c r="Q613" s="267"/>
      <c r="R613" s="267"/>
      <c r="S613" s="267"/>
      <c r="T613" s="267"/>
      <c r="U613" s="267"/>
      <c r="V613" s="267"/>
      <c r="W613" s="267"/>
      <c r="X613" s="267"/>
      <c r="Y613" s="267"/>
      <c r="Z613" s="267"/>
      <c r="AA613" s="267"/>
      <c r="AB613" s="267"/>
      <c r="AC613" s="267"/>
      <c r="AD613" s="267"/>
      <c r="AE613" s="267"/>
      <c r="AF613" s="267"/>
      <c r="AG613" s="267"/>
      <c r="AH613" s="267"/>
      <c r="AI613" s="267"/>
      <c r="AJ613" s="267"/>
      <c r="AK613" s="267"/>
      <c r="AL613" s="267"/>
      <c r="AM613" s="267"/>
      <c r="AN613" s="267"/>
      <c r="AO613" s="267"/>
      <c r="AP613" s="267"/>
      <c r="AQ613" s="267"/>
      <c r="AR613" s="267"/>
      <c r="AS613" s="267"/>
      <c r="AT613" s="267"/>
      <c r="AU613" s="267"/>
      <c r="AV613" s="267"/>
      <c r="AW613" s="267"/>
      <c r="AX613" s="267"/>
      <c r="AY613" s="267"/>
      <c r="AZ613" s="267"/>
      <c r="BA613" s="267"/>
      <c r="BB613" s="267"/>
      <c r="BC613" s="267"/>
      <c r="BD613" s="267"/>
      <c r="BE613" s="267"/>
      <c r="BF613" s="267"/>
      <c r="BG613" s="267"/>
      <c r="BH613" s="267"/>
      <c r="BI613" s="267"/>
      <c r="BJ613" s="267"/>
      <c r="BK613" s="267"/>
      <c r="BL613" s="267"/>
      <c r="BM613" s="267"/>
      <c r="BN613" s="267"/>
      <c r="BO613" s="267"/>
      <c r="BP613" s="267"/>
      <c r="BQ613" s="267"/>
      <c r="BR613" s="267"/>
      <c r="BS613" s="267"/>
      <c r="BT613" s="267"/>
      <c r="BU613" s="267"/>
      <c r="BV613" s="267"/>
      <c r="BW613" s="267"/>
      <c r="BX613" s="267"/>
      <c r="BY613" s="267"/>
      <c r="BZ613" s="267"/>
      <c r="CA613" s="267"/>
      <c r="CB613" s="267"/>
      <c r="CC613" s="267"/>
      <c r="CD613" s="267"/>
      <c r="CE613" s="267"/>
      <c r="CF613" s="267"/>
      <c r="CG613" s="267"/>
      <c r="CH613" s="267"/>
      <c r="CI613" s="267"/>
      <c r="CJ613" s="267"/>
      <c r="CK613" s="267"/>
      <c r="CL613" s="267"/>
      <c r="CM613" s="267"/>
      <c r="CN613" s="267"/>
      <c r="CO613" s="267"/>
      <c r="CP613" s="267"/>
      <c r="CQ613" s="267"/>
      <c r="CR613" s="267"/>
      <c r="CS613" s="267"/>
      <c r="CT613" s="267"/>
      <c r="CU613" s="267"/>
      <c r="CV613" s="267"/>
      <c r="CW613" s="267"/>
      <c r="CX613" s="267"/>
      <c r="CY613" s="267"/>
      <c r="CZ613" s="267"/>
      <c r="DA613" s="267"/>
      <c r="DB613" s="267"/>
      <c r="DC613" s="267"/>
      <c r="DD613" s="267"/>
      <c r="DE613" s="267"/>
      <c r="DF613" s="267"/>
      <c r="DG613" s="267"/>
      <c r="DH613" s="267"/>
      <c r="DI613" s="267"/>
      <c r="DJ613" s="267"/>
      <c r="DK613" s="267"/>
      <c r="DL613" s="267"/>
      <c r="DM613" s="267"/>
      <c r="DN613" s="267"/>
      <c r="DO613" s="267"/>
      <c r="DP613" s="267"/>
      <c r="DQ613" s="267"/>
      <c r="DR613" s="267"/>
      <c r="DS613" s="267"/>
      <c r="DT613" s="267"/>
      <c r="DU613" s="267"/>
      <c r="DV613" s="267"/>
      <c r="DW613" s="267"/>
      <c r="DX613" s="267"/>
      <c r="DY613" s="267"/>
      <c r="DZ613" s="267"/>
      <c r="EA613" s="267"/>
      <c r="EB613" s="267"/>
      <c r="EC613" s="267"/>
      <c r="ED613" s="267"/>
      <c r="EE613" s="267"/>
      <c r="EF613" s="267"/>
      <c r="EG613" s="267"/>
      <c r="EH613" s="267"/>
      <c r="EI613" s="267"/>
      <c r="EJ613" s="267"/>
      <c r="EK613" s="267"/>
      <c r="EL613" s="267"/>
      <c r="EM613" s="267"/>
      <c r="EN613" s="267"/>
      <c r="EO613" s="267"/>
      <c r="EP613" s="267"/>
      <c r="EQ613" s="267"/>
      <c r="ER613" s="267"/>
      <c r="ES613" s="267"/>
      <c r="ET613" s="267"/>
      <c r="EU613" s="267"/>
      <c r="EV613" s="267"/>
      <c r="EW613" s="267"/>
      <c r="EX613" s="267"/>
      <c r="EY613" s="267"/>
      <c r="EZ613" s="267"/>
      <c r="FA613" s="267"/>
      <c r="FB613" s="267"/>
      <c r="FC613" s="267"/>
      <c r="FD613" s="267"/>
      <c r="FE613" s="267"/>
      <c r="FF613" s="267"/>
      <c r="FG613" s="267"/>
      <c r="FH613" s="267"/>
      <c r="FI613" s="267"/>
      <c r="FJ613" s="267"/>
      <c r="FK613" s="267"/>
      <c r="FL613" s="267"/>
      <c r="FM613" s="267"/>
      <c r="FN613" s="267"/>
      <c r="FO613" s="267"/>
      <c r="FP613" s="267"/>
      <c r="FQ613" s="267"/>
      <c r="FR613" s="267"/>
      <c r="FS613" s="267"/>
      <c r="FT613" s="267"/>
      <c r="FU613" s="267"/>
      <c r="FV613" s="267"/>
      <c r="FW613" s="267"/>
      <c r="FX613" s="267"/>
      <c r="FY613" s="267"/>
      <c r="FZ613" s="267"/>
      <c r="GA613" s="267"/>
      <c r="GB613" s="267"/>
      <c r="GC613" s="267"/>
      <c r="GD613" s="267"/>
      <c r="GE613" s="267"/>
      <c r="GF613" s="267"/>
      <c r="GG613" s="267"/>
      <c r="GH613" s="267"/>
      <c r="GI613" s="267"/>
      <c r="GJ613" s="267"/>
      <c r="GK613" s="267"/>
      <c r="GL613" s="267"/>
      <c r="GM613" s="267"/>
      <c r="GN613" s="267"/>
      <c r="GO613" s="267"/>
      <c r="GP613" s="267"/>
      <c r="GQ613" s="267"/>
      <c r="GR613" s="267"/>
      <c r="GS613" s="267"/>
      <c r="GT613" s="267"/>
      <c r="GU613" s="267"/>
      <c r="GV613" s="267"/>
    </row>
    <row r="614" spans="1:204" s="502" customFormat="1">
      <c r="A614" s="258"/>
      <c r="B614" s="425"/>
      <c r="C614" s="260"/>
      <c r="D614" s="261"/>
      <c r="E614" s="262"/>
      <c r="F614" s="263"/>
      <c r="G614" s="426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477</v>
      </c>
      <c r="O614" s="460">
        <f>+O616</f>
        <v>0</v>
      </c>
      <c r="P614" s="460">
        <f>+P616</f>
        <v>477</v>
      </c>
      <c r="Q614" s="267"/>
      <c r="R614" s="267"/>
      <c r="S614" s="267"/>
      <c r="T614" s="267"/>
      <c r="U614" s="267"/>
      <c r="V614" s="267"/>
      <c r="W614" s="267"/>
      <c r="X614" s="267"/>
      <c r="Y614" s="267"/>
      <c r="Z614" s="267"/>
      <c r="AA614" s="267"/>
      <c r="AB614" s="267"/>
      <c r="AC614" s="267"/>
      <c r="AD614" s="267"/>
      <c r="AE614" s="267"/>
      <c r="AF614" s="267"/>
      <c r="AG614" s="267"/>
      <c r="AH614" s="267"/>
      <c r="AI614" s="267"/>
      <c r="AJ614" s="267"/>
      <c r="AK614" s="267"/>
      <c r="AL614" s="267"/>
      <c r="AM614" s="267"/>
      <c r="AN614" s="267"/>
      <c r="AO614" s="267"/>
      <c r="AP614" s="267"/>
      <c r="AQ614" s="267"/>
      <c r="AR614" s="267"/>
      <c r="AS614" s="267"/>
      <c r="AT614" s="267"/>
      <c r="AU614" s="267"/>
      <c r="AV614" s="267"/>
      <c r="AW614" s="267"/>
      <c r="AX614" s="267"/>
      <c r="AY614" s="267"/>
      <c r="AZ614" s="267"/>
      <c r="BA614" s="267"/>
      <c r="BB614" s="267"/>
      <c r="BC614" s="267"/>
      <c r="BD614" s="267"/>
      <c r="BE614" s="267"/>
      <c r="BF614" s="267"/>
      <c r="BG614" s="267"/>
      <c r="BH614" s="267"/>
      <c r="BI614" s="267"/>
      <c r="BJ614" s="267"/>
      <c r="BK614" s="267"/>
      <c r="BL614" s="267"/>
      <c r="BM614" s="267"/>
      <c r="BN614" s="267"/>
      <c r="BO614" s="267"/>
      <c r="BP614" s="267"/>
      <c r="BQ614" s="267"/>
      <c r="BR614" s="267"/>
      <c r="BS614" s="267"/>
      <c r="BT614" s="267"/>
      <c r="BU614" s="267"/>
      <c r="BV614" s="267"/>
      <c r="BW614" s="267"/>
      <c r="BX614" s="267"/>
      <c r="BY614" s="267"/>
      <c r="BZ614" s="267"/>
      <c r="CA614" s="267"/>
      <c r="CB614" s="267"/>
      <c r="CC614" s="267"/>
      <c r="CD614" s="267"/>
      <c r="CE614" s="267"/>
      <c r="CF614" s="267"/>
      <c r="CG614" s="267"/>
      <c r="CH614" s="267"/>
      <c r="CI614" s="267"/>
      <c r="CJ614" s="267"/>
      <c r="CK614" s="267"/>
      <c r="CL614" s="267"/>
      <c r="CM614" s="267"/>
      <c r="CN614" s="267"/>
      <c r="CO614" s="267"/>
      <c r="CP614" s="267"/>
      <c r="CQ614" s="267"/>
      <c r="CR614" s="267"/>
      <c r="CS614" s="267"/>
      <c r="CT614" s="267"/>
      <c r="CU614" s="267"/>
      <c r="CV614" s="267"/>
      <c r="CW614" s="267"/>
      <c r="CX614" s="267"/>
      <c r="CY614" s="267"/>
      <c r="CZ614" s="267"/>
      <c r="DA614" s="267"/>
      <c r="DB614" s="267"/>
      <c r="DC614" s="267"/>
      <c r="DD614" s="267"/>
      <c r="DE614" s="267"/>
      <c r="DF614" s="267"/>
      <c r="DG614" s="267"/>
      <c r="DH614" s="267"/>
      <c r="DI614" s="267"/>
      <c r="DJ614" s="267"/>
      <c r="DK614" s="267"/>
      <c r="DL614" s="267"/>
      <c r="DM614" s="267"/>
      <c r="DN614" s="267"/>
      <c r="DO614" s="267"/>
      <c r="DP614" s="267"/>
      <c r="DQ614" s="267"/>
      <c r="DR614" s="267"/>
      <c r="DS614" s="267"/>
      <c r="DT614" s="267"/>
      <c r="DU614" s="267"/>
      <c r="DV614" s="267"/>
      <c r="DW614" s="267"/>
      <c r="DX614" s="267"/>
      <c r="DY614" s="267"/>
      <c r="DZ614" s="267"/>
      <c r="EA614" s="267"/>
      <c r="EB614" s="267"/>
      <c r="EC614" s="267"/>
      <c r="ED614" s="267"/>
      <c r="EE614" s="267"/>
      <c r="EF614" s="267"/>
      <c r="EG614" s="267"/>
      <c r="EH614" s="267"/>
      <c r="EI614" s="267"/>
      <c r="EJ614" s="267"/>
      <c r="EK614" s="267"/>
      <c r="EL614" s="267"/>
      <c r="EM614" s="267"/>
      <c r="EN614" s="267"/>
      <c r="EO614" s="267"/>
      <c r="EP614" s="267"/>
      <c r="EQ614" s="267"/>
      <c r="ER614" s="267"/>
      <c r="ES614" s="267"/>
      <c r="ET614" s="267"/>
      <c r="EU614" s="267"/>
      <c r="EV614" s="267"/>
      <c r="EW614" s="267"/>
      <c r="EX614" s="267"/>
      <c r="EY614" s="267"/>
      <c r="EZ614" s="267"/>
      <c r="FA614" s="267"/>
      <c r="FB614" s="267"/>
      <c r="FC614" s="267"/>
      <c r="FD614" s="267"/>
      <c r="FE614" s="267"/>
      <c r="FF614" s="267"/>
      <c r="FG614" s="267"/>
      <c r="FH614" s="267"/>
      <c r="FI614" s="267"/>
      <c r="FJ614" s="267"/>
      <c r="FK614" s="267"/>
      <c r="FL614" s="267"/>
      <c r="FM614" s="267"/>
      <c r="FN614" s="267"/>
      <c r="FO614" s="267"/>
      <c r="FP614" s="267"/>
      <c r="FQ614" s="267"/>
      <c r="FR614" s="267"/>
      <c r="FS614" s="267"/>
      <c r="FT614" s="267"/>
      <c r="FU614" s="267"/>
      <c r="FV614" s="267"/>
      <c r="FW614" s="267"/>
      <c r="FX614" s="267"/>
      <c r="FY614" s="267"/>
      <c r="FZ614" s="267"/>
      <c r="GA614" s="267"/>
      <c r="GB614" s="267"/>
      <c r="GC614" s="267"/>
      <c r="GD614" s="267"/>
      <c r="GE614" s="267"/>
      <c r="GF614" s="267"/>
      <c r="GG614" s="267"/>
      <c r="GH614" s="267"/>
      <c r="GI614" s="267"/>
      <c r="GJ614" s="267"/>
      <c r="GK614" s="267"/>
      <c r="GL614" s="267"/>
      <c r="GM614" s="267"/>
      <c r="GN614" s="267"/>
      <c r="GO614" s="267"/>
      <c r="GP614" s="267"/>
      <c r="GQ614" s="267"/>
      <c r="GR614" s="267"/>
      <c r="GS614" s="267"/>
      <c r="GT614" s="267"/>
      <c r="GU614" s="267"/>
      <c r="GV614" s="267"/>
    </row>
    <row r="615" spans="1:204" s="502" customFormat="1">
      <c r="A615" s="258"/>
      <c r="B615" s="425"/>
      <c r="C615" s="260"/>
      <c r="D615" s="261"/>
      <c r="E615" s="262"/>
      <c r="F615" s="263"/>
      <c r="G615" s="426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7"/>
      <c r="R615" s="267"/>
      <c r="S615" s="267"/>
      <c r="T615" s="267"/>
      <c r="U615" s="267"/>
      <c r="V615" s="267"/>
      <c r="W615" s="267"/>
      <c r="X615" s="267"/>
      <c r="Y615" s="267"/>
      <c r="Z615" s="267"/>
      <c r="AA615" s="267"/>
      <c r="AB615" s="267"/>
      <c r="AC615" s="267"/>
      <c r="AD615" s="267"/>
      <c r="AE615" s="267"/>
      <c r="AF615" s="267"/>
      <c r="AG615" s="267"/>
      <c r="AH615" s="267"/>
      <c r="AI615" s="267"/>
      <c r="AJ615" s="267"/>
      <c r="AK615" s="267"/>
      <c r="AL615" s="267"/>
      <c r="AM615" s="267"/>
      <c r="AN615" s="267"/>
      <c r="AO615" s="267"/>
      <c r="AP615" s="267"/>
      <c r="AQ615" s="267"/>
      <c r="AR615" s="267"/>
      <c r="AS615" s="267"/>
      <c r="AT615" s="267"/>
      <c r="AU615" s="267"/>
      <c r="AV615" s="267"/>
      <c r="AW615" s="267"/>
      <c r="AX615" s="267"/>
      <c r="AY615" s="267"/>
      <c r="AZ615" s="267"/>
      <c r="BA615" s="267"/>
      <c r="BB615" s="267"/>
      <c r="BC615" s="267"/>
      <c r="BD615" s="267"/>
      <c r="BE615" s="267"/>
      <c r="BF615" s="267"/>
      <c r="BG615" s="267"/>
      <c r="BH615" s="267"/>
      <c r="BI615" s="267"/>
      <c r="BJ615" s="267"/>
      <c r="BK615" s="267"/>
      <c r="BL615" s="267"/>
      <c r="BM615" s="267"/>
      <c r="BN615" s="267"/>
      <c r="BO615" s="267"/>
      <c r="BP615" s="267"/>
      <c r="BQ615" s="267"/>
      <c r="BR615" s="267"/>
      <c r="BS615" s="267"/>
      <c r="BT615" s="267"/>
      <c r="BU615" s="267"/>
      <c r="BV615" s="267"/>
      <c r="BW615" s="267"/>
      <c r="BX615" s="267"/>
      <c r="BY615" s="267"/>
      <c r="BZ615" s="267"/>
      <c r="CA615" s="267"/>
      <c r="CB615" s="267"/>
      <c r="CC615" s="267"/>
      <c r="CD615" s="267"/>
      <c r="CE615" s="267"/>
      <c r="CF615" s="267"/>
      <c r="CG615" s="267"/>
      <c r="CH615" s="267"/>
      <c r="CI615" s="267"/>
      <c r="CJ615" s="267"/>
      <c r="CK615" s="267"/>
      <c r="CL615" s="267"/>
      <c r="CM615" s="267"/>
      <c r="CN615" s="267"/>
      <c r="CO615" s="267"/>
      <c r="CP615" s="267"/>
      <c r="CQ615" s="267"/>
      <c r="CR615" s="267"/>
      <c r="CS615" s="267"/>
      <c r="CT615" s="267"/>
      <c r="CU615" s="267"/>
      <c r="CV615" s="267"/>
      <c r="CW615" s="267"/>
      <c r="CX615" s="267"/>
      <c r="CY615" s="267"/>
      <c r="CZ615" s="267"/>
      <c r="DA615" s="267"/>
      <c r="DB615" s="267"/>
      <c r="DC615" s="267"/>
      <c r="DD615" s="267"/>
      <c r="DE615" s="267"/>
      <c r="DF615" s="267"/>
      <c r="DG615" s="267"/>
      <c r="DH615" s="267"/>
      <c r="DI615" s="267"/>
      <c r="DJ615" s="267"/>
      <c r="DK615" s="267"/>
      <c r="DL615" s="267"/>
      <c r="DM615" s="267"/>
      <c r="DN615" s="267"/>
      <c r="DO615" s="267"/>
      <c r="DP615" s="267"/>
      <c r="DQ615" s="267"/>
      <c r="DR615" s="267"/>
      <c r="DS615" s="267"/>
      <c r="DT615" s="267"/>
      <c r="DU615" s="267"/>
      <c r="DV615" s="267"/>
      <c r="DW615" s="267"/>
      <c r="DX615" s="267"/>
      <c r="DY615" s="267"/>
      <c r="DZ615" s="267"/>
      <c r="EA615" s="267"/>
      <c r="EB615" s="267"/>
      <c r="EC615" s="267"/>
      <c r="ED615" s="267"/>
      <c r="EE615" s="267"/>
      <c r="EF615" s="267"/>
      <c r="EG615" s="267"/>
      <c r="EH615" s="267"/>
      <c r="EI615" s="267"/>
      <c r="EJ615" s="267"/>
      <c r="EK615" s="267"/>
      <c r="EL615" s="267"/>
      <c r="EM615" s="267"/>
      <c r="EN615" s="267"/>
      <c r="EO615" s="267"/>
      <c r="EP615" s="267"/>
      <c r="EQ615" s="267"/>
      <c r="ER615" s="267"/>
      <c r="ES615" s="267"/>
      <c r="ET615" s="267"/>
      <c r="EU615" s="267"/>
      <c r="EV615" s="267"/>
      <c r="EW615" s="267"/>
      <c r="EX615" s="267"/>
      <c r="EY615" s="267"/>
      <c r="EZ615" s="267"/>
      <c r="FA615" s="267"/>
      <c r="FB615" s="267"/>
      <c r="FC615" s="267"/>
      <c r="FD615" s="267"/>
      <c r="FE615" s="267"/>
      <c r="FF615" s="267"/>
      <c r="FG615" s="267"/>
      <c r="FH615" s="267"/>
      <c r="FI615" s="267"/>
      <c r="FJ615" s="267"/>
      <c r="FK615" s="267"/>
      <c r="FL615" s="267"/>
      <c r="FM615" s="267"/>
      <c r="FN615" s="267"/>
      <c r="FO615" s="267"/>
      <c r="FP615" s="267"/>
      <c r="FQ615" s="267"/>
      <c r="FR615" s="267"/>
      <c r="FS615" s="267"/>
      <c r="FT615" s="267"/>
      <c r="FU615" s="267"/>
      <c r="FV615" s="267"/>
      <c r="FW615" s="267"/>
      <c r="FX615" s="267"/>
      <c r="FY615" s="267"/>
      <c r="FZ615" s="267"/>
      <c r="GA615" s="267"/>
      <c r="GB615" s="267"/>
      <c r="GC615" s="267"/>
      <c r="GD615" s="267"/>
      <c r="GE615" s="267"/>
      <c r="GF615" s="267"/>
      <c r="GG615" s="267"/>
      <c r="GH615" s="267"/>
      <c r="GI615" s="267"/>
      <c r="GJ615" s="267"/>
      <c r="GK615" s="267"/>
      <c r="GL615" s="267"/>
      <c r="GM615" s="267"/>
      <c r="GN615" s="267"/>
      <c r="GO615" s="267"/>
      <c r="GP615" s="267"/>
      <c r="GQ615" s="267"/>
      <c r="GR615" s="267"/>
      <c r="GS615" s="267"/>
      <c r="GT615" s="267"/>
      <c r="GU615" s="267"/>
      <c r="GV615" s="267"/>
    </row>
    <row r="616" spans="1:204" s="502" customFormat="1">
      <c r="A616" s="258"/>
      <c r="B616" s="425"/>
      <c r="C616" s="260"/>
      <c r="D616" s="261"/>
      <c r="E616" s="262"/>
      <c r="F616" s="263"/>
      <c r="G616" s="426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477</v>
      </c>
      <c r="O616" s="253">
        <f>+O618+O623+O626+O629+O631+O636</f>
        <v>0</v>
      </c>
      <c r="P616" s="253">
        <f>+P618+P623+P626+P629+P631+P636</f>
        <v>477</v>
      </c>
      <c r="Q616" s="267"/>
      <c r="R616" s="267"/>
      <c r="S616" s="267"/>
      <c r="T616" s="267"/>
      <c r="U616" s="267"/>
      <c r="V616" s="267"/>
      <c r="W616" s="267"/>
      <c r="X616" s="267"/>
      <c r="Y616" s="267"/>
      <c r="Z616" s="267"/>
      <c r="AA616" s="267"/>
      <c r="AB616" s="267"/>
      <c r="AC616" s="267"/>
      <c r="AD616" s="267"/>
      <c r="AE616" s="267"/>
      <c r="AF616" s="267"/>
      <c r="AG616" s="267"/>
      <c r="AH616" s="267"/>
      <c r="AI616" s="267"/>
      <c r="AJ616" s="267"/>
      <c r="AK616" s="267"/>
      <c r="AL616" s="267"/>
      <c r="AM616" s="267"/>
      <c r="AN616" s="267"/>
      <c r="AO616" s="267"/>
      <c r="AP616" s="267"/>
      <c r="AQ616" s="267"/>
      <c r="AR616" s="267"/>
      <c r="AS616" s="267"/>
      <c r="AT616" s="267"/>
      <c r="AU616" s="267"/>
      <c r="AV616" s="267"/>
      <c r="AW616" s="267"/>
      <c r="AX616" s="267"/>
      <c r="AY616" s="267"/>
      <c r="AZ616" s="267"/>
      <c r="BA616" s="267"/>
      <c r="BB616" s="267"/>
      <c r="BC616" s="267"/>
      <c r="BD616" s="267"/>
      <c r="BE616" s="267"/>
      <c r="BF616" s="267"/>
      <c r="BG616" s="267"/>
      <c r="BH616" s="267"/>
      <c r="BI616" s="267"/>
      <c r="BJ616" s="267"/>
      <c r="BK616" s="267"/>
      <c r="BL616" s="267"/>
      <c r="BM616" s="267"/>
      <c r="BN616" s="267"/>
      <c r="BO616" s="267"/>
      <c r="BP616" s="267"/>
      <c r="BQ616" s="267"/>
      <c r="BR616" s="267"/>
      <c r="BS616" s="267"/>
      <c r="BT616" s="267"/>
      <c r="BU616" s="267"/>
      <c r="BV616" s="267"/>
      <c r="BW616" s="267"/>
      <c r="BX616" s="267"/>
      <c r="BY616" s="267"/>
      <c r="BZ616" s="267"/>
      <c r="CA616" s="267"/>
      <c r="CB616" s="267"/>
      <c r="CC616" s="267"/>
      <c r="CD616" s="267"/>
      <c r="CE616" s="267"/>
      <c r="CF616" s="267"/>
      <c r="CG616" s="267"/>
      <c r="CH616" s="267"/>
      <c r="CI616" s="267"/>
      <c r="CJ616" s="267"/>
      <c r="CK616" s="267"/>
      <c r="CL616" s="267"/>
      <c r="CM616" s="267"/>
      <c r="CN616" s="267"/>
      <c r="CO616" s="267"/>
      <c r="CP616" s="267"/>
      <c r="CQ616" s="267"/>
      <c r="CR616" s="267"/>
      <c r="CS616" s="267"/>
      <c r="CT616" s="267"/>
      <c r="CU616" s="267"/>
      <c r="CV616" s="267"/>
      <c r="CW616" s="267"/>
      <c r="CX616" s="267"/>
      <c r="CY616" s="267"/>
      <c r="CZ616" s="267"/>
      <c r="DA616" s="267"/>
      <c r="DB616" s="267"/>
      <c r="DC616" s="267"/>
      <c r="DD616" s="267"/>
      <c r="DE616" s="267"/>
      <c r="DF616" s="267"/>
      <c r="DG616" s="267"/>
      <c r="DH616" s="267"/>
      <c r="DI616" s="267"/>
      <c r="DJ616" s="267"/>
      <c r="DK616" s="267"/>
      <c r="DL616" s="267"/>
      <c r="DM616" s="267"/>
      <c r="DN616" s="267"/>
      <c r="DO616" s="267"/>
      <c r="DP616" s="267"/>
      <c r="DQ616" s="267"/>
      <c r="DR616" s="267"/>
      <c r="DS616" s="267"/>
      <c r="DT616" s="267"/>
      <c r="DU616" s="267"/>
      <c r="DV616" s="267"/>
      <c r="DW616" s="267"/>
      <c r="DX616" s="267"/>
      <c r="DY616" s="267"/>
      <c r="DZ616" s="267"/>
      <c r="EA616" s="267"/>
      <c r="EB616" s="267"/>
      <c r="EC616" s="267"/>
      <c r="ED616" s="267"/>
      <c r="EE616" s="267"/>
      <c r="EF616" s="267"/>
      <c r="EG616" s="267"/>
      <c r="EH616" s="267"/>
      <c r="EI616" s="267"/>
      <c r="EJ616" s="267"/>
      <c r="EK616" s="267"/>
      <c r="EL616" s="267"/>
      <c r="EM616" s="267"/>
      <c r="EN616" s="267"/>
      <c r="EO616" s="267"/>
      <c r="EP616" s="267"/>
      <c r="EQ616" s="267"/>
      <c r="ER616" s="267"/>
      <c r="ES616" s="267"/>
      <c r="ET616" s="267"/>
      <c r="EU616" s="267"/>
      <c r="EV616" s="267"/>
      <c r="EW616" s="267"/>
      <c r="EX616" s="267"/>
      <c r="EY616" s="267"/>
      <c r="EZ616" s="267"/>
      <c r="FA616" s="267"/>
      <c r="FB616" s="267"/>
      <c r="FC616" s="267"/>
      <c r="FD616" s="267"/>
      <c r="FE616" s="267"/>
      <c r="FF616" s="267"/>
      <c r="FG616" s="267"/>
      <c r="FH616" s="267"/>
      <c r="FI616" s="267"/>
      <c r="FJ616" s="267"/>
      <c r="FK616" s="267"/>
      <c r="FL616" s="267"/>
      <c r="FM616" s="267"/>
      <c r="FN616" s="267"/>
      <c r="FO616" s="267"/>
      <c r="FP616" s="267"/>
      <c r="FQ616" s="267"/>
      <c r="FR616" s="267"/>
      <c r="FS616" s="267"/>
      <c r="FT616" s="267"/>
      <c r="FU616" s="267"/>
      <c r="FV616" s="267"/>
      <c r="FW616" s="267"/>
      <c r="FX616" s="267"/>
      <c r="FY616" s="267"/>
      <c r="FZ616" s="267"/>
      <c r="GA616" s="267"/>
      <c r="GB616" s="267"/>
      <c r="GC616" s="267"/>
      <c r="GD616" s="267"/>
      <c r="GE616" s="267"/>
      <c r="GF616" s="267"/>
      <c r="GG616" s="267"/>
      <c r="GH616" s="267"/>
      <c r="GI616" s="267"/>
      <c r="GJ616" s="267"/>
      <c r="GK616" s="267"/>
      <c r="GL616" s="267"/>
      <c r="GM616" s="267"/>
      <c r="GN616" s="267"/>
      <c r="GO616" s="267"/>
      <c r="GP616" s="267"/>
      <c r="GQ616" s="267"/>
      <c r="GR616" s="267"/>
      <c r="GS616" s="267"/>
      <c r="GT616" s="267"/>
      <c r="GU616" s="267"/>
      <c r="GV616" s="267"/>
    </row>
    <row r="617" spans="1:204" s="502" customFormat="1">
      <c r="A617" s="258"/>
      <c r="B617" s="425"/>
      <c r="C617" s="260"/>
      <c r="D617" s="261"/>
      <c r="E617" s="262"/>
      <c r="F617" s="263"/>
      <c r="G617" s="426"/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7"/>
      <c r="R617" s="267"/>
      <c r="S617" s="267"/>
      <c r="T617" s="267"/>
      <c r="U617" s="267"/>
      <c r="V617" s="267"/>
      <c r="W617" s="267"/>
      <c r="X617" s="267"/>
      <c r="Y617" s="267"/>
      <c r="Z617" s="267"/>
      <c r="AA617" s="267"/>
      <c r="AB617" s="267"/>
      <c r="AC617" s="267"/>
      <c r="AD617" s="267"/>
      <c r="AE617" s="267"/>
      <c r="AF617" s="267"/>
      <c r="AG617" s="267"/>
      <c r="AH617" s="267"/>
      <c r="AI617" s="267"/>
      <c r="AJ617" s="267"/>
      <c r="AK617" s="267"/>
      <c r="AL617" s="267"/>
      <c r="AM617" s="267"/>
      <c r="AN617" s="267"/>
      <c r="AO617" s="267"/>
      <c r="AP617" s="267"/>
      <c r="AQ617" s="267"/>
      <c r="AR617" s="267"/>
      <c r="AS617" s="267"/>
      <c r="AT617" s="267"/>
      <c r="AU617" s="267"/>
      <c r="AV617" s="267"/>
      <c r="AW617" s="267"/>
      <c r="AX617" s="267"/>
      <c r="AY617" s="267"/>
      <c r="AZ617" s="267"/>
      <c r="BA617" s="267"/>
      <c r="BB617" s="267"/>
      <c r="BC617" s="267"/>
      <c r="BD617" s="267"/>
      <c r="BE617" s="267"/>
      <c r="BF617" s="267"/>
      <c r="BG617" s="267"/>
      <c r="BH617" s="267"/>
      <c r="BI617" s="267"/>
      <c r="BJ617" s="267"/>
      <c r="BK617" s="267"/>
      <c r="BL617" s="267"/>
      <c r="BM617" s="267"/>
      <c r="BN617" s="267"/>
      <c r="BO617" s="267"/>
      <c r="BP617" s="267"/>
      <c r="BQ617" s="267"/>
      <c r="BR617" s="267"/>
      <c r="BS617" s="267"/>
      <c r="BT617" s="267"/>
      <c r="BU617" s="267"/>
      <c r="BV617" s="267"/>
      <c r="BW617" s="267"/>
      <c r="BX617" s="267"/>
      <c r="BY617" s="267"/>
      <c r="BZ617" s="267"/>
      <c r="CA617" s="267"/>
      <c r="CB617" s="267"/>
      <c r="CC617" s="267"/>
      <c r="CD617" s="267"/>
      <c r="CE617" s="267"/>
      <c r="CF617" s="267"/>
      <c r="CG617" s="267"/>
      <c r="CH617" s="267"/>
      <c r="CI617" s="267"/>
      <c r="CJ617" s="267"/>
      <c r="CK617" s="267"/>
      <c r="CL617" s="267"/>
      <c r="CM617" s="267"/>
      <c r="CN617" s="267"/>
      <c r="CO617" s="267"/>
      <c r="CP617" s="267"/>
      <c r="CQ617" s="267"/>
      <c r="CR617" s="267"/>
      <c r="CS617" s="267"/>
      <c r="CT617" s="267"/>
      <c r="CU617" s="267"/>
      <c r="CV617" s="267"/>
      <c r="CW617" s="267"/>
      <c r="CX617" s="267"/>
      <c r="CY617" s="267"/>
      <c r="CZ617" s="267"/>
      <c r="DA617" s="267"/>
      <c r="DB617" s="267"/>
      <c r="DC617" s="267"/>
      <c r="DD617" s="267"/>
      <c r="DE617" s="267"/>
      <c r="DF617" s="267"/>
      <c r="DG617" s="267"/>
      <c r="DH617" s="267"/>
      <c r="DI617" s="267"/>
      <c r="DJ617" s="267"/>
      <c r="DK617" s="267"/>
      <c r="DL617" s="267"/>
      <c r="DM617" s="267"/>
      <c r="DN617" s="267"/>
      <c r="DO617" s="267"/>
      <c r="DP617" s="267"/>
      <c r="DQ617" s="267"/>
      <c r="DR617" s="267"/>
      <c r="DS617" s="267"/>
      <c r="DT617" s="267"/>
      <c r="DU617" s="267"/>
      <c r="DV617" s="267"/>
      <c r="DW617" s="267"/>
      <c r="DX617" s="267"/>
      <c r="DY617" s="267"/>
      <c r="DZ617" s="267"/>
      <c r="EA617" s="267"/>
      <c r="EB617" s="267"/>
      <c r="EC617" s="267"/>
      <c r="ED617" s="267"/>
      <c r="EE617" s="267"/>
      <c r="EF617" s="267"/>
      <c r="EG617" s="267"/>
      <c r="EH617" s="267"/>
      <c r="EI617" s="267"/>
      <c r="EJ617" s="267"/>
      <c r="EK617" s="267"/>
      <c r="EL617" s="267"/>
      <c r="EM617" s="267"/>
      <c r="EN617" s="267"/>
      <c r="EO617" s="267"/>
      <c r="EP617" s="267"/>
      <c r="EQ617" s="267"/>
      <c r="ER617" s="267"/>
      <c r="ES617" s="267"/>
      <c r="ET617" s="267"/>
      <c r="EU617" s="267"/>
      <c r="EV617" s="267"/>
      <c r="EW617" s="267"/>
      <c r="EX617" s="267"/>
      <c r="EY617" s="267"/>
      <c r="EZ617" s="267"/>
      <c r="FA617" s="267"/>
      <c r="FB617" s="267"/>
      <c r="FC617" s="267"/>
      <c r="FD617" s="267"/>
      <c r="FE617" s="267"/>
      <c r="FF617" s="267"/>
      <c r="FG617" s="267"/>
      <c r="FH617" s="267"/>
      <c r="FI617" s="267"/>
      <c r="FJ617" s="267"/>
      <c r="FK617" s="267"/>
      <c r="FL617" s="267"/>
      <c r="FM617" s="267"/>
      <c r="FN617" s="267"/>
      <c r="FO617" s="267"/>
      <c r="FP617" s="267"/>
      <c r="FQ617" s="267"/>
      <c r="FR617" s="267"/>
      <c r="FS617" s="267"/>
      <c r="FT617" s="267"/>
      <c r="FU617" s="267"/>
      <c r="FV617" s="267"/>
      <c r="FW617" s="267"/>
      <c r="FX617" s="267"/>
      <c r="FY617" s="267"/>
      <c r="FZ617" s="267"/>
      <c r="GA617" s="267"/>
      <c r="GB617" s="267"/>
      <c r="GC617" s="267"/>
      <c r="GD617" s="267"/>
      <c r="GE617" s="267"/>
      <c r="GF617" s="267"/>
      <c r="GG617" s="267"/>
      <c r="GH617" s="267"/>
      <c r="GI617" s="267"/>
      <c r="GJ617" s="267"/>
      <c r="GK617" s="267"/>
      <c r="GL617" s="267"/>
      <c r="GM617" s="267"/>
      <c r="GN617" s="267"/>
      <c r="GO617" s="267"/>
      <c r="GP617" s="267"/>
      <c r="GQ617" s="267"/>
      <c r="GR617" s="267"/>
      <c r="GS617" s="267"/>
      <c r="GT617" s="267"/>
      <c r="GU617" s="267"/>
      <c r="GV617" s="267"/>
    </row>
    <row r="618" spans="1:204" hidden="1">
      <c r="H618" s="238"/>
      <c r="I618" s="463"/>
      <c r="J618" s="464"/>
      <c r="K618" s="464"/>
      <c r="L618" s="465" t="s">
        <v>331</v>
      </c>
      <c r="M618" s="459"/>
      <c r="N618" s="466">
        <f>SUM(N619:N622)</f>
        <v>0</v>
      </c>
      <c r="O618" s="466">
        <f>SUM(O619:O622)</f>
        <v>0</v>
      </c>
      <c r="P618" s="466">
        <f>SUM(P619:P622)</f>
        <v>0</v>
      </c>
    </row>
    <row r="619" spans="1:204" s="502" customFormat="1" hidden="1">
      <c r="A619" s="258"/>
      <c r="B619" s="425"/>
      <c r="C619" s="260"/>
      <c r="D619" s="261"/>
      <c r="E619" s="262"/>
      <c r="F619" s="263"/>
      <c r="G619" s="426"/>
      <c r="H619" s="245"/>
      <c r="I619" s="246"/>
      <c r="J619" s="247"/>
      <c r="K619" s="247"/>
      <c r="L619" s="248" t="s">
        <v>114</v>
      </c>
      <c r="M619" s="244" t="s">
        <v>872</v>
      </c>
      <c r="N619" s="240">
        <f>+'havelvac 7.1'!N619+'havelvac 7.2'!N619+'havelvac 7.3'!N619+'havelvac 7.4'!N619+'havelvac 7.5'!N619+'havelvac 7.6'!N619+'havelvac 7.7'!N619+'havelvac 7.9'!N619+'havelvac 7.8'!N619+'havelvac 7.10'!N619+'havelvac 7.11'!N619+'havelvac 7.12'!N619+'havelvac 7.13'!N619</f>
        <v>0</v>
      </c>
      <c r="O619" s="240">
        <f>+'havelvac 7.1'!O619+'havelvac 7.2'!O619+'havelvac 7.3'!O619+'havelvac 7.4'!O619+'havelvac 7.5'!O619+'havelvac 7.6'!O619+'havelvac 7.7'!O619+'havelvac 7.9'!O619+'havelvac 7.8'!O619+'havelvac 7.10'!O619+'havelvac 7.11'!O619+'havelvac 7.12'!O619+'havelvac 7.13'!O619</f>
        <v>0</v>
      </c>
      <c r="P619" s="240">
        <f>+'havelvac 7.1'!P619+'havelvac 7.2'!P619+'havelvac 7.3'!P619+'havelvac 7.4'!P619+'havelvac 7.5'!P619+'havelvac 7.6'!P619+'havelvac 7.7'!P619+'havelvac 7.9'!P619+'havelvac 7.8'!P619+'havelvac 7.10'!P619+'havelvac 7.11'!P619+'havelvac 7.12'!P619+'havelvac 7.13'!P619</f>
        <v>0</v>
      </c>
      <c r="Q619" s="267"/>
      <c r="R619" s="267"/>
      <c r="S619" s="267"/>
      <c r="T619" s="267"/>
      <c r="U619" s="267"/>
      <c r="V619" s="267"/>
      <c r="W619" s="267"/>
      <c r="X619" s="267"/>
      <c r="Y619" s="267"/>
      <c r="Z619" s="267"/>
      <c r="AA619" s="267"/>
      <c r="AB619" s="267"/>
      <c r="AC619" s="267"/>
      <c r="AD619" s="267"/>
      <c r="AE619" s="267"/>
      <c r="AF619" s="267"/>
      <c r="AG619" s="267"/>
      <c r="AH619" s="267"/>
      <c r="AI619" s="267"/>
      <c r="AJ619" s="267"/>
      <c r="AK619" s="267"/>
      <c r="AL619" s="267"/>
      <c r="AM619" s="267"/>
      <c r="AN619" s="267"/>
      <c r="AO619" s="267"/>
      <c r="AP619" s="267"/>
      <c r="AQ619" s="267"/>
      <c r="AR619" s="267"/>
      <c r="AS619" s="267"/>
      <c r="AT619" s="267"/>
      <c r="AU619" s="267"/>
      <c r="AV619" s="267"/>
      <c r="AW619" s="267"/>
      <c r="AX619" s="267"/>
      <c r="AY619" s="267"/>
      <c r="AZ619" s="267"/>
      <c r="BA619" s="267"/>
      <c r="BB619" s="267"/>
      <c r="BC619" s="267"/>
      <c r="BD619" s="267"/>
      <c r="BE619" s="267"/>
      <c r="BF619" s="267"/>
      <c r="BG619" s="267"/>
      <c r="BH619" s="267"/>
      <c r="BI619" s="267"/>
      <c r="BJ619" s="267"/>
      <c r="BK619" s="267"/>
      <c r="BL619" s="267"/>
      <c r="BM619" s="267"/>
      <c r="BN619" s="267"/>
      <c r="BO619" s="267"/>
      <c r="BP619" s="267"/>
      <c r="BQ619" s="267"/>
      <c r="BR619" s="267"/>
      <c r="BS619" s="267"/>
      <c r="BT619" s="267"/>
      <c r="BU619" s="267"/>
      <c r="BV619" s="267"/>
      <c r="BW619" s="267"/>
      <c r="BX619" s="267"/>
      <c r="BY619" s="267"/>
      <c r="BZ619" s="267"/>
      <c r="CA619" s="267"/>
      <c r="CB619" s="267"/>
      <c r="CC619" s="267"/>
      <c r="CD619" s="267"/>
      <c r="CE619" s="267"/>
      <c r="CF619" s="267"/>
      <c r="CG619" s="267"/>
      <c r="CH619" s="267"/>
      <c r="CI619" s="267"/>
      <c r="CJ619" s="267"/>
      <c r="CK619" s="267"/>
      <c r="CL619" s="267"/>
      <c r="CM619" s="267"/>
      <c r="CN619" s="267"/>
      <c r="CO619" s="267"/>
      <c r="CP619" s="267"/>
      <c r="CQ619" s="267"/>
      <c r="CR619" s="267"/>
      <c r="CS619" s="267"/>
      <c r="CT619" s="267"/>
      <c r="CU619" s="267"/>
      <c r="CV619" s="267"/>
      <c r="CW619" s="267"/>
      <c r="CX619" s="267"/>
      <c r="CY619" s="267"/>
      <c r="CZ619" s="267"/>
      <c r="DA619" s="267"/>
      <c r="DB619" s="267"/>
      <c r="DC619" s="267"/>
      <c r="DD619" s="267"/>
      <c r="DE619" s="267"/>
      <c r="DF619" s="267"/>
      <c r="DG619" s="267"/>
      <c r="DH619" s="267"/>
      <c r="DI619" s="267"/>
      <c r="DJ619" s="267"/>
      <c r="DK619" s="267"/>
      <c r="DL619" s="267"/>
      <c r="DM619" s="267"/>
      <c r="DN619" s="267"/>
      <c r="DO619" s="267"/>
      <c r="DP619" s="267"/>
      <c r="DQ619" s="267"/>
      <c r="DR619" s="267"/>
      <c r="DS619" s="267"/>
      <c r="DT619" s="267"/>
      <c r="DU619" s="267"/>
      <c r="DV619" s="267"/>
      <c r="DW619" s="267"/>
      <c r="DX619" s="267"/>
      <c r="DY619" s="267"/>
      <c r="DZ619" s="267"/>
      <c r="EA619" s="267"/>
      <c r="EB619" s="267"/>
      <c r="EC619" s="267"/>
      <c r="ED619" s="267"/>
      <c r="EE619" s="267"/>
      <c r="EF619" s="267"/>
      <c r="EG619" s="267"/>
      <c r="EH619" s="267"/>
      <c r="EI619" s="267"/>
      <c r="EJ619" s="267"/>
      <c r="EK619" s="267"/>
      <c r="EL619" s="267"/>
      <c r="EM619" s="267"/>
      <c r="EN619" s="267"/>
      <c r="EO619" s="267"/>
      <c r="EP619" s="267"/>
      <c r="EQ619" s="267"/>
      <c r="ER619" s="267"/>
      <c r="ES619" s="267"/>
      <c r="ET619" s="267"/>
      <c r="EU619" s="267"/>
      <c r="EV619" s="267"/>
      <c r="EW619" s="267"/>
      <c r="EX619" s="267"/>
      <c r="EY619" s="267"/>
      <c r="EZ619" s="267"/>
      <c r="FA619" s="267"/>
      <c r="FB619" s="267"/>
      <c r="FC619" s="267"/>
      <c r="FD619" s="267"/>
      <c r="FE619" s="267"/>
      <c r="FF619" s="267"/>
      <c r="FG619" s="267"/>
      <c r="FH619" s="267"/>
      <c r="FI619" s="267"/>
      <c r="FJ619" s="267"/>
      <c r="FK619" s="267"/>
      <c r="FL619" s="267"/>
      <c r="FM619" s="267"/>
      <c r="FN619" s="267"/>
      <c r="FO619" s="267"/>
      <c r="FP619" s="267"/>
      <c r="FQ619" s="267"/>
      <c r="FR619" s="267"/>
      <c r="FS619" s="267"/>
      <c r="FT619" s="267"/>
      <c r="FU619" s="267"/>
      <c r="FV619" s="267"/>
      <c r="FW619" s="267"/>
      <c r="FX619" s="267"/>
      <c r="FY619" s="267"/>
      <c r="FZ619" s="267"/>
      <c r="GA619" s="267"/>
      <c r="GB619" s="267"/>
      <c r="GC619" s="267"/>
      <c r="GD619" s="267"/>
      <c r="GE619" s="267"/>
      <c r="GF619" s="267"/>
      <c r="GG619" s="267"/>
      <c r="GH619" s="267"/>
      <c r="GI619" s="267"/>
      <c r="GJ619" s="267"/>
      <c r="GK619" s="267"/>
      <c r="GL619" s="267"/>
      <c r="GM619" s="267"/>
      <c r="GN619" s="267"/>
      <c r="GO619" s="267"/>
      <c r="GP619" s="267"/>
      <c r="GQ619" s="267"/>
      <c r="GR619" s="267"/>
      <c r="GS619" s="267"/>
      <c r="GT619" s="267"/>
      <c r="GU619" s="267"/>
      <c r="GV619" s="267"/>
    </row>
    <row r="620" spans="1:204" s="502" customFormat="1" ht="25.5" hidden="1">
      <c r="A620" s="258"/>
      <c r="B620" s="425"/>
      <c r="C620" s="260"/>
      <c r="D620" s="261"/>
      <c r="E620" s="262"/>
      <c r="F620" s="263"/>
      <c r="G620" s="426"/>
      <c r="H620" s="245"/>
      <c r="I620" s="246"/>
      <c r="J620" s="247"/>
      <c r="K620" s="247"/>
      <c r="L620" s="248" t="s">
        <v>131</v>
      </c>
      <c r="M620" s="244">
        <v>4511</v>
      </c>
      <c r="N620" s="240">
        <f>+'havelvac 7.1'!N620+'havelvac 7.2'!N620+'havelvac 7.3'!N620+'havelvac 7.4'!N620+'havelvac 7.5'!N620+'havelvac 7.6'!N620+'havelvac 7.7'!N620+'havelvac 7.9'!N620+'havelvac 7.8'!N620+'havelvac 7.10'!N620+'havelvac 7.11'!N620+'havelvac 7.12'!N620+'havelvac 7.13'!N620</f>
        <v>0</v>
      </c>
      <c r="O620" s="240">
        <f>+'havelvac 7.1'!O620+'havelvac 7.2'!O620+'havelvac 7.3'!O620+'havelvac 7.4'!O620+'havelvac 7.5'!O620+'havelvac 7.6'!O620+'havelvac 7.7'!O620+'havelvac 7.9'!O620+'havelvac 7.8'!O620+'havelvac 7.10'!O620+'havelvac 7.11'!O620+'havelvac 7.12'!O620+'havelvac 7.13'!O620</f>
        <v>0</v>
      </c>
      <c r="P620" s="240">
        <f>+'havelvac 7.1'!P620+'havelvac 7.2'!P620+'havelvac 7.3'!P620+'havelvac 7.4'!P620+'havelvac 7.5'!P620+'havelvac 7.6'!P620+'havelvac 7.7'!P620+'havelvac 7.9'!P620+'havelvac 7.8'!P620+'havelvac 7.10'!P620+'havelvac 7.11'!P620+'havelvac 7.12'!P620+'havelvac 7.13'!P620</f>
        <v>0</v>
      </c>
      <c r="Q620" s="267"/>
      <c r="R620" s="267"/>
      <c r="S620" s="267"/>
      <c r="T620" s="267"/>
      <c r="U620" s="267"/>
      <c r="V620" s="267"/>
      <c r="W620" s="267"/>
      <c r="X620" s="267"/>
      <c r="Y620" s="267"/>
      <c r="Z620" s="267"/>
      <c r="AA620" s="267"/>
      <c r="AB620" s="267"/>
      <c r="AC620" s="267"/>
      <c r="AD620" s="267"/>
      <c r="AE620" s="267"/>
      <c r="AF620" s="267"/>
      <c r="AG620" s="267"/>
      <c r="AH620" s="267"/>
      <c r="AI620" s="267"/>
      <c r="AJ620" s="267"/>
      <c r="AK620" s="267"/>
      <c r="AL620" s="267"/>
      <c r="AM620" s="267"/>
      <c r="AN620" s="267"/>
      <c r="AO620" s="267"/>
      <c r="AP620" s="267"/>
      <c r="AQ620" s="267"/>
      <c r="AR620" s="267"/>
      <c r="AS620" s="267"/>
      <c r="AT620" s="267"/>
      <c r="AU620" s="267"/>
      <c r="AV620" s="267"/>
      <c r="AW620" s="267"/>
      <c r="AX620" s="267"/>
      <c r="AY620" s="267"/>
      <c r="AZ620" s="267"/>
      <c r="BA620" s="267"/>
      <c r="BB620" s="267"/>
      <c r="BC620" s="267"/>
      <c r="BD620" s="267"/>
      <c r="BE620" s="267"/>
      <c r="BF620" s="267"/>
      <c r="BG620" s="267"/>
      <c r="BH620" s="267"/>
      <c r="BI620" s="267"/>
      <c r="BJ620" s="267"/>
      <c r="BK620" s="267"/>
      <c r="BL620" s="267"/>
      <c r="BM620" s="267"/>
      <c r="BN620" s="267"/>
      <c r="BO620" s="267"/>
      <c r="BP620" s="267"/>
      <c r="BQ620" s="267"/>
      <c r="BR620" s="267"/>
      <c r="BS620" s="267"/>
      <c r="BT620" s="267"/>
      <c r="BU620" s="267"/>
      <c r="BV620" s="267"/>
      <c r="BW620" s="267"/>
      <c r="BX620" s="267"/>
      <c r="BY620" s="267"/>
      <c r="BZ620" s="267"/>
      <c r="CA620" s="267"/>
      <c r="CB620" s="267"/>
      <c r="CC620" s="267"/>
      <c r="CD620" s="267"/>
      <c r="CE620" s="267"/>
      <c r="CF620" s="267"/>
      <c r="CG620" s="267"/>
      <c r="CH620" s="267"/>
      <c r="CI620" s="267"/>
      <c r="CJ620" s="267"/>
      <c r="CK620" s="267"/>
      <c r="CL620" s="267"/>
      <c r="CM620" s="267"/>
      <c r="CN620" s="267"/>
      <c r="CO620" s="267"/>
      <c r="CP620" s="267"/>
      <c r="CQ620" s="267"/>
      <c r="CR620" s="267"/>
      <c r="CS620" s="267"/>
      <c r="CT620" s="267"/>
      <c r="CU620" s="267"/>
      <c r="CV620" s="267"/>
      <c r="CW620" s="267"/>
      <c r="CX620" s="267"/>
      <c r="CY620" s="267"/>
      <c r="CZ620" s="267"/>
      <c r="DA620" s="267"/>
      <c r="DB620" s="267"/>
      <c r="DC620" s="267"/>
      <c r="DD620" s="267"/>
      <c r="DE620" s="267"/>
      <c r="DF620" s="267"/>
      <c r="DG620" s="267"/>
      <c r="DH620" s="267"/>
      <c r="DI620" s="267"/>
      <c r="DJ620" s="267"/>
      <c r="DK620" s="267"/>
      <c r="DL620" s="267"/>
      <c r="DM620" s="267"/>
      <c r="DN620" s="267"/>
      <c r="DO620" s="267"/>
      <c r="DP620" s="267"/>
      <c r="DQ620" s="267"/>
      <c r="DR620" s="267"/>
      <c r="DS620" s="267"/>
      <c r="DT620" s="267"/>
      <c r="DU620" s="267"/>
      <c r="DV620" s="267"/>
      <c r="DW620" s="267"/>
      <c r="DX620" s="267"/>
      <c r="DY620" s="267"/>
      <c r="DZ620" s="267"/>
      <c r="EA620" s="267"/>
      <c r="EB620" s="267"/>
      <c r="EC620" s="267"/>
      <c r="ED620" s="267"/>
      <c r="EE620" s="267"/>
      <c r="EF620" s="267"/>
      <c r="EG620" s="267"/>
      <c r="EH620" s="267"/>
      <c r="EI620" s="267"/>
      <c r="EJ620" s="267"/>
      <c r="EK620" s="267"/>
      <c r="EL620" s="267"/>
      <c r="EM620" s="267"/>
      <c r="EN620" s="267"/>
      <c r="EO620" s="267"/>
      <c r="EP620" s="267"/>
      <c r="EQ620" s="267"/>
      <c r="ER620" s="267"/>
      <c r="ES620" s="267"/>
      <c r="ET620" s="267"/>
      <c r="EU620" s="267"/>
      <c r="EV620" s="267"/>
      <c r="EW620" s="267"/>
      <c r="EX620" s="267"/>
      <c r="EY620" s="267"/>
      <c r="EZ620" s="267"/>
      <c r="FA620" s="267"/>
      <c r="FB620" s="267"/>
      <c r="FC620" s="267"/>
      <c r="FD620" s="267"/>
      <c r="FE620" s="267"/>
      <c r="FF620" s="267"/>
      <c r="FG620" s="267"/>
      <c r="FH620" s="267"/>
      <c r="FI620" s="267"/>
      <c r="FJ620" s="267"/>
      <c r="FK620" s="267"/>
      <c r="FL620" s="267"/>
      <c r="FM620" s="267"/>
      <c r="FN620" s="267"/>
      <c r="FO620" s="267"/>
      <c r="FP620" s="267"/>
      <c r="FQ620" s="267"/>
      <c r="FR620" s="267"/>
      <c r="FS620" s="267"/>
      <c r="FT620" s="267"/>
      <c r="FU620" s="267"/>
      <c r="FV620" s="267"/>
      <c r="FW620" s="267"/>
      <c r="FX620" s="267"/>
      <c r="FY620" s="267"/>
      <c r="FZ620" s="267"/>
      <c r="GA620" s="267"/>
      <c r="GB620" s="267"/>
      <c r="GC620" s="267"/>
      <c r="GD620" s="267"/>
      <c r="GE620" s="267"/>
      <c r="GF620" s="267"/>
      <c r="GG620" s="267"/>
      <c r="GH620" s="267"/>
      <c r="GI620" s="267"/>
      <c r="GJ620" s="267"/>
      <c r="GK620" s="267"/>
      <c r="GL620" s="267"/>
      <c r="GM620" s="267"/>
      <c r="GN620" s="267"/>
      <c r="GO620" s="267"/>
      <c r="GP620" s="267"/>
      <c r="GQ620" s="267"/>
      <c r="GR620" s="267"/>
      <c r="GS620" s="267"/>
      <c r="GT620" s="267"/>
      <c r="GU620" s="267"/>
      <c r="GV620" s="267"/>
    </row>
    <row r="621" spans="1:204" s="502" customFormat="1" ht="25.5" hidden="1">
      <c r="A621" s="258"/>
      <c r="B621" s="425"/>
      <c r="C621" s="260"/>
      <c r="D621" s="261"/>
      <c r="E621" s="262"/>
      <c r="F621" s="263"/>
      <c r="G621" s="426"/>
      <c r="H621" s="473"/>
      <c r="I621" s="474"/>
      <c r="J621" s="475"/>
      <c r="K621" s="476"/>
      <c r="L621" s="477" t="s">
        <v>219</v>
      </c>
      <c r="M621" s="419">
        <v>4819</v>
      </c>
      <c r="N621" s="240">
        <f>+'havelvac 7.1'!N621+'havelvac 7.2'!N621+'havelvac 7.3'!N621+'havelvac 7.4'!N621+'havelvac 7.5'!N621+'havelvac 7.6'!N621+'havelvac 7.7'!N621+'havelvac 7.9'!N621+'havelvac 7.8'!N621+'havelvac 7.10'!N621+'havelvac 7.11'!N621+'havelvac 7.12'!N621+'havelvac 7.13'!N621</f>
        <v>0</v>
      </c>
      <c r="O621" s="240">
        <f>+'havelvac 7.1'!O621+'havelvac 7.2'!O621+'havelvac 7.3'!O621+'havelvac 7.4'!O621+'havelvac 7.5'!O621+'havelvac 7.6'!O621+'havelvac 7.7'!O621+'havelvac 7.9'!O621+'havelvac 7.8'!O621+'havelvac 7.10'!O621+'havelvac 7.11'!O621+'havelvac 7.12'!O621+'havelvac 7.13'!O621</f>
        <v>0</v>
      </c>
      <c r="P621" s="240">
        <f>+'havelvac 7.1'!P621+'havelvac 7.2'!P621+'havelvac 7.3'!P621+'havelvac 7.4'!P621+'havelvac 7.5'!P621+'havelvac 7.6'!P621+'havelvac 7.7'!P621+'havelvac 7.9'!P621+'havelvac 7.8'!P621+'havelvac 7.10'!P621+'havelvac 7.11'!P621+'havelvac 7.12'!P621+'havelvac 7.13'!P621</f>
        <v>0</v>
      </c>
      <c r="Q621" s="267"/>
      <c r="R621" s="267"/>
      <c r="S621" s="267"/>
      <c r="T621" s="267"/>
      <c r="U621" s="267"/>
      <c r="V621" s="267"/>
      <c r="W621" s="267"/>
      <c r="X621" s="267"/>
      <c r="Y621" s="267"/>
      <c r="Z621" s="267"/>
      <c r="AA621" s="267"/>
      <c r="AB621" s="267"/>
      <c r="AC621" s="267"/>
      <c r="AD621" s="267"/>
      <c r="AE621" s="267"/>
      <c r="AF621" s="267"/>
      <c r="AG621" s="267"/>
      <c r="AH621" s="267"/>
      <c r="AI621" s="267"/>
      <c r="AJ621" s="267"/>
      <c r="AK621" s="267"/>
      <c r="AL621" s="267"/>
      <c r="AM621" s="267"/>
      <c r="AN621" s="267"/>
      <c r="AO621" s="267"/>
      <c r="AP621" s="267"/>
      <c r="AQ621" s="267"/>
      <c r="AR621" s="267"/>
      <c r="AS621" s="267"/>
      <c r="AT621" s="267"/>
      <c r="AU621" s="267"/>
      <c r="AV621" s="267"/>
      <c r="AW621" s="267"/>
      <c r="AX621" s="267"/>
      <c r="AY621" s="267"/>
      <c r="AZ621" s="267"/>
      <c r="BA621" s="267"/>
      <c r="BB621" s="267"/>
      <c r="BC621" s="267"/>
      <c r="BD621" s="267"/>
      <c r="BE621" s="267"/>
      <c r="BF621" s="267"/>
      <c r="BG621" s="267"/>
      <c r="BH621" s="267"/>
      <c r="BI621" s="267"/>
      <c r="BJ621" s="267"/>
      <c r="BK621" s="267"/>
      <c r="BL621" s="267"/>
      <c r="BM621" s="267"/>
      <c r="BN621" s="267"/>
      <c r="BO621" s="267"/>
      <c r="BP621" s="267"/>
      <c r="BQ621" s="267"/>
      <c r="BR621" s="267"/>
      <c r="BS621" s="267"/>
      <c r="BT621" s="267"/>
      <c r="BU621" s="267"/>
      <c r="BV621" s="267"/>
      <c r="BW621" s="267"/>
      <c r="BX621" s="267"/>
      <c r="BY621" s="267"/>
      <c r="BZ621" s="267"/>
      <c r="CA621" s="267"/>
      <c r="CB621" s="267"/>
      <c r="CC621" s="267"/>
      <c r="CD621" s="267"/>
      <c r="CE621" s="267"/>
      <c r="CF621" s="267"/>
      <c r="CG621" s="267"/>
      <c r="CH621" s="267"/>
      <c r="CI621" s="267"/>
      <c r="CJ621" s="267"/>
      <c r="CK621" s="267"/>
      <c r="CL621" s="267"/>
      <c r="CM621" s="267"/>
      <c r="CN621" s="267"/>
      <c r="CO621" s="267"/>
      <c r="CP621" s="267"/>
      <c r="CQ621" s="267"/>
      <c r="CR621" s="267"/>
      <c r="CS621" s="267"/>
      <c r="CT621" s="267"/>
      <c r="CU621" s="267"/>
      <c r="CV621" s="267"/>
      <c r="CW621" s="267"/>
      <c r="CX621" s="267"/>
      <c r="CY621" s="267"/>
      <c r="CZ621" s="267"/>
      <c r="DA621" s="267"/>
      <c r="DB621" s="267"/>
      <c r="DC621" s="267"/>
      <c r="DD621" s="267"/>
      <c r="DE621" s="267"/>
      <c r="DF621" s="267"/>
      <c r="DG621" s="267"/>
      <c r="DH621" s="267"/>
      <c r="DI621" s="267"/>
      <c r="DJ621" s="267"/>
      <c r="DK621" s="267"/>
      <c r="DL621" s="267"/>
      <c r="DM621" s="267"/>
      <c r="DN621" s="267"/>
      <c r="DO621" s="267"/>
      <c r="DP621" s="267"/>
      <c r="DQ621" s="267"/>
      <c r="DR621" s="267"/>
      <c r="DS621" s="267"/>
      <c r="DT621" s="267"/>
      <c r="DU621" s="267"/>
      <c r="DV621" s="267"/>
      <c r="DW621" s="267"/>
      <c r="DX621" s="267"/>
      <c r="DY621" s="267"/>
      <c r="DZ621" s="267"/>
      <c r="EA621" s="267"/>
      <c r="EB621" s="267"/>
      <c r="EC621" s="267"/>
      <c r="ED621" s="267"/>
      <c r="EE621" s="267"/>
      <c r="EF621" s="267"/>
      <c r="EG621" s="267"/>
      <c r="EH621" s="267"/>
      <c r="EI621" s="267"/>
      <c r="EJ621" s="267"/>
      <c r="EK621" s="267"/>
      <c r="EL621" s="267"/>
      <c r="EM621" s="267"/>
      <c r="EN621" s="267"/>
      <c r="EO621" s="267"/>
      <c r="EP621" s="267"/>
      <c r="EQ621" s="267"/>
      <c r="ER621" s="267"/>
      <c r="ES621" s="267"/>
      <c r="ET621" s="267"/>
      <c r="EU621" s="267"/>
      <c r="EV621" s="267"/>
      <c r="EW621" s="267"/>
      <c r="EX621" s="267"/>
      <c r="EY621" s="267"/>
      <c r="EZ621" s="267"/>
      <c r="FA621" s="267"/>
      <c r="FB621" s="267"/>
      <c r="FC621" s="267"/>
      <c r="FD621" s="267"/>
      <c r="FE621" s="267"/>
      <c r="FF621" s="267"/>
      <c r="FG621" s="267"/>
      <c r="FH621" s="267"/>
      <c r="FI621" s="267"/>
      <c r="FJ621" s="267"/>
      <c r="FK621" s="267"/>
      <c r="FL621" s="267"/>
      <c r="FM621" s="267"/>
      <c r="FN621" s="267"/>
      <c r="FO621" s="267"/>
      <c r="FP621" s="267"/>
      <c r="FQ621" s="267"/>
      <c r="FR621" s="267"/>
      <c r="FS621" s="267"/>
      <c r="FT621" s="267"/>
      <c r="FU621" s="267"/>
      <c r="FV621" s="267"/>
      <c r="FW621" s="267"/>
      <c r="FX621" s="267"/>
      <c r="FY621" s="267"/>
      <c r="FZ621" s="267"/>
      <c r="GA621" s="267"/>
      <c r="GB621" s="267"/>
      <c r="GC621" s="267"/>
      <c r="GD621" s="267"/>
      <c r="GE621" s="267"/>
      <c r="GF621" s="267"/>
      <c r="GG621" s="267"/>
      <c r="GH621" s="267"/>
      <c r="GI621" s="267"/>
      <c r="GJ621" s="267"/>
      <c r="GK621" s="267"/>
      <c r="GL621" s="267"/>
      <c r="GM621" s="267"/>
      <c r="GN621" s="267"/>
      <c r="GO621" s="267"/>
      <c r="GP621" s="267"/>
      <c r="GQ621" s="267"/>
      <c r="GR621" s="267"/>
      <c r="GS621" s="267"/>
      <c r="GT621" s="267"/>
      <c r="GU621" s="267"/>
      <c r="GV621" s="267"/>
    </row>
    <row r="622" spans="1:204" s="502" customFormat="1" hidden="1">
      <c r="A622" s="258"/>
      <c r="B622" s="425"/>
      <c r="C622" s="260"/>
      <c r="D622" s="261"/>
      <c r="E622" s="262"/>
      <c r="F622" s="263"/>
      <c r="G622" s="426"/>
      <c r="H622" s="238"/>
      <c r="I622" s="245"/>
      <c r="J622" s="249"/>
      <c r="K622" s="249"/>
      <c r="L622" s="254" t="s">
        <v>332</v>
      </c>
      <c r="M622" s="469">
        <v>5122</v>
      </c>
      <c r="N622" s="240">
        <f>+'havelvac 7.1'!N622+'havelvac 7.2'!N622+'havelvac 7.3'!N622+'havelvac 7.4'!N622+'havelvac 7.5'!N622+'havelvac 7.6'!N622+'havelvac 7.7'!N622+'havelvac 7.9'!N622+'havelvac 7.8'!N622+'havelvac 7.10'!N622+'havelvac 7.11'!N622+'havelvac 7.12'!N622+'havelvac 7.13'!N622</f>
        <v>0</v>
      </c>
      <c r="O622" s="240">
        <f>+'havelvac 7.1'!O622+'havelvac 7.2'!O622+'havelvac 7.3'!O622+'havelvac 7.4'!O622+'havelvac 7.5'!O622+'havelvac 7.6'!O622+'havelvac 7.7'!O622+'havelvac 7.9'!O622+'havelvac 7.8'!O622+'havelvac 7.10'!O622+'havelvac 7.11'!O622+'havelvac 7.12'!O622+'havelvac 7.13'!O622</f>
        <v>0</v>
      </c>
      <c r="P622" s="240">
        <f>+'havelvac 7.1'!P622+'havelvac 7.2'!P622+'havelvac 7.3'!P622+'havelvac 7.4'!P622+'havelvac 7.5'!P622+'havelvac 7.6'!P622+'havelvac 7.7'!P622+'havelvac 7.9'!P622+'havelvac 7.8'!P622+'havelvac 7.10'!P622+'havelvac 7.11'!P622+'havelvac 7.12'!P622+'havelvac 7.13'!P622</f>
        <v>0</v>
      </c>
      <c r="Q622" s="267"/>
      <c r="R622" s="267"/>
      <c r="S622" s="267"/>
      <c r="T622" s="267"/>
      <c r="U622" s="267"/>
      <c r="V622" s="267"/>
      <c r="W622" s="267"/>
      <c r="X622" s="267"/>
      <c r="Y622" s="267"/>
      <c r="Z622" s="267"/>
      <c r="AA622" s="267"/>
      <c r="AB622" s="267"/>
      <c r="AC622" s="267"/>
      <c r="AD622" s="267"/>
      <c r="AE622" s="267"/>
      <c r="AF622" s="267"/>
      <c r="AG622" s="267"/>
      <c r="AH622" s="267"/>
      <c r="AI622" s="267"/>
      <c r="AJ622" s="267"/>
      <c r="AK622" s="267"/>
      <c r="AL622" s="267"/>
      <c r="AM622" s="267"/>
      <c r="AN622" s="267"/>
      <c r="AO622" s="267"/>
      <c r="AP622" s="267"/>
      <c r="AQ622" s="267"/>
      <c r="AR622" s="267"/>
      <c r="AS622" s="267"/>
      <c r="AT622" s="267"/>
      <c r="AU622" s="267"/>
      <c r="AV622" s="267"/>
      <c r="AW622" s="267"/>
      <c r="AX622" s="267"/>
      <c r="AY622" s="267"/>
      <c r="AZ622" s="267"/>
      <c r="BA622" s="267"/>
      <c r="BB622" s="267"/>
      <c r="BC622" s="267"/>
      <c r="BD622" s="267"/>
      <c r="BE622" s="267"/>
      <c r="BF622" s="267"/>
      <c r="BG622" s="267"/>
      <c r="BH622" s="267"/>
      <c r="BI622" s="267"/>
      <c r="BJ622" s="267"/>
      <c r="BK622" s="267"/>
      <c r="BL622" s="267"/>
      <c r="BM622" s="267"/>
      <c r="BN622" s="267"/>
      <c r="BO622" s="267"/>
      <c r="BP622" s="267"/>
      <c r="BQ622" s="267"/>
      <c r="BR622" s="267"/>
      <c r="BS622" s="267"/>
      <c r="BT622" s="267"/>
      <c r="BU622" s="267"/>
      <c r="BV622" s="267"/>
      <c r="BW622" s="267"/>
      <c r="BX622" s="267"/>
      <c r="BY622" s="267"/>
      <c r="BZ622" s="267"/>
      <c r="CA622" s="267"/>
      <c r="CB622" s="267"/>
      <c r="CC622" s="267"/>
      <c r="CD622" s="267"/>
      <c r="CE622" s="267"/>
      <c r="CF622" s="267"/>
      <c r="CG622" s="267"/>
      <c r="CH622" s="267"/>
      <c r="CI622" s="267"/>
      <c r="CJ622" s="267"/>
      <c r="CK622" s="267"/>
      <c r="CL622" s="267"/>
      <c r="CM622" s="267"/>
      <c r="CN622" s="267"/>
      <c r="CO622" s="267"/>
      <c r="CP622" s="267"/>
      <c r="CQ622" s="267"/>
      <c r="CR622" s="267"/>
      <c r="CS622" s="267"/>
      <c r="CT622" s="267"/>
      <c r="CU622" s="267"/>
      <c r="CV622" s="267"/>
      <c r="CW622" s="267"/>
      <c r="CX622" s="267"/>
      <c r="CY622" s="267"/>
      <c r="CZ622" s="267"/>
      <c r="DA622" s="267"/>
      <c r="DB622" s="267"/>
      <c r="DC622" s="267"/>
      <c r="DD622" s="267"/>
      <c r="DE622" s="267"/>
      <c r="DF622" s="267"/>
      <c r="DG622" s="267"/>
      <c r="DH622" s="267"/>
      <c r="DI622" s="267"/>
      <c r="DJ622" s="267"/>
      <c r="DK622" s="267"/>
      <c r="DL622" s="267"/>
      <c r="DM622" s="267"/>
      <c r="DN622" s="267"/>
      <c r="DO622" s="267"/>
      <c r="DP622" s="267"/>
      <c r="DQ622" s="267"/>
      <c r="DR622" s="267"/>
      <c r="DS622" s="267"/>
      <c r="DT622" s="267"/>
      <c r="DU622" s="267"/>
      <c r="DV622" s="267"/>
      <c r="DW622" s="267"/>
      <c r="DX622" s="267"/>
      <c r="DY622" s="267"/>
      <c r="DZ622" s="267"/>
      <c r="EA622" s="267"/>
      <c r="EB622" s="267"/>
      <c r="EC622" s="267"/>
      <c r="ED622" s="267"/>
      <c r="EE622" s="267"/>
      <c r="EF622" s="267"/>
      <c r="EG622" s="267"/>
      <c r="EH622" s="267"/>
      <c r="EI622" s="267"/>
      <c r="EJ622" s="267"/>
      <c r="EK622" s="267"/>
      <c r="EL622" s="267"/>
      <c r="EM622" s="267"/>
      <c r="EN622" s="267"/>
      <c r="EO622" s="267"/>
      <c r="EP622" s="267"/>
      <c r="EQ622" s="267"/>
      <c r="ER622" s="267"/>
      <c r="ES622" s="267"/>
      <c r="ET622" s="267"/>
      <c r="EU622" s="267"/>
      <c r="EV622" s="267"/>
      <c r="EW622" s="267"/>
      <c r="EX622" s="267"/>
      <c r="EY622" s="267"/>
      <c r="EZ622" s="267"/>
      <c r="FA622" s="267"/>
      <c r="FB622" s="267"/>
      <c r="FC622" s="267"/>
      <c r="FD622" s="267"/>
      <c r="FE622" s="267"/>
      <c r="FF622" s="267"/>
      <c r="FG622" s="267"/>
      <c r="FH622" s="267"/>
      <c r="FI622" s="267"/>
      <c r="FJ622" s="267"/>
      <c r="FK622" s="267"/>
      <c r="FL622" s="267"/>
      <c r="FM622" s="267"/>
      <c r="FN622" s="267"/>
      <c r="FO622" s="267"/>
      <c r="FP622" s="267"/>
      <c r="FQ622" s="267"/>
      <c r="FR622" s="267"/>
      <c r="FS622" s="267"/>
      <c r="FT622" s="267"/>
      <c r="FU622" s="267"/>
      <c r="FV622" s="267"/>
      <c r="FW622" s="267"/>
      <c r="FX622" s="267"/>
      <c r="FY622" s="267"/>
      <c r="FZ622" s="267"/>
      <c r="GA622" s="267"/>
      <c r="GB622" s="267"/>
      <c r="GC622" s="267"/>
      <c r="GD622" s="267"/>
      <c r="GE622" s="267"/>
      <c r="GF622" s="267"/>
      <c r="GG622" s="267"/>
      <c r="GH622" s="267"/>
      <c r="GI622" s="267"/>
      <c r="GJ622" s="267"/>
      <c r="GK622" s="267"/>
      <c r="GL622" s="267"/>
      <c r="GM622" s="267"/>
      <c r="GN622" s="267"/>
      <c r="GO622" s="267"/>
      <c r="GP622" s="267"/>
      <c r="GQ622" s="267"/>
      <c r="GR622" s="267"/>
      <c r="GS622" s="267"/>
      <c r="GT622" s="267"/>
      <c r="GU622" s="267"/>
      <c r="GV622" s="267"/>
    </row>
    <row r="623" spans="1:204" s="502" customFormat="1" ht="27" hidden="1">
      <c r="A623" s="258"/>
      <c r="B623" s="425"/>
      <c r="C623" s="260"/>
      <c r="D623" s="261"/>
      <c r="E623" s="262"/>
      <c r="F623" s="263"/>
      <c r="G623" s="426"/>
      <c r="H623" s="238"/>
      <c r="I623" s="463"/>
      <c r="J623" s="464"/>
      <c r="K623" s="464"/>
      <c r="L623" s="465" t="s">
        <v>639</v>
      </c>
      <c r="M623" s="459"/>
      <c r="N623" s="466">
        <f>SUM(N624:N625)</f>
        <v>0</v>
      </c>
      <c r="O623" s="466">
        <f>SUM(O624:O625)</f>
        <v>0</v>
      </c>
      <c r="P623" s="466">
        <f>SUM(P624:P625)</f>
        <v>0</v>
      </c>
      <c r="Q623" s="267"/>
      <c r="R623" s="267"/>
      <c r="S623" s="267"/>
      <c r="T623" s="267"/>
      <c r="U623" s="267"/>
      <c r="V623" s="267"/>
      <c r="W623" s="267"/>
      <c r="X623" s="267"/>
      <c r="Y623" s="267"/>
      <c r="Z623" s="267"/>
      <c r="AA623" s="267"/>
      <c r="AB623" s="267"/>
      <c r="AC623" s="267"/>
      <c r="AD623" s="267"/>
      <c r="AE623" s="267"/>
      <c r="AF623" s="267"/>
      <c r="AG623" s="267"/>
      <c r="AH623" s="267"/>
      <c r="AI623" s="267"/>
      <c r="AJ623" s="267"/>
      <c r="AK623" s="267"/>
      <c r="AL623" s="267"/>
      <c r="AM623" s="267"/>
      <c r="AN623" s="267"/>
      <c r="AO623" s="267"/>
      <c r="AP623" s="267"/>
      <c r="AQ623" s="267"/>
      <c r="AR623" s="267"/>
      <c r="AS623" s="267"/>
      <c r="AT623" s="267"/>
      <c r="AU623" s="267"/>
      <c r="AV623" s="267"/>
      <c r="AW623" s="267"/>
      <c r="AX623" s="267"/>
      <c r="AY623" s="267"/>
      <c r="AZ623" s="267"/>
      <c r="BA623" s="267"/>
      <c r="BB623" s="267"/>
      <c r="BC623" s="267"/>
      <c r="BD623" s="267"/>
      <c r="BE623" s="267"/>
      <c r="BF623" s="267"/>
      <c r="BG623" s="267"/>
      <c r="BH623" s="267"/>
      <c r="BI623" s="267"/>
      <c r="BJ623" s="267"/>
      <c r="BK623" s="267"/>
      <c r="BL623" s="267"/>
      <c r="BM623" s="267"/>
      <c r="BN623" s="267"/>
      <c r="BO623" s="267"/>
      <c r="BP623" s="267"/>
      <c r="BQ623" s="267"/>
      <c r="BR623" s="267"/>
      <c r="BS623" s="267"/>
      <c r="BT623" s="267"/>
      <c r="BU623" s="267"/>
      <c r="BV623" s="267"/>
      <c r="BW623" s="267"/>
      <c r="BX623" s="267"/>
      <c r="BY623" s="267"/>
      <c r="BZ623" s="267"/>
      <c r="CA623" s="267"/>
      <c r="CB623" s="267"/>
      <c r="CC623" s="267"/>
      <c r="CD623" s="267"/>
      <c r="CE623" s="267"/>
      <c r="CF623" s="267"/>
      <c r="CG623" s="267"/>
      <c r="CH623" s="267"/>
      <c r="CI623" s="267"/>
      <c r="CJ623" s="267"/>
      <c r="CK623" s="267"/>
      <c r="CL623" s="267"/>
      <c r="CM623" s="267"/>
      <c r="CN623" s="267"/>
      <c r="CO623" s="267"/>
      <c r="CP623" s="267"/>
      <c r="CQ623" s="267"/>
      <c r="CR623" s="267"/>
      <c r="CS623" s="267"/>
      <c r="CT623" s="267"/>
      <c r="CU623" s="267"/>
      <c r="CV623" s="267"/>
      <c r="CW623" s="267"/>
      <c r="CX623" s="267"/>
      <c r="CY623" s="267"/>
      <c r="CZ623" s="267"/>
      <c r="DA623" s="267"/>
      <c r="DB623" s="267"/>
      <c r="DC623" s="267"/>
      <c r="DD623" s="267"/>
      <c r="DE623" s="267"/>
      <c r="DF623" s="267"/>
      <c r="DG623" s="267"/>
      <c r="DH623" s="267"/>
      <c r="DI623" s="267"/>
      <c r="DJ623" s="267"/>
      <c r="DK623" s="267"/>
      <c r="DL623" s="267"/>
      <c r="DM623" s="267"/>
      <c r="DN623" s="267"/>
      <c r="DO623" s="267"/>
      <c r="DP623" s="267"/>
      <c r="DQ623" s="267"/>
      <c r="DR623" s="267"/>
      <c r="DS623" s="267"/>
      <c r="DT623" s="267"/>
      <c r="DU623" s="267"/>
      <c r="DV623" s="267"/>
      <c r="DW623" s="267"/>
      <c r="DX623" s="267"/>
      <c r="DY623" s="267"/>
      <c r="DZ623" s="267"/>
      <c r="EA623" s="267"/>
      <c r="EB623" s="267"/>
      <c r="EC623" s="267"/>
      <c r="ED623" s="267"/>
      <c r="EE623" s="267"/>
      <c r="EF623" s="267"/>
      <c r="EG623" s="267"/>
      <c r="EH623" s="267"/>
      <c r="EI623" s="267"/>
      <c r="EJ623" s="267"/>
      <c r="EK623" s="267"/>
      <c r="EL623" s="267"/>
      <c r="EM623" s="267"/>
      <c r="EN623" s="267"/>
      <c r="EO623" s="267"/>
      <c r="EP623" s="267"/>
      <c r="EQ623" s="267"/>
      <c r="ER623" s="267"/>
      <c r="ES623" s="267"/>
      <c r="ET623" s="267"/>
      <c r="EU623" s="267"/>
      <c r="EV623" s="267"/>
      <c r="EW623" s="267"/>
      <c r="EX623" s="267"/>
      <c r="EY623" s="267"/>
      <c r="EZ623" s="267"/>
      <c r="FA623" s="267"/>
      <c r="FB623" s="267"/>
      <c r="FC623" s="267"/>
      <c r="FD623" s="267"/>
      <c r="FE623" s="267"/>
      <c r="FF623" s="267"/>
      <c r="FG623" s="267"/>
      <c r="FH623" s="267"/>
      <c r="FI623" s="267"/>
      <c r="FJ623" s="267"/>
      <c r="FK623" s="267"/>
      <c r="FL623" s="267"/>
      <c r="FM623" s="267"/>
      <c r="FN623" s="267"/>
      <c r="FO623" s="267"/>
      <c r="FP623" s="267"/>
      <c r="FQ623" s="267"/>
      <c r="FR623" s="267"/>
      <c r="FS623" s="267"/>
      <c r="FT623" s="267"/>
      <c r="FU623" s="267"/>
      <c r="FV623" s="267"/>
      <c r="FW623" s="267"/>
      <c r="FX623" s="267"/>
      <c r="FY623" s="267"/>
      <c r="FZ623" s="267"/>
      <c r="GA623" s="267"/>
      <c r="GB623" s="267"/>
      <c r="GC623" s="267"/>
      <c r="GD623" s="267"/>
      <c r="GE623" s="267"/>
      <c r="GF623" s="267"/>
      <c r="GG623" s="267"/>
      <c r="GH623" s="267"/>
      <c r="GI623" s="267"/>
      <c r="GJ623" s="267"/>
      <c r="GK623" s="267"/>
      <c r="GL623" s="267"/>
      <c r="GM623" s="267"/>
      <c r="GN623" s="267"/>
      <c r="GO623" s="267"/>
      <c r="GP623" s="267"/>
      <c r="GQ623" s="267"/>
      <c r="GR623" s="267"/>
      <c r="GS623" s="267"/>
      <c r="GT623" s="267"/>
      <c r="GU623" s="267"/>
      <c r="GV623" s="267"/>
    </row>
    <row r="624" spans="1:204" s="502" customFormat="1" ht="25.5" hidden="1">
      <c r="A624" s="258"/>
      <c r="B624" s="425"/>
      <c r="C624" s="260"/>
      <c r="D624" s="261"/>
      <c r="E624" s="262"/>
      <c r="F624" s="263"/>
      <c r="G624" s="426"/>
      <c r="H624" s="245"/>
      <c r="I624" s="246"/>
      <c r="J624" s="247"/>
      <c r="K624" s="247"/>
      <c r="L624" s="248" t="s">
        <v>219</v>
      </c>
      <c r="M624" s="250">
        <v>4819</v>
      </c>
      <c r="N624" s="240">
        <f>+'havelvac 7.1'!N624+'havelvac 7.2'!N624+'havelvac 7.3'!N624+'havelvac 7.4'!N624+'havelvac 7.5'!N624+'havelvac 7.6'!N624+'havelvac 7.7'!N624+'havelvac 7.9'!N624+'havelvac 7.8'!N624+'havelvac 7.10'!N624+'havelvac 7.11'!N624+'havelvac 7.12'!N624+'havelvac 7.13'!N624</f>
        <v>0</v>
      </c>
      <c r="O624" s="240">
        <f>+'havelvac 7.1'!O624+'havelvac 7.2'!O624+'havelvac 7.3'!O624+'havelvac 7.4'!O624+'havelvac 7.5'!O624+'havelvac 7.6'!O624+'havelvac 7.7'!O624+'havelvac 7.9'!O624+'havelvac 7.8'!O624+'havelvac 7.10'!O624+'havelvac 7.11'!O624+'havelvac 7.12'!O624+'havelvac 7.13'!O624</f>
        <v>0</v>
      </c>
      <c r="P624" s="240">
        <f>+'havelvac 7.1'!P624+'havelvac 7.2'!P624+'havelvac 7.3'!P624+'havelvac 7.4'!P624+'havelvac 7.5'!P624+'havelvac 7.6'!P624+'havelvac 7.7'!P624+'havelvac 7.9'!P624+'havelvac 7.8'!P624+'havelvac 7.10'!P624+'havelvac 7.11'!P624+'havelvac 7.12'!P624+'havelvac 7.13'!P624</f>
        <v>0</v>
      </c>
      <c r="Q624" s="267"/>
      <c r="R624" s="267"/>
      <c r="S624" s="267"/>
      <c r="T624" s="267"/>
      <c r="U624" s="267"/>
      <c r="V624" s="267"/>
      <c r="W624" s="267"/>
      <c r="X624" s="267"/>
      <c r="Y624" s="267"/>
      <c r="Z624" s="267"/>
      <c r="AA624" s="267"/>
      <c r="AB624" s="267"/>
      <c r="AC624" s="267"/>
      <c r="AD624" s="267"/>
      <c r="AE624" s="267"/>
      <c r="AF624" s="267"/>
      <c r="AG624" s="267"/>
      <c r="AH624" s="267"/>
      <c r="AI624" s="267"/>
      <c r="AJ624" s="267"/>
      <c r="AK624" s="267"/>
      <c r="AL624" s="267"/>
      <c r="AM624" s="267"/>
      <c r="AN624" s="267"/>
      <c r="AO624" s="267"/>
      <c r="AP624" s="267"/>
      <c r="AQ624" s="267"/>
      <c r="AR624" s="267"/>
      <c r="AS624" s="267"/>
      <c r="AT624" s="267"/>
      <c r="AU624" s="267"/>
      <c r="AV624" s="267"/>
      <c r="AW624" s="267"/>
      <c r="AX624" s="267"/>
      <c r="AY624" s="267"/>
      <c r="AZ624" s="267"/>
      <c r="BA624" s="267"/>
      <c r="BB624" s="267"/>
      <c r="BC624" s="267"/>
      <c r="BD624" s="267"/>
      <c r="BE624" s="267"/>
      <c r="BF624" s="267"/>
      <c r="BG624" s="267"/>
      <c r="BH624" s="267"/>
      <c r="BI624" s="267"/>
      <c r="BJ624" s="267"/>
      <c r="BK624" s="267"/>
      <c r="BL624" s="267"/>
      <c r="BM624" s="267"/>
      <c r="BN624" s="267"/>
      <c r="BO624" s="267"/>
      <c r="BP624" s="267"/>
      <c r="BQ624" s="267"/>
      <c r="BR624" s="267"/>
      <c r="BS624" s="267"/>
      <c r="BT624" s="267"/>
      <c r="BU624" s="267"/>
      <c r="BV624" s="267"/>
      <c r="BW624" s="267"/>
      <c r="BX624" s="267"/>
      <c r="BY624" s="267"/>
      <c r="BZ624" s="267"/>
      <c r="CA624" s="267"/>
      <c r="CB624" s="267"/>
      <c r="CC624" s="267"/>
      <c r="CD624" s="267"/>
      <c r="CE624" s="267"/>
      <c r="CF624" s="267"/>
      <c r="CG624" s="267"/>
      <c r="CH624" s="267"/>
      <c r="CI624" s="267"/>
      <c r="CJ624" s="267"/>
      <c r="CK624" s="267"/>
      <c r="CL624" s="267"/>
      <c r="CM624" s="267"/>
      <c r="CN624" s="267"/>
      <c r="CO624" s="267"/>
      <c r="CP624" s="267"/>
      <c r="CQ624" s="267"/>
      <c r="CR624" s="267"/>
      <c r="CS624" s="267"/>
      <c r="CT624" s="267"/>
      <c r="CU624" s="267"/>
      <c r="CV624" s="267"/>
      <c r="CW624" s="267"/>
      <c r="CX624" s="267"/>
      <c r="CY624" s="267"/>
      <c r="CZ624" s="267"/>
      <c r="DA624" s="267"/>
      <c r="DB624" s="267"/>
      <c r="DC624" s="267"/>
      <c r="DD624" s="267"/>
      <c r="DE624" s="267"/>
      <c r="DF624" s="267"/>
      <c r="DG624" s="267"/>
      <c r="DH624" s="267"/>
      <c r="DI624" s="267"/>
      <c r="DJ624" s="267"/>
      <c r="DK624" s="267"/>
      <c r="DL624" s="267"/>
      <c r="DM624" s="267"/>
      <c r="DN624" s="267"/>
      <c r="DO624" s="267"/>
      <c r="DP624" s="267"/>
      <c r="DQ624" s="267"/>
      <c r="DR624" s="267"/>
      <c r="DS624" s="267"/>
      <c r="DT624" s="267"/>
      <c r="DU624" s="267"/>
      <c r="DV624" s="267"/>
      <c r="DW624" s="267"/>
      <c r="DX624" s="267"/>
      <c r="DY624" s="267"/>
      <c r="DZ624" s="267"/>
      <c r="EA624" s="267"/>
      <c r="EB624" s="267"/>
      <c r="EC624" s="267"/>
      <c r="ED624" s="267"/>
      <c r="EE624" s="267"/>
      <c r="EF624" s="267"/>
      <c r="EG624" s="267"/>
      <c r="EH624" s="267"/>
      <c r="EI624" s="267"/>
      <c r="EJ624" s="267"/>
      <c r="EK624" s="267"/>
      <c r="EL624" s="267"/>
      <c r="EM624" s="267"/>
      <c r="EN624" s="267"/>
      <c r="EO624" s="267"/>
      <c r="EP624" s="267"/>
      <c r="EQ624" s="267"/>
      <c r="ER624" s="267"/>
      <c r="ES624" s="267"/>
      <c r="ET624" s="267"/>
      <c r="EU624" s="267"/>
      <c r="EV624" s="267"/>
      <c r="EW624" s="267"/>
      <c r="EX624" s="267"/>
      <c r="EY624" s="267"/>
      <c r="EZ624" s="267"/>
      <c r="FA624" s="267"/>
      <c r="FB624" s="267"/>
      <c r="FC624" s="267"/>
      <c r="FD624" s="267"/>
      <c r="FE624" s="267"/>
      <c r="FF624" s="267"/>
      <c r="FG624" s="267"/>
      <c r="FH624" s="267"/>
      <c r="FI624" s="267"/>
      <c r="FJ624" s="267"/>
      <c r="FK624" s="267"/>
      <c r="FL624" s="267"/>
      <c r="FM624" s="267"/>
      <c r="FN624" s="267"/>
      <c r="FO624" s="267"/>
      <c r="FP624" s="267"/>
      <c r="FQ624" s="267"/>
      <c r="FR624" s="267"/>
      <c r="FS624" s="267"/>
      <c r="FT624" s="267"/>
      <c r="FU624" s="267"/>
      <c r="FV624" s="267"/>
      <c r="FW624" s="267"/>
      <c r="FX624" s="267"/>
      <c r="FY624" s="267"/>
      <c r="FZ624" s="267"/>
      <c r="GA624" s="267"/>
      <c r="GB624" s="267"/>
      <c r="GC624" s="267"/>
      <c r="GD624" s="267"/>
      <c r="GE624" s="267"/>
      <c r="GF624" s="267"/>
      <c r="GG624" s="267"/>
      <c r="GH624" s="267"/>
      <c r="GI624" s="267"/>
      <c r="GJ624" s="267"/>
      <c r="GK624" s="267"/>
      <c r="GL624" s="267"/>
      <c r="GM624" s="267"/>
      <c r="GN624" s="267"/>
      <c r="GO624" s="267"/>
      <c r="GP624" s="267"/>
      <c r="GQ624" s="267"/>
      <c r="GR624" s="267"/>
      <c r="GS624" s="267"/>
      <c r="GT624" s="267"/>
      <c r="GU624" s="267"/>
      <c r="GV624" s="267"/>
    </row>
    <row r="625" spans="1:204" s="502" customFormat="1" hidden="1">
      <c r="A625" s="258"/>
      <c r="B625" s="425"/>
      <c r="C625" s="260"/>
      <c r="D625" s="261"/>
      <c r="E625" s="262"/>
      <c r="F625" s="263"/>
      <c r="G625" s="426"/>
      <c r="H625" s="245"/>
      <c r="I625" s="246"/>
      <c r="J625" s="247"/>
      <c r="K625" s="247"/>
      <c r="L625" s="248" t="s">
        <v>137</v>
      </c>
      <c r="M625" s="244">
        <v>5129</v>
      </c>
      <c r="N625" s="240">
        <f>+'havelvac 7.1'!N625+'havelvac 7.2'!N625+'havelvac 7.3'!N625+'havelvac 7.4'!N625+'havelvac 7.5'!N625+'havelvac 7.6'!N625+'havelvac 7.7'!N625+'havelvac 7.9'!N625+'havelvac 7.8'!N625+'havelvac 7.10'!N625+'havelvac 7.11'!N625+'havelvac 7.12'!N625+'havelvac 7.13'!N625</f>
        <v>0</v>
      </c>
      <c r="O625" s="240">
        <f>+'havelvac 7.1'!O625+'havelvac 7.2'!O625+'havelvac 7.3'!O625+'havelvac 7.4'!O625+'havelvac 7.5'!O625+'havelvac 7.6'!O625+'havelvac 7.7'!O625+'havelvac 7.9'!O625+'havelvac 7.8'!O625+'havelvac 7.10'!O625+'havelvac 7.11'!O625+'havelvac 7.12'!O625+'havelvac 7.13'!O625</f>
        <v>0</v>
      </c>
      <c r="P625" s="240">
        <f>+'havelvac 7.1'!P625+'havelvac 7.2'!P625+'havelvac 7.3'!P625+'havelvac 7.4'!P625+'havelvac 7.5'!P625+'havelvac 7.6'!P625+'havelvac 7.7'!P625+'havelvac 7.9'!P625+'havelvac 7.8'!P625+'havelvac 7.10'!P625+'havelvac 7.11'!P625+'havelvac 7.12'!P625+'havelvac 7.13'!P625</f>
        <v>0</v>
      </c>
      <c r="Q625" s="267"/>
      <c r="R625" s="267"/>
      <c r="S625" s="267"/>
      <c r="T625" s="267"/>
      <c r="U625" s="267"/>
      <c r="V625" s="267"/>
      <c r="W625" s="267"/>
      <c r="X625" s="267"/>
      <c r="Y625" s="267"/>
      <c r="Z625" s="267"/>
      <c r="AA625" s="267"/>
      <c r="AB625" s="267"/>
      <c r="AC625" s="267"/>
      <c r="AD625" s="267"/>
      <c r="AE625" s="267"/>
      <c r="AF625" s="267"/>
      <c r="AG625" s="267"/>
      <c r="AH625" s="267"/>
      <c r="AI625" s="267"/>
      <c r="AJ625" s="267"/>
      <c r="AK625" s="267"/>
      <c r="AL625" s="267"/>
      <c r="AM625" s="267"/>
      <c r="AN625" s="267"/>
      <c r="AO625" s="267"/>
      <c r="AP625" s="267"/>
      <c r="AQ625" s="267"/>
      <c r="AR625" s="267"/>
      <c r="AS625" s="267"/>
      <c r="AT625" s="267"/>
      <c r="AU625" s="267"/>
      <c r="AV625" s="267"/>
      <c r="AW625" s="267"/>
      <c r="AX625" s="267"/>
      <c r="AY625" s="267"/>
      <c r="AZ625" s="267"/>
      <c r="BA625" s="267"/>
      <c r="BB625" s="267"/>
      <c r="BC625" s="267"/>
      <c r="BD625" s="267"/>
      <c r="BE625" s="267"/>
      <c r="BF625" s="267"/>
      <c r="BG625" s="267"/>
      <c r="BH625" s="267"/>
      <c r="BI625" s="267"/>
      <c r="BJ625" s="267"/>
      <c r="BK625" s="267"/>
      <c r="BL625" s="267"/>
      <c r="BM625" s="267"/>
      <c r="BN625" s="267"/>
      <c r="BO625" s="267"/>
      <c r="BP625" s="267"/>
      <c r="BQ625" s="267"/>
      <c r="BR625" s="267"/>
      <c r="BS625" s="267"/>
      <c r="BT625" s="267"/>
      <c r="BU625" s="267"/>
      <c r="BV625" s="267"/>
      <c r="BW625" s="267"/>
      <c r="BX625" s="267"/>
      <c r="BY625" s="267"/>
      <c r="BZ625" s="267"/>
      <c r="CA625" s="267"/>
      <c r="CB625" s="267"/>
      <c r="CC625" s="267"/>
      <c r="CD625" s="267"/>
      <c r="CE625" s="267"/>
      <c r="CF625" s="267"/>
      <c r="CG625" s="267"/>
      <c r="CH625" s="267"/>
      <c r="CI625" s="267"/>
      <c r="CJ625" s="267"/>
      <c r="CK625" s="267"/>
      <c r="CL625" s="267"/>
      <c r="CM625" s="267"/>
      <c r="CN625" s="267"/>
      <c r="CO625" s="267"/>
      <c r="CP625" s="267"/>
      <c r="CQ625" s="267"/>
      <c r="CR625" s="267"/>
      <c r="CS625" s="267"/>
      <c r="CT625" s="267"/>
      <c r="CU625" s="267"/>
      <c r="CV625" s="267"/>
      <c r="CW625" s="267"/>
      <c r="CX625" s="267"/>
      <c r="CY625" s="267"/>
      <c r="CZ625" s="267"/>
      <c r="DA625" s="267"/>
      <c r="DB625" s="267"/>
      <c r="DC625" s="267"/>
      <c r="DD625" s="267"/>
      <c r="DE625" s="267"/>
      <c r="DF625" s="267"/>
      <c r="DG625" s="267"/>
      <c r="DH625" s="267"/>
      <c r="DI625" s="267"/>
      <c r="DJ625" s="267"/>
      <c r="DK625" s="267"/>
      <c r="DL625" s="267"/>
      <c r="DM625" s="267"/>
      <c r="DN625" s="267"/>
      <c r="DO625" s="267"/>
      <c r="DP625" s="267"/>
      <c r="DQ625" s="267"/>
      <c r="DR625" s="267"/>
      <c r="DS625" s="267"/>
      <c r="DT625" s="267"/>
      <c r="DU625" s="267"/>
      <c r="DV625" s="267"/>
      <c r="DW625" s="267"/>
      <c r="DX625" s="267"/>
      <c r="DY625" s="267"/>
      <c r="DZ625" s="267"/>
      <c r="EA625" s="267"/>
      <c r="EB625" s="267"/>
      <c r="EC625" s="267"/>
      <c r="ED625" s="267"/>
      <c r="EE625" s="267"/>
      <c r="EF625" s="267"/>
      <c r="EG625" s="267"/>
      <c r="EH625" s="267"/>
      <c r="EI625" s="267"/>
      <c r="EJ625" s="267"/>
      <c r="EK625" s="267"/>
      <c r="EL625" s="267"/>
      <c r="EM625" s="267"/>
      <c r="EN625" s="267"/>
      <c r="EO625" s="267"/>
      <c r="EP625" s="267"/>
      <c r="EQ625" s="267"/>
      <c r="ER625" s="267"/>
      <c r="ES625" s="267"/>
      <c r="ET625" s="267"/>
      <c r="EU625" s="267"/>
      <c r="EV625" s="267"/>
      <c r="EW625" s="267"/>
      <c r="EX625" s="267"/>
      <c r="EY625" s="267"/>
      <c r="EZ625" s="267"/>
      <c r="FA625" s="267"/>
      <c r="FB625" s="267"/>
      <c r="FC625" s="267"/>
      <c r="FD625" s="267"/>
      <c r="FE625" s="267"/>
      <c r="FF625" s="267"/>
      <c r="FG625" s="267"/>
      <c r="FH625" s="267"/>
      <c r="FI625" s="267"/>
      <c r="FJ625" s="267"/>
      <c r="FK625" s="267"/>
      <c r="FL625" s="267"/>
      <c r="FM625" s="267"/>
      <c r="FN625" s="267"/>
      <c r="FO625" s="267"/>
      <c r="FP625" s="267"/>
      <c r="FQ625" s="267"/>
      <c r="FR625" s="267"/>
      <c r="FS625" s="267"/>
      <c r="FT625" s="267"/>
      <c r="FU625" s="267"/>
      <c r="FV625" s="267"/>
      <c r="FW625" s="267"/>
      <c r="FX625" s="267"/>
      <c r="FY625" s="267"/>
      <c r="FZ625" s="267"/>
      <c r="GA625" s="267"/>
      <c r="GB625" s="267"/>
      <c r="GC625" s="267"/>
      <c r="GD625" s="267"/>
      <c r="GE625" s="267"/>
      <c r="GF625" s="267"/>
      <c r="GG625" s="267"/>
      <c r="GH625" s="267"/>
      <c r="GI625" s="267"/>
      <c r="GJ625" s="267"/>
      <c r="GK625" s="267"/>
      <c r="GL625" s="267"/>
      <c r="GM625" s="267"/>
      <c r="GN625" s="267"/>
      <c r="GO625" s="267"/>
      <c r="GP625" s="267"/>
      <c r="GQ625" s="267"/>
      <c r="GR625" s="267"/>
      <c r="GS625" s="267"/>
      <c r="GT625" s="267"/>
      <c r="GU625" s="267"/>
      <c r="GV625" s="267"/>
    </row>
    <row r="626" spans="1:204" s="502" customFormat="1" ht="40.5" hidden="1">
      <c r="A626" s="258"/>
      <c r="B626" s="425"/>
      <c r="C626" s="260"/>
      <c r="D626" s="261"/>
      <c r="E626" s="262"/>
      <c r="F626" s="263"/>
      <c r="G626" s="426"/>
      <c r="H626" s="238"/>
      <c r="I626" s="463"/>
      <c r="J626" s="464"/>
      <c r="K626" s="464"/>
      <c r="L626" s="465" t="s">
        <v>334</v>
      </c>
      <c r="M626" s="459"/>
      <c r="N626" s="466">
        <f>SUM(N627:N628)</f>
        <v>0</v>
      </c>
      <c r="O626" s="466">
        <f>SUM(O627:O628)</f>
        <v>0</v>
      </c>
      <c r="P626" s="466">
        <f>SUM(P627:P628)</f>
        <v>0</v>
      </c>
      <c r="Q626" s="267"/>
      <c r="R626" s="267"/>
      <c r="S626" s="267"/>
      <c r="T626" s="267"/>
      <c r="U626" s="267"/>
      <c r="V626" s="267"/>
      <c r="W626" s="267"/>
      <c r="X626" s="267"/>
      <c r="Y626" s="267"/>
      <c r="Z626" s="267"/>
      <c r="AA626" s="267"/>
      <c r="AB626" s="267"/>
      <c r="AC626" s="267"/>
      <c r="AD626" s="267"/>
      <c r="AE626" s="267"/>
      <c r="AF626" s="267"/>
      <c r="AG626" s="267"/>
      <c r="AH626" s="267"/>
      <c r="AI626" s="267"/>
      <c r="AJ626" s="267"/>
      <c r="AK626" s="267"/>
      <c r="AL626" s="267"/>
      <c r="AM626" s="267"/>
      <c r="AN626" s="267"/>
      <c r="AO626" s="267"/>
      <c r="AP626" s="267"/>
      <c r="AQ626" s="267"/>
      <c r="AR626" s="267"/>
      <c r="AS626" s="267"/>
      <c r="AT626" s="267"/>
      <c r="AU626" s="267"/>
      <c r="AV626" s="267"/>
      <c r="AW626" s="267"/>
      <c r="AX626" s="267"/>
      <c r="AY626" s="267"/>
      <c r="AZ626" s="267"/>
      <c r="BA626" s="267"/>
      <c r="BB626" s="267"/>
      <c r="BC626" s="267"/>
      <c r="BD626" s="267"/>
      <c r="BE626" s="267"/>
      <c r="BF626" s="267"/>
      <c r="BG626" s="267"/>
      <c r="BH626" s="267"/>
      <c r="BI626" s="267"/>
      <c r="BJ626" s="267"/>
      <c r="BK626" s="267"/>
      <c r="BL626" s="267"/>
      <c r="BM626" s="267"/>
      <c r="BN626" s="267"/>
      <c r="BO626" s="267"/>
      <c r="BP626" s="267"/>
      <c r="BQ626" s="267"/>
      <c r="BR626" s="267"/>
      <c r="BS626" s="267"/>
      <c r="BT626" s="267"/>
      <c r="BU626" s="267"/>
      <c r="BV626" s="267"/>
      <c r="BW626" s="267"/>
      <c r="BX626" s="267"/>
      <c r="BY626" s="267"/>
      <c r="BZ626" s="267"/>
      <c r="CA626" s="267"/>
      <c r="CB626" s="267"/>
      <c r="CC626" s="267"/>
      <c r="CD626" s="267"/>
      <c r="CE626" s="267"/>
      <c r="CF626" s="267"/>
      <c r="CG626" s="267"/>
      <c r="CH626" s="267"/>
      <c r="CI626" s="267"/>
      <c r="CJ626" s="267"/>
      <c r="CK626" s="267"/>
      <c r="CL626" s="267"/>
      <c r="CM626" s="267"/>
      <c r="CN626" s="267"/>
      <c r="CO626" s="267"/>
      <c r="CP626" s="267"/>
      <c r="CQ626" s="267"/>
      <c r="CR626" s="267"/>
      <c r="CS626" s="267"/>
      <c r="CT626" s="267"/>
      <c r="CU626" s="267"/>
      <c r="CV626" s="267"/>
      <c r="CW626" s="267"/>
      <c r="CX626" s="267"/>
      <c r="CY626" s="267"/>
      <c r="CZ626" s="267"/>
      <c r="DA626" s="267"/>
      <c r="DB626" s="267"/>
      <c r="DC626" s="267"/>
      <c r="DD626" s="267"/>
      <c r="DE626" s="267"/>
      <c r="DF626" s="267"/>
      <c r="DG626" s="267"/>
      <c r="DH626" s="267"/>
      <c r="DI626" s="267"/>
      <c r="DJ626" s="267"/>
      <c r="DK626" s="267"/>
      <c r="DL626" s="267"/>
      <c r="DM626" s="267"/>
      <c r="DN626" s="267"/>
      <c r="DO626" s="267"/>
      <c r="DP626" s="267"/>
      <c r="DQ626" s="267"/>
      <c r="DR626" s="267"/>
      <c r="DS626" s="267"/>
      <c r="DT626" s="267"/>
      <c r="DU626" s="267"/>
      <c r="DV626" s="267"/>
      <c r="DW626" s="267"/>
      <c r="DX626" s="267"/>
      <c r="DY626" s="267"/>
      <c r="DZ626" s="267"/>
      <c r="EA626" s="267"/>
      <c r="EB626" s="267"/>
      <c r="EC626" s="267"/>
      <c r="ED626" s="267"/>
      <c r="EE626" s="267"/>
      <c r="EF626" s="267"/>
      <c r="EG626" s="267"/>
      <c r="EH626" s="267"/>
      <c r="EI626" s="267"/>
      <c r="EJ626" s="267"/>
      <c r="EK626" s="267"/>
      <c r="EL626" s="267"/>
      <c r="EM626" s="267"/>
      <c r="EN626" s="267"/>
      <c r="EO626" s="267"/>
      <c r="EP626" s="267"/>
      <c r="EQ626" s="267"/>
      <c r="ER626" s="267"/>
      <c r="ES626" s="267"/>
      <c r="ET626" s="267"/>
      <c r="EU626" s="267"/>
      <c r="EV626" s="267"/>
      <c r="EW626" s="267"/>
      <c r="EX626" s="267"/>
      <c r="EY626" s="267"/>
      <c r="EZ626" s="267"/>
      <c r="FA626" s="267"/>
      <c r="FB626" s="267"/>
      <c r="FC626" s="267"/>
      <c r="FD626" s="267"/>
      <c r="FE626" s="267"/>
      <c r="FF626" s="267"/>
      <c r="FG626" s="267"/>
      <c r="FH626" s="267"/>
      <c r="FI626" s="267"/>
      <c r="FJ626" s="267"/>
      <c r="FK626" s="267"/>
      <c r="FL626" s="267"/>
      <c r="FM626" s="267"/>
      <c r="FN626" s="267"/>
      <c r="FO626" s="267"/>
      <c r="FP626" s="267"/>
      <c r="FQ626" s="267"/>
      <c r="FR626" s="267"/>
      <c r="FS626" s="267"/>
      <c r="FT626" s="267"/>
      <c r="FU626" s="267"/>
      <c r="FV626" s="267"/>
      <c r="FW626" s="267"/>
      <c r="FX626" s="267"/>
      <c r="FY626" s="267"/>
      <c r="FZ626" s="267"/>
      <c r="GA626" s="267"/>
      <c r="GB626" s="267"/>
      <c r="GC626" s="267"/>
      <c r="GD626" s="267"/>
      <c r="GE626" s="267"/>
      <c r="GF626" s="267"/>
      <c r="GG626" s="267"/>
      <c r="GH626" s="267"/>
      <c r="GI626" s="267"/>
      <c r="GJ626" s="267"/>
      <c r="GK626" s="267"/>
      <c r="GL626" s="267"/>
      <c r="GM626" s="267"/>
      <c r="GN626" s="267"/>
      <c r="GO626" s="267"/>
      <c r="GP626" s="267"/>
      <c r="GQ626" s="267"/>
      <c r="GR626" s="267"/>
      <c r="GS626" s="267"/>
      <c r="GT626" s="267"/>
      <c r="GU626" s="267"/>
      <c r="GV626" s="267"/>
    </row>
    <row r="627" spans="1:204" s="502" customFormat="1" hidden="1">
      <c r="A627" s="258"/>
      <c r="B627" s="425"/>
      <c r="C627" s="260"/>
      <c r="D627" s="261"/>
      <c r="E627" s="262"/>
      <c r="F627" s="263"/>
      <c r="G627" s="426"/>
      <c r="H627" s="245"/>
      <c r="I627" s="246"/>
      <c r="J627" s="247"/>
      <c r="K627" s="247"/>
      <c r="L627" s="248" t="s">
        <v>125</v>
      </c>
      <c r="M627" s="244">
        <v>4239</v>
      </c>
      <c r="N627" s="240">
        <f>+'havelvac 7.1'!N627+'havelvac 7.2'!N627+'havelvac 7.3'!N627+'havelvac 7.4'!N627+'havelvac 7.5'!N627+'havelvac 7.6'!N627+'havelvac 7.7'!N627+'havelvac 7.9'!N627+'havelvac 7.8'!N627+'havelvac 7.10'!N627+'havelvac 7.11'!N627+'havelvac 7.12'!N627+'havelvac 7.13'!N627</f>
        <v>0</v>
      </c>
      <c r="O627" s="240">
        <f>+'havelvac 7.1'!O627+'havelvac 7.2'!O627+'havelvac 7.3'!O627+'havelvac 7.4'!O627+'havelvac 7.5'!O627+'havelvac 7.6'!O627+'havelvac 7.7'!O627+'havelvac 7.9'!O627+'havelvac 7.8'!O627+'havelvac 7.10'!O627+'havelvac 7.11'!O627+'havelvac 7.12'!O627+'havelvac 7.13'!O627</f>
        <v>0</v>
      </c>
      <c r="P627" s="240">
        <f>+'havelvac 7.1'!P627+'havelvac 7.2'!P627+'havelvac 7.3'!P627+'havelvac 7.4'!P627+'havelvac 7.5'!P627+'havelvac 7.6'!P627+'havelvac 7.7'!P627+'havelvac 7.9'!P627+'havelvac 7.8'!P627+'havelvac 7.10'!P627+'havelvac 7.11'!P627+'havelvac 7.12'!P627+'havelvac 7.13'!P627</f>
        <v>0</v>
      </c>
      <c r="Q627" s="267"/>
      <c r="R627" s="267"/>
      <c r="S627" s="267"/>
      <c r="T627" s="267"/>
      <c r="U627" s="267"/>
      <c r="V627" s="267"/>
      <c r="W627" s="267"/>
      <c r="X627" s="267"/>
      <c r="Y627" s="267"/>
      <c r="Z627" s="267"/>
      <c r="AA627" s="267"/>
      <c r="AB627" s="267"/>
      <c r="AC627" s="267"/>
      <c r="AD627" s="267"/>
      <c r="AE627" s="267"/>
      <c r="AF627" s="267"/>
      <c r="AG627" s="267"/>
      <c r="AH627" s="267"/>
      <c r="AI627" s="267"/>
      <c r="AJ627" s="267"/>
      <c r="AK627" s="267"/>
      <c r="AL627" s="267"/>
      <c r="AM627" s="267"/>
      <c r="AN627" s="267"/>
      <c r="AO627" s="267"/>
      <c r="AP627" s="267"/>
      <c r="AQ627" s="267"/>
      <c r="AR627" s="267"/>
      <c r="AS627" s="267"/>
      <c r="AT627" s="267"/>
      <c r="AU627" s="267"/>
      <c r="AV627" s="267"/>
      <c r="AW627" s="267"/>
      <c r="AX627" s="267"/>
      <c r="AY627" s="267"/>
      <c r="AZ627" s="267"/>
      <c r="BA627" s="267"/>
      <c r="BB627" s="267"/>
      <c r="BC627" s="267"/>
      <c r="BD627" s="267"/>
      <c r="BE627" s="267"/>
      <c r="BF627" s="267"/>
      <c r="BG627" s="267"/>
      <c r="BH627" s="267"/>
      <c r="BI627" s="267"/>
      <c r="BJ627" s="267"/>
      <c r="BK627" s="267"/>
      <c r="BL627" s="267"/>
      <c r="BM627" s="267"/>
      <c r="BN627" s="267"/>
      <c r="BO627" s="267"/>
      <c r="BP627" s="267"/>
      <c r="BQ627" s="267"/>
      <c r="BR627" s="267"/>
      <c r="BS627" s="267"/>
      <c r="BT627" s="267"/>
      <c r="BU627" s="267"/>
      <c r="BV627" s="267"/>
      <c r="BW627" s="267"/>
      <c r="BX627" s="267"/>
      <c r="BY627" s="267"/>
      <c r="BZ627" s="267"/>
      <c r="CA627" s="267"/>
      <c r="CB627" s="267"/>
      <c r="CC627" s="267"/>
      <c r="CD627" s="267"/>
      <c r="CE627" s="267"/>
      <c r="CF627" s="267"/>
      <c r="CG627" s="267"/>
      <c r="CH627" s="267"/>
      <c r="CI627" s="267"/>
      <c r="CJ627" s="267"/>
      <c r="CK627" s="267"/>
      <c r="CL627" s="267"/>
      <c r="CM627" s="267"/>
      <c r="CN627" s="267"/>
      <c r="CO627" s="267"/>
      <c r="CP627" s="267"/>
      <c r="CQ627" s="267"/>
      <c r="CR627" s="267"/>
      <c r="CS627" s="267"/>
      <c r="CT627" s="267"/>
      <c r="CU627" s="267"/>
      <c r="CV627" s="267"/>
      <c r="CW627" s="267"/>
      <c r="CX627" s="267"/>
      <c r="CY627" s="267"/>
      <c r="CZ627" s="267"/>
      <c r="DA627" s="267"/>
      <c r="DB627" s="267"/>
      <c r="DC627" s="267"/>
      <c r="DD627" s="267"/>
      <c r="DE627" s="267"/>
      <c r="DF627" s="267"/>
      <c r="DG627" s="267"/>
      <c r="DH627" s="267"/>
      <c r="DI627" s="267"/>
      <c r="DJ627" s="267"/>
      <c r="DK627" s="267"/>
      <c r="DL627" s="267"/>
      <c r="DM627" s="267"/>
      <c r="DN627" s="267"/>
      <c r="DO627" s="267"/>
      <c r="DP627" s="267"/>
      <c r="DQ627" s="267"/>
      <c r="DR627" s="267"/>
      <c r="DS627" s="267"/>
      <c r="DT627" s="267"/>
      <c r="DU627" s="267"/>
      <c r="DV627" s="267"/>
      <c r="DW627" s="267"/>
      <c r="DX627" s="267"/>
      <c r="DY627" s="267"/>
      <c r="DZ627" s="267"/>
      <c r="EA627" s="267"/>
      <c r="EB627" s="267"/>
      <c r="EC627" s="267"/>
      <c r="ED627" s="267"/>
      <c r="EE627" s="267"/>
      <c r="EF627" s="267"/>
      <c r="EG627" s="267"/>
      <c r="EH627" s="267"/>
      <c r="EI627" s="267"/>
      <c r="EJ627" s="267"/>
      <c r="EK627" s="267"/>
      <c r="EL627" s="267"/>
      <c r="EM627" s="267"/>
      <c r="EN627" s="267"/>
      <c r="EO627" s="267"/>
      <c r="EP627" s="267"/>
      <c r="EQ627" s="267"/>
      <c r="ER627" s="267"/>
      <c r="ES627" s="267"/>
      <c r="ET627" s="267"/>
      <c r="EU627" s="267"/>
      <c r="EV627" s="267"/>
      <c r="EW627" s="267"/>
      <c r="EX627" s="267"/>
      <c r="EY627" s="267"/>
      <c r="EZ627" s="267"/>
      <c r="FA627" s="267"/>
      <c r="FB627" s="267"/>
      <c r="FC627" s="267"/>
      <c r="FD627" s="267"/>
      <c r="FE627" s="267"/>
      <c r="FF627" s="267"/>
      <c r="FG627" s="267"/>
      <c r="FH627" s="267"/>
      <c r="FI627" s="267"/>
      <c r="FJ627" s="267"/>
      <c r="FK627" s="267"/>
      <c r="FL627" s="267"/>
      <c r="FM627" s="267"/>
      <c r="FN627" s="267"/>
      <c r="FO627" s="267"/>
      <c r="FP627" s="267"/>
      <c r="FQ627" s="267"/>
      <c r="FR627" s="267"/>
      <c r="FS627" s="267"/>
      <c r="FT627" s="267"/>
      <c r="FU627" s="267"/>
      <c r="FV627" s="267"/>
      <c r="FW627" s="267"/>
      <c r="FX627" s="267"/>
      <c r="FY627" s="267"/>
      <c r="FZ627" s="267"/>
      <c r="GA627" s="267"/>
      <c r="GB627" s="267"/>
      <c r="GC627" s="267"/>
      <c r="GD627" s="267"/>
      <c r="GE627" s="267"/>
      <c r="GF627" s="267"/>
      <c r="GG627" s="267"/>
      <c r="GH627" s="267"/>
      <c r="GI627" s="267"/>
      <c r="GJ627" s="267"/>
      <c r="GK627" s="267"/>
      <c r="GL627" s="267"/>
      <c r="GM627" s="267"/>
      <c r="GN627" s="267"/>
      <c r="GO627" s="267"/>
      <c r="GP627" s="267"/>
      <c r="GQ627" s="267"/>
      <c r="GR627" s="267"/>
      <c r="GS627" s="267"/>
      <c r="GT627" s="267"/>
      <c r="GU627" s="267"/>
      <c r="GV627" s="267"/>
    </row>
    <row r="628" spans="1:204" s="502" customFormat="1" ht="25.5" hidden="1">
      <c r="A628" s="258"/>
      <c r="B628" s="425"/>
      <c r="C628" s="260"/>
      <c r="D628" s="261"/>
      <c r="E628" s="262"/>
      <c r="F628" s="263"/>
      <c r="G628" s="426"/>
      <c r="H628" s="473"/>
      <c r="I628" s="474"/>
      <c r="J628" s="475"/>
      <c r="K628" s="476"/>
      <c r="L628" s="477" t="s">
        <v>217</v>
      </c>
      <c r="M628" s="419">
        <v>4511</v>
      </c>
      <c r="N628" s="240">
        <f>+'havelvac 7.1'!N628+'havelvac 7.2'!N628+'havelvac 7.3'!N628+'havelvac 7.4'!N628+'havelvac 7.5'!N628+'havelvac 7.6'!N628+'havelvac 7.7'!N628+'havelvac 7.9'!N628+'havelvac 7.8'!N628+'havelvac 7.10'!N628+'havelvac 7.11'!N628+'havelvac 7.12'!N628+'havelvac 7.13'!N628</f>
        <v>0</v>
      </c>
      <c r="O628" s="240">
        <f>+'havelvac 7.1'!O628+'havelvac 7.2'!O628+'havelvac 7.3'!O628+'havelvac 7.4'!O628+'havelvac 7.5'!O628+'havelvac 7.6'!O628+'havelvac 7.7'!O628+'havelvac 7.9'!O628+'havelvac 7.8'!O628+'havelvac 7.10'!O628+'havelvac 7.11'!O628+'havelvac 7.12'!O628+'havelvac 7.13'!O628</f>
        <v>0</v>
      </c>
      <c r="P628" s="240">
        <f>+'havelvac 7.1'!P628+'havelvac 7.2'!P628+'havelvac 7.3'!P628+'havelvac 7.4'!P628+'havelvac 7.5'!P628+'havelvac 7.6'!P628+'havelvac 7.7'!P628+'havelvac 7.9'!P628+'havelvac 7.8'!P628+'havelvac 7.10'!P628+'havelvac 7.11'!P628+'havelvac 7.12'!P628+'havelvac 7.13'!P628</f>
        <v>0</v>
      </c>
      <c r="Q628" s="267"/>
      <c r="R628" s="267"/>
      <c r="S628" s="267"/>
      <c r="T628" s="267"/>
      <c r="U628" s="267"/>
      <c r="V628" s="267"/>
      <c r="W628" s="267"/>
      <c r="X628" s="267"/>
      <c r="Y628" s="267"/>
      <c r="Z628" s="267"/>
      <c r="AA628" s="267"/>
      <c r="AB628" s="267"/>
      <c r="AC628" s="267"/>
      <c r="AD628" s="267"/>
      <c r="AE628" s="267"/>
      <c r="AF628" s="267"/>
      <c r="AG628" s="267"/>
      <c r="AH628" s="267"/>
      <c r="AI628" s="267"/>
      <c r="AJ628" s="267"/>
      <c r="AK628" s="267"/>
      <c r="AL628" s="267"/>
      <c r="AM628" s="267"/>
      <c r="AN628" s="267"/>
      <c r="AO628" s="267"/>
      <c r="AP628" s="267"/>
      <c r="AQ628" s="267"/>
      <c r="AR628" s="267"/>
      <c r="AS628" s="267"/>
      <c r="AT628" s="267"/>
      <c r="AU628" s="267"/>
      <c r="AV628" s="267"/>
      <c r="AW628" s="267"/>
      <c r="AX628" s="267"/>
      <c r="AY628" s="267"/>
      <c r="AZ628" s="267"/>
      <c r="BA628" s="267"/>
      <c r="BB628" s="267"/>
      <c r="BC628" s="267"/>
      <c r="BD628" s="267"/>
      <c r="BE628" s="267"/>
      <c r="BF628" s="267"/>
      <c r="BG628" s="267"/>
      <c r="BH628" s="267"/>
      <c r="BI628" s="267"/>
      <c r="BJ628" s="267"/>
      <c r="BK628" s="267"/>
      <c r="BL628" s="267"/>
      <c r="BM628" s="267"/>
      <c r="BN628" s="267"/>
      <c r="BO628" s="267"/>
      <c r="BP628" s="267"/>
      <c r="BQ628" s="267"/>
      <c r="BR628" s="267"/>
      <c r="BS628" s="267"/>
      <c r="BT628" s="267"/>
      <c r="BU628" s="267"/>
      <c r="BV628" s="267"/>
      <c r="BW628" s="267"/>
      <c r="BX628" s="267"/>
      <c r="BY628" s="267"/>
      <c r="BZ628" s="267"/>
      <c r="CA628" s="267"/>
      <c r="CB628" s="267"/>
      <c r="CC628" s="267"/>
      <c r="CD628" s="267"/>
      <c r="CE628" s="267"/>
      <c r="CF628" s="267"/>
      <c r="CG628" s="267"/>
      <c r="CH628" s="267"/>
      <c r="CI628" s="267"/>
      <c r="CJ628" s="267"/>
      <c r="CK628" s="267"/>
      <c r="CL628" s="267"/>
      <c r="CM628" s="267"/>
      <c r="CN628" s="267"/>
      <c r="CO628" s="267"/>
      <c r="CP628" s="267"/>
      <c r="CQ628" s="267"/>
      <c r="CR628" s="267"/>
      <c r="CS628" s="267"/>
      <c r="CT628" s="267"/>
      <c r="CU628" s="267"/>
      <c r="CV628" s="267"/>
      <c r="CW628" s="267"/>
      <c r="CX628" s="267"/>
      <c r="CY628" s="267"/>
      <c r="CZ628" s="267"/>
      <c r="DA628" s="267"/>
      <c r="DB628" s="267"/>
      <c r="DC628" s="267"/>
      <c r="DD628" s="267"/>
      <c r="DE628" s="267"/>
      <c r="DF628" s="267"/>
      <c r="DG628" s="267"/>
      <c r="DH628" s="267"/>
      <c r="DI628" s="267"/>
      <c r="DJ628" s="267"/>
      <c r="DK628" s="267"/>
      <c r="DL628" s="267"/>
      <c r="DM628" s="267"/>
      <c r="DN628" s="267"/>
      <c r="DO628" s="267"/>
      <c r="DP628" s="267"/>
      <c r="DQ628" s="267"/>
      <c r="DR628" s="267"/>
      <c r="DS628" s="267"/>
      <c r="DT628" s="267"/>
      <c r="DU628" s="267"/>
      <c r="DV628" s="267"/>
      <c r="DW628" s="267"/>
      <c r="DX628" s="267"/>
      <c r="DY628" s="267"/>
      <c r="DZ628" s="267"/>
      <c r="EA628" s="267"/>
      <c r="EB628" s="267"/>
      <c r="EC628" s="267"/>
      <c r="ED628" s="267"/>
      <c r="EE628" s="267"/>
      <c r="EF628" s="267"/>
      <c r="EG628" s="267"/>
      <c r="EH628" s="267"/>
      <c r="EI628" s="267"/>
      <c r="EJ628" s="267"/>
      <c r="EK628" s="267"/>
      <c r="EL628" s="267"/>
      <c r="EM628" s="267"/>
      <c r="EN628" s="267"/>
      <c r="EO628" s="267"/>
      <c r="EP628" s="267"/>
      <c r="EQ628" s="267"/>
      <c r="ER628" s="267"/>
      <c r="ES628" s="267"/>
      <c r="ET628" s="267"/>
      <c r="EU628" s="267"/>
      <c r="EV628" s="267"/>
      <c r="EW628" s="267"/>
      <c r="EX628" s="267"/>
      <c r="EY628" s="267"/>
      <c r="EZ628" s="267"/>
      <c r="FA628" s="267"/>
      <c r="FB628" s="267"/>
      <c r="FC628" s="267"/>
      <c r="FD628" s="267"/>
      <c r="FE628" s="267"/>
      <c r="FF628" s="267"/>
      <c r="FG628" s="267"/>
      <c r="FH628" s="267"/>
      <c r="FI628" s="267"/>
      <c r="FJ628" s="267"/>
      <c r="FK628" s="267"/>
      <c r="FL628" s="267"/>
      <c r="FM628" s="267"/>
      <c r="FN628" s="267"/>
      <c r="FO628" s="267"/>
      <c r="FP628" s="267"/>
      <c r="FQ628" s="267"/>
      <c r="FR628" s="267"/>
      <c r="FS628" s="267"/>
      <c r="FT628" s="267"/>
      <c r="FU628" s="267"/>
      <c r="FV628" s="267"/>
      <c r="FW628" s="267"/>
      <c r="FX628" s="267"/>
      <c r="FY628" s="267"/>
      <c r="FZ628" s="267"/>
      <c r="GA628" s="267"/>
      <c r="GB628" s="267"/>
      <c r="GC628" s="267"/>
      <c r="GD628" s="267"/>
      <c r="GE628" s="267"/>
      <c r="GF628" s="267"/>
      <c r="GG628" s="267"/>
      <c r="GH628" s="267"/>
      <c r="GI628" s="267"/>
      <c r="GJ628" s="267"/>
      <c r="GK628" s="267"/>
      <c r="GL628" s="267"/>
      <c r="GM628" s="267"/>
      <c r="GN628" s="267"/>
      <c r="GO628" s="267"/>
      <c r="GP628" s="267"/>
      <c r="GQ628" s="267"/>
      <c r="GR628" s="267"/>
      <c r="GS628" s="267"/>
      <c r="GT628" s="267"/>
      <c r="GU628" s="267"/>
      <c r="GV628" s="267"/>
    </row>
    <row r="629" spans="1:204" s="502" customFormat="1" ht="27" hidden="1">
      <c r="A629" s="258"/>
      <c r="B629" s="425"/>
      <c r="C629" s="260"/>
      <c r="D629" s="261"/>
      <c r="E629" s="262"/>
      <c r="F629" s="263"/>
      <c r="G629" s="426"/>
      <c r="H629" s="238"/>
      <c r="I629" s="463"/>
      <c r="J629" s="464"/>
      <c r="K629" s="464"/>
      <c r="L629" s="465" t="s">
        <v>335</v>
      </c>
      <c r="M629" s="459"/>
      <c r="N629" s="466">
        <f>SUM(N630)</f>
        <v>0</v>
      </c>
      <c r="O629" s="466">
        <f>SUM(O630)</f>
        <v>0</v>
      </c>
      <c r="P629" s="466">
        <f>SUM(P630)</f>
        <v>0</v>
      </c>
      <c r="Q629" s="267"/>
      <c r="R629" s="267"/>
      <c r="S629" s="267"/>
      <c r="T629" s="267"/>
      <c r="U629" s="267"/>
      <c r="V629" s="267"/>
      <c r="W629" s="267"/>
      <c r="X629" s="267"/>
      <c r="Y629" s="267"/>
      <c r="Z629" s="267"/>
      <c r="AA629" s="267"/>
      <c r="AB629" s="267"/>
      <c r="AC629" s="267"/>
      <c r="AD629" s="267"/>
      <c r="AE629" s="267"/>
      <c r="AF629" s="267"/>
      <c r="AG629" s="267"/>
      <c r="AH629" s="267"/>
      <c r="AI629" s="267"/>
      <c r="AJ629" s="267"/>
      <c r="AK629" s="267"/>
      <c r="AL629" s="267"/>
      <c r="AM629" s="267"/>
      <c r="AN629" s="267"/>
      <c r="AO629" s="267"/>
      <c r="AP629" s="267"/>
      <c r="AQ629" s="267"/>
      <c r="AR629" s="267"/>
      <c r="AS629" s="267"/>
      <c r="AT629" s="267"/>
      <c r="AU629" s="267"/>
      <c r="AV629" s="267"/>
      <c r="AW629" s="267"/>
      <c r="AX629" s="267"/>
      <c r="AY629" s="267"/>
      <c r="AZ629" s="267"/>
      <c r="BA629" s="267"/>
      <c r="BB629" s="267"/>
      <c r="BC629" s="267"/>
      <c r="BD629" s="267"/>
      <c r="BE629" s="267"/>
      <c r="BF629" s="267"/>
      <c r="BG629" s="267"/>
      <c r="BH629" s="267"/>
      <c r="BI629" s="267"/>
      <c r="BJ629" s="267"/>
      <c r="BK629" s="267"/>
      <c r="BL629" s="267"/>
      <c r="BM629" s="267"/>
      <c r="BN629" s="267"/>
      <c r="BO629" s="267"/>
      <c r="BP629" s="267"/>
      <c r="BQ629" s="267"/>
      <c r="BR629" s="267"/>
      <c r="BS629" s="267"/>
      <c r="BT629" s="267"/>
      <c r="BU629" s="267"/>
      <c r="BV629" s="267"/>
      <c r="BW629" s="267"/>
      <c r="BX629" s="267"/>
      <c r="BY629" s="267"/>
      <c r="BZ629" s="267"/>
      <c r="CA629" s="267"/>
      <c r="CB629" s="267"/>
      <c r="CC629" s="267"/>
      <c r="CD629" s="267"/>
      <c r="CE629" s="267"/>
      <c r="CF629" s="267"/>
      <c r="CG629" s="267"/>
      <c r="CH629" s="267"/>
      <c r="CI629" s="267"/>
      <c r="CJ629" s="267"/>
      <c r="CK629" s="267"/>
      <c r="CL629" s="267"/>
      <c r="CM629" s="267"/>
      <c r="CN629" s="267"/>
      <c r="CO629" s="267"/>
      <c r="CP629" s="267"/>
      <c r="CQ629" s="267"/>
      <c r="CR629" s="267"/>
      <c r="CS629" s="267"/>
      <c r="CT629" s="267"/>
      <c r="CU629" s="267"/>
      <c r="CV629" s="267"/>
      <c r="CW629" s="267"/>
      <c r="CX629" s="267"/>
      <c r="CY629" s="267"/>
      <c r="CZ629" s="267"/>
      <c r="DA629" s="267"/>
      <c r="DB629" s="267"/>
      <c r="DC629" s="267"/>
      <c r="DD629" s="267"/>
      <c r="DE629" s="267"/>
      <c r="DF629" s="267"/>
      <c r="DG629" s="267"/>
      <c r="DH629" s="267"/>
      <c r="DI629" s="267"/>
      <c r="DJ629" s="267"/>
      <c r="DK629" s="267"/>
      <c r="DL629" s="267"/>
      <c r="DM629" s="267"/>
      <c r="DN629" s="267"/>
      <c r="DO629" s="267"/>
      <c r="DP629" s="267"/>
      <c r="DQ629" s="267"/>
      <c r="DR629" s="267"/>
      <c r="DS629" s="267"/>
      <c r="DT629" s="267"/>
      <c r="DU629" s="267"/>
      <c r="DV629" s="267"/>
      <c r="DW629" s="267"/>
      <c r="DX629" s="267"/>
      <c r="DY629" s="267"/>
      <c r="DZ629" s="267"/>
      <c r="EA629" s="267"/>
      <c r="EB629" s="267"/>
      <c r="EC629" s="267"/>
      <c r="ED629" s="267"/>
      <c r="EE629" s="267"/>
      <c r="EF629" s="267"/>
      <c r="EG629" s="267"/>
      <c r="EH629" s="267"/>
      <c r="EI629" s="267"/>
      <c r="EJ629" s="267"/>
      <c r="EK629" s="267"/>
      <c r="EL629" s="267"/>
      <c r="EM629" s="267"/>
      <c r="EN629" s="267"/>
      <c r="EO629" s="267"/>
      <c r="EP629" s="267"/>
      <c r="EQ629" s="267"/>
      <c r="ER629" s="267"/>
      <c r="ES629" s="267"/>
      <c r="ET629" s="267"/>
      <c r="EU629" s="267"/>
      <c r="EV629" s="267"/>
      <c r="EW629" s="267"/>
      <c r="EX629" s="267"/>
      <c r="EY629" s="267"/>
      <c r="EZ629" s="267"/>
      <c r="FA629" s="267"/>
      <c r="FB629" s="267"/>
      <c r="FC629" s="267"/>
      <c r="FD629" s="267"/>
      <c r="FE629" s="267"/>
      <c r="FF629" s="267"/>
      <c r="FG629" s="267"/>
      <c r="FH629" s="267"/>
      <c r="FI629" s="267"/>
      <c r="FJ629" s="267"/>
      <c r="FK629" s="267"/>
      <c r="FL629" s="267"/>
      <c r="FM629" s="267"/>
      <c r="FN629" s="267"/>
      <c r="FO629" s="267"/>
      <c r="FP629" s="267"/>
      <c r="FQ629" s="267"/>
      <c r="FR629" s="267"/>
      <c r="FS629" s="267"/>
      <c r="FT629" s="267"/>
      <c r="FU629" s="267"/>
      <c r="FV629" s="267"/>
      <c r="FW629" s="267"/>
      <c r="FX629" s="267"/>
      <c r="FY629" s="267"/>
      <c r="FZ629" s="267"/>
      <c r="GA629" s="267"/>
      <c r="GB629" s="267"/>
      <c r="GC629" s="267"/>
      <c r="GD629" s="267"/>
      <c r="GE629" s="267"/>
      <c r="GF629" s="267"/>
      <c r="GG629" s="267"/>
      <c r="GH629" s="267"/>
      <c r="GI629" s="267"/>
      <c r="GJ629" s="267"/>
      <c r="GK629" s="267"/>
      <c r="GL629" s="267"/>
      <c r="GM629" s="267"/>
      <c r="GN629" s="267"/>
      <c r="GO629" s="267"/>
      <c r="GP629" s="267"/>
      <c r="GQ629" s="267"/>
      <c r="GR629" s="267"/>
      <c r="GS629" s="267"/>
      <c r="GT629" s="267"/>
      <c r="GU629" s="267"/>
      <c r="GV629" s="267"/>
    </row>
    <row r="630" spans="1:204" s="502" customFormat="1" ht="25.5" hidden="1">
      <c r="A630" s="258"/>
      <c r="B630" s="425"/>
      <c r="C630" s="260"/>
      <c r="D630" s="261"/>
      <c r="E630" s="262"/>
      <c r="F630" s="263"/>
      <c r="G630" s="426"/>
      <c r="H630" s="245"/>
      <c r="I630" s="246"/>
      <c r="J630" s="247"/>
      <c r="K630" s="247"/>
      <c r="L630" s="477" t="s">
        <v>217</v>
      </c>
      <c r="M630" s="419">
        <v>4511</v>
      </c>
      <c r="N630" s="240">
        <f>+'havelvac 7.1'!N630+'havelvac 7.2'!N630+'havelvac 7.3'!N630+'havelvac 7.4'!N630+'havelvac 7.5'!N630+'havelvac 7.6'!N630+'havelvac 7.7'!N630+'havelvac 7.9'!N630+'havelvac 7.8'!N630+'havelvac 7.10'!N630+'havelvac 7.11'!N630+'havelvac 7.12'!N630+'havelvac 7.13'!N630</f>
        <v>0</v>
      </c>
      <c r="O630" s="240">
        <f>+'havelvac 7.1'!O630+'havelvac 7.2'!O630+'havelvac 7.3'!O630+'havelvac 7.4'!O630+'havelvac 7.5'!O630+'havelvac 7.6'!O630+'havelvac 7.7'!O630+'havelvac 7.9'!O630+'havelvac 7.8'!O630+'havelvac 7.10'!O630+'havelvac 7.11'!O630+'havelvac 7.12'!O630+'havelvac 7.13'!O630</f>
        <v>0</v>
      </c>
      <c r="P630" s="240">
        <f>+'havelvac 7.1'!P630+'havelvac 7.2'!P630+'havelvac 7.3'!P630+'havelvac 7.4'!P630+'havelvac 7.5'!P630+'havelvac 7.6'!P630+'havelvac 7.7'!P630+'havelvac 7.9'!P630+'havelvac 7.8'!P630+'havelvac 7.10'!P630+'havelvac 7.11'!P630+'havelvac 7.12'!P630+'havelvac 7.13'!P630</f>
        <v>0</v>
      </c>
      <c r="Q630" s="267"/>
      <c r="R630" s="267"/>
      <c r="S630" s="267"/>
      <c r="T630" s="267"/>
      <c r="U630" s="267"/>
      <c r="V630" s="267"/>
      <c r="W630" s="267"/>
      <c r="X630" s="267"/>
      <c r="Y630" s="267"/>
      <c r="Z630" s="267"/>
      <c r="AA630" s="267"/>
      <c r="AB630" s="267"/>
      <c r="AC630" s="267"/>
      <c r="AD630" s="267"/>
      <c r="AE630" s="267"/>
      <c r="AF630" s="267"/>
      <c r="AG630" s="267"/>
      <c r="AH630" s="267"/>
      <c r="AI630" s="267"/>
      <c r="AJ630" s="267"/>
      <c r="AK630" s="267"/>
      <c r="AL630" s="267"/>
      <c r="AM630" s="267"/>
      <c r="AN630" s="267"/>
      <c r="AO630" s="267"/>
      <c r="AP630" s="267"/>
      <c r="AQ630" s="267"/>
      <c r="AR630" s="267"/>
      <c r="AS630" s="267"/>
      <c r="AT630" s="267"/>
      <c r="AU630" s="267"/>
      <c r="AV630" s="267"/>
      <c r="AW630" s="267"/>
      <c r="AX630" s="267"/>
      <c r="AY630" s="267"/>
      <c r="AZ630" s="267"/>
      <c r="BA630" s="267"/>
      <c r="BB630" s="267"/>
      <c r="BC630" s="267"/>
      <c r="BD630" s="267"/>
      <c r="BE630" s="267"/>
      <c r="BF630" s="267"/>
      <c r="BG630" s="267"/>
      <c r="BH630" s="267"/>
      <c r="BI630" s="267"/>
      <c r="BJ630" s="267"/>
      <c r="BK630" s="267"/>
      <c r="BL630" s="267"/>
      <c r="BM630" s="267"/>
      <c r="BN630" s="267"/>
      <c r="BO630" s="267"/>
      <c r="BP630" s="267"/>
      <c r="BQ630" s="267"/>
      <c r="BR630" s="267"/>
      <c r="BS630" s="267"/>
      <c r="BT630" s="267"/>
      <c r="BU630" s="267"/>
      <c r="BV630" s="267"/>
      <c r="BW630" s="267"/>
      <c r="BX630" s="267"/>
      <c r="BY630" s="267"/>
      <c r="BZ630" s="267"/>
      <c r="CA630" s="267"/>
      <c r="CB630" s="267"/>
      <c r="CC630" s="267"/>
      <c r="CD630" s="267"/>
      <c r="CE630" s="267"/>
      <c r="CF630" s="267"/>
      <c r="CG630" s="267"/>
      <c r="CH630" s="267"/>
      <c r="CI630" s="267"/>
      <c r="CJ630" s="267"/>
      <c r="CK630" s="267"/>
      <c r="CL630" s="267"/>
      <c r="CM630" s="267"/>
      <c r="CN630" s="267"/>
      <c r="CO630" s="267"/>
      <c r="CP630" s="267"/>
      <c r="CQ630" s="267"/>
      <c r="CR630" s="267"/>
      <c r="CS630" s="267"/>
      <c r="CT630" s="267"/>
      <c r="CU630" s="267"/>
      <c r="CV630" s="267"/>
      <c r="CW630" s="267"/>
      <c r="CX630" s="267"/>
      <c r="CY630" s="267"/>
      <c r="CZ630" s="267"/>
      <c r="DA630" s="267"/>
      <c r="DB630" s="267"/>
      <c r="DC630" s="267"/>
      <c r="DD630" s="267"/>
      <c r="DE630" s="267"/>
      <c r="DF630" s="267"/>
      <c r="DG630" s="267"/>
      <c r="DH630" s="267"/>
      <c r="DI630" s="267"/>
      <c r="DJ630" s="267"/>
      <c r="DK630" s="267"/>
      <c r="DL630" s="267"/>
      <c r="DM630" s="267"/>
      <c r="DN630" s="267"/>
      <c r="DO630" s="267"/>
      <c r="DP630" s="267"/>
      <c r="DQ630" s="267"/>
      <c r="DR630" s="267"/>
      <c r="DS630" s="267"/>
      <c r="DT630" s="267"/>
      <c r="DU630" s="267"/>
      <c r="DV630" s="267"/>
      <c r="DW630" s="267"/>
      <c r="DX630" s="267"/>
      <c r="DY630" s="267"/>
      <c r="DZ630" s="267"/>
      <c r="EA630" s="267"/>
      <c r="EB630" s="267"/>
      <c r="EC630" s="267"/>
      <c r="ED630" s="267"/>
      <c r="EE630" s="267"/>
      <c r="EF630" s="267"/>
      <c r="EG630" s="267"/>
      <c r="EH630" s="267"/>
      <c r="EI630" s="267"/>
      <c r="EJ630" s="267"/>
      <c r="EK630" s="267"/>
      <c r="EL630" s="267"/>
      <c r="EM630" s="267"/>
      <c r="EN630" s="267"/>
      <c r="EO630" s="267"/>
      <c r="EP630" s="267"/>
      <c r="EQ630" s="267"/>
      <c r="ER630" s="267"/>
      <c r="ES630" s="267"/>
      <c r="ET630" s="267"/>
      <c r="EU630" s="267"/>
      <c r="EV630" s="267"/>
      <c r="EW630" s="267"/>
      <c r="EX630" s="267"/>
      <c r="EY630" s="267"/>
      <c r="EZ630" s="267"/>
      <c r="FA630" s="267"/>
      <c r="FB630" s="267"/>
      <c r="FC630" s="267"/>
      <c r="FD630" s="267"/>
      <c r="FE630" s="267"/>
      <c r="FF630" s="267"/>
      <c r="FG630" s="267"/>
      <c r="FH630" s="267"/>
      <c r="FI630" s="267"/>
      <c r="FJ630" s="267"/>
      <c r="FK630" s="267"/>
      <c r="FL630" s="267"/>
      <c r="FM630" s="267"/>
      <c r="FN630" s="267"/>
      <c r="FO630" s="267"/>
      <c r="FP630" s="267"/>
      <c r="FQ630" s="267"/>
      <c r="FR630" s="267"/>
      <c r="FS630" s="267"/>
      <c r="FT630" s="267"/>
      <c r="FU630" s="267"/>
      <c r="FV630" s="267"/>
      <c r="FW630" s="267"/>
      <c r="FX630" s="267"/>
      <c r="FY630" s="267"/>
      <c r="FZ630" s="267"/>
      <c r="GA630" s="267"/>
      <c r="GB630" s="267"/>
      <c r="GC630" s="267"/>
      <c r="GD630" s="267"/>
      <c r="GE630" s="267"/>
      <c r="GF630" s="267"/>
      <c r="GG630" s="267"/>
      <c r="GH630" s="267"/>
      <c r="GI630" s="267"/>
      <c r="GJ630" s="267"/>
      <c r="GK630" s="267"/>
      <c r="GL630" s="267"/>
      <c r="GM630" s="267"/>
      <c r="GN630" s="267"/>
      <c r="GO630" s="267"/>
      <c r="GP630" s="267"/>
      <c r="GQ630" s="267"/>
      <c r="GR630" s="267"/>
      <c r="GS630" s="267"/>
      <c r="GT630" s="267"/>
      <c r="GU630" s="267"/>
      <c r="GV630" s="267"/>
    </row>
    <row r="631" spans="1:204" s="502" customFormat="1" ht="54" hidden="1">
      <c r="A631" s="258"/>
      <c r="B631" s="425"/>
      <c r="C631" s="260"/>
      <c r="D631" s="261"/>
      <c r="E631" s="262"/>
      <c r="F631" s="263"/>
      <c r="G631" s="426"/>
      <c r="H631" s="238"/>
      <c r="I631" s="463"/>
      <c r="J631" s="464"/>
      <c r="K631" s="464"/>
      <c r="L631" s="465" t="s">
        <v>845</v>
      </c>
      <c r="M631" s="459"/>
      <c r="N631" s="466">
        <f>SUM(N632:N635)</f>
        <v>0</v>
      </c>
      <c r="O631" s="466">
        <f>SUM(O632:O635)</f>
        <v>0</v>
      </c>
      <c r="P631" s="466">
        <f>SUM(P632:P635)</f>
        <v>0</v>
      </c>
      <c r="Q631" s="267"/>
      <c r="R631" s="267"/>
      <c r="S631" s="267"/>
      <c r="T631" s="267"/>
      <c r="U631" s="267"/>
      <c r="V631" s="267"/>
      <c r="W631" s="267"/>
      <c r="X631" s="267"/>
      <c r="Y631" s="267"/>
      <c r="Z631" s="267"/>
      <c r="AA631" s="267"/>
      <c r="AB631" s="267"/>
      <c r="AC631" s="267"/>
      <c r="AD631" s="267"/>
      <c r="AE631" s="267"/>
      <c r="AF631" s="267"/>
      <c r="AG631" s="267"/>
      <c r="AH631" s="267"/>
      <c r="AI631" s="267"/>
      <c r="AJ631" s="267"/>
      <c r="AK631" s="267"/>
      <c r="AL631" s="267"/>
      <c r="AM631" s="267"/>
      <c r="AN631" s="267"/>
      <c r="AO631" s="267"/>
      <c r="AP631" s="267"/>
      <c r="AQ631" s="267"/>
      <c r="AR631" s="267"/>
      <c r="AS631" s="267"/>
      <c r="AT631" s="267"/>
      <c r="AU631" s="267"/>
      <c r="AV631" s="267"/>
      <c r="AW631" s="267"/>
      <c r="AX631" s="267"/>
      <c r="AY631" s="267"/>
      <c r="AZ631" s="267"/>
      <c r="BA631" s="267"/>
      <c r="BB631" s="267"/>
      <c r="BC631" s="267"/>
      <c r="BD631" s="267"/>
      <c r="BE631" s="267"/>
      <c r="BF631" s="267"/>
      <c r="BG631" s="267"/>
      <c r="BH631" s="267"/>
      <c r="BI631" s="267"/>
      <c r="BJ631" s="267"/>
      <c r="BK631" s="267"/>
      <c r="BL631" s="267"/>
      <c r="BM631" s="267"/>
      <c r="BN631" s="267"/>
      <c r="BO631" s="267"/>
      <c r="BP631" s="267"/>
      <c r="BQ631" s="267"/>
      <c r="BR631" s="267"/>
      <c r="BS631" s="267"/>
      <c r="BT631" s="267"/>
      <c r="BU631" s="267"/>
      <c r="BV631" s="267"/>
      <c r="BW631" s="267"/>
      <c r="BX631" s="267"/>
      <c r="BY631" s="267"/>
      <c r="BZ631" s="267"/>
      <c r="CA631" s="267"/>
      <c r="CB631" s="267"/>
      <c r="CC631" s="267"/>
      <c r="CD631" s="267"/>
      <c r="CE631" s="267"/>
      <c r="CF631" s="267"/>
      <c r="CG631" s="267"/>
      <c r="CH631" s="267"/>
      <c r="CI631" s="267"/>
      <c r="CJ631" s="267"/>
      <c r="CK631" s="267"/>
      <c r="CL631" s="267"/>
      <c r="CM631" s="267"/>
      <c r="CN631" s="267"/>
      <c r="CO631" s="267"/>
      <c r="CP631" s="267"/>
      <c r="CQ631" s="267"/>
      <c r="CR631" s="267"/>
      <c r="CS631" s="267"/>
      <c r="CT631" s="267"/>
      <c r="CU631" s="267"/>
      <c r="CV631" s="267"/>
      <c r="CW631" s="267"/>
      <c r="CX631" s="267"/>
      <c r="CY631" s="267"/>
      <c r="CZ631" s="267"/>
      <c r="DA631" s="267"/>
      <c r="DB631" s="267"/>
      <c r="DC631" s="267"/>
      <c r="DD631" s="267"/>
      <c r="DE631" s="267"/>
      <c r="DF631" s="267"/>
      <c r="DG631" s="267"/>
      <c r="DH631" s="267"/>
      <c r="DI631" s="267"/>
      <c r="DJ631" s="267"/>
      <c r="DK631" s="267"/>
      <c r="DL631" s="267"/>
      <c r="DM631" s="267"/>
      <c r="DN631" s="267"/>
      <c r="DO631" s="267"/>
      <c r="DP631" s="267"/>
      <c r="DQ631" s="267"/>
      <c r="DR631" s="267"/>
      <c r="DS631" s="267"/>
      <c r="DT631" s="267"/>
      <c r="DU631" s="267"/>
      <c r="DV631" s="267"/>
      <c r="DW631" s="267"/>
      <c r="DX631" s="267"/>
      <c r="DY631" s="267"/>
      <c r="DZ631" s="267"/>
      <c r="EA631" s="267"/>
      <c r="EB631" s="267"/>
      <c r="EC631" s="267"/>
      <c r="ED631" s="267"/>
      <c r="EE631" s="267"/>
      <c r="EF631" s="267"/>
      <c r="EG631" s="267"/>
      <c r="EH631" s="267"/>
      <c r="EI631" s="267"/>
      <c r="EJ631" s="267"/>
      <c r="EK631" s="267"/>
      <c r="EL631" s="267"/>
      <c r="EM631" s="267"/>
      <c r="EN631" s="267"/>
      <c r="EO631" s="267"/>
      <c r="EP631" s="267"/>
      <c r="EQ631" s="267"/>
      <c r="ER631" s="267"/>
      <c r="ES631" s="267"/>
      <c r="ET631" s="267"/>
      <c r="EU631" s="267"/>
      <c r="EV631" s="267"/>
      <c r="EW631" s="267"/>
      <c r="EX631" s="267"/>
      <c r="EY631" s="267"/>
      <c r="EZ631" s="267"/>
      <c r="FA631" s="267"/>
      <c r="FB631" s="267"/>
      <c r="FC631" s="267"/>
      <c r="FD631" s="267"/>
      <c r="FE631" s="267"/>
      <c r="FF631" s="267"/>
      <c r="FG631" s="267"/>
      <c r="FH631" s="267"/>
      <c r="FI631" s="267"/>
      <c r="FJ631" s="267"/>
      <c r="FK631" s="267"/>
      <c r="FL631" s="267"/>
      <c r="FM631" s="267"/>
      <c r="FN631" s="267"/>
      <c r="FO631" s="267"/>
      <c r="FP631" s="267"/>
      <c r="FQ631" s="267"/>
      <c r="FR631" s="267"/>
      <c r="FS631" s="267"/>
      <c r="FT631" s="267"/>
      <c r="FU631" s="267"/>
      <c r="FV631" s="267"/>
      <c r="FW631" s="267"/>
      <c r="FX631" s="267"/>
      <c r="FY631" s="267"/>
      <c r="FZ631" s="267"/>
      <c r="GA631" s="267"/>
      <c r="GB631" s="267"/>
      <c r="GC631" s="267"/>
      <c r="GD631" s="267"/>
      <c r="GE631" s="267"/>
      <c r="GF631" s="267"/>
      <c r="GG631" s="267"/>
      <c r="GH631" s="267"/>
      <c r="GI631" s="267"/>
      <c r="GJ631" s="267"/>
      <c r="GK631" s="267"/>
      <c r="GL631" s="267"/>
      <c r="GM631" s="267"/>
      <c r="GN631" s="267"/>
      <c r="GO631" s="267"/>
      <c r="GP631" s="267"/>
      <c r="GQ631" s="267"/>
      <c r="GR631" s="267"/>
      <c r="GS631" s="267"/>
      <c r="GT631" s="267"/>
      <c r="GU631" s="267"/>
      <c r="GV631" s="267"/>
    </row>
    <row r="632" spans="1:204" s="502" customFormat="1" hidden="1">
      <c r="A632" s="258"/>
      <c r="B632" s="425"/>
      <c r="C632" s="260"/>
      <c r="D632" s="261"/>
      <c r="E632" s="262"/>
      <c r="F632" s="263"/>
      <c r="G632" s="426"/>
      <c r="H632" s="245"/>
      <c r="I632" s="246"/>
      <c r="J632" s="247"/>
      <c r="K632" s="247"/>
      <c r="L632" s="248" t="s">
        <v>348</v>
      </c>
      <c r="M632" s="244">
        <v>4729</v>
      </c>
      <c r="N632" s="240">
        <f>+'havelvac 7.1'!N632+'havelvac 7.2'!N632+'havelvac 7.3'!N632+'havelvac 7.4'!N632+'havelvac 7.5'!N632+'havelvac 7.6'!N632+'havelvac 7.7'!N632+'havelvac 7.9'!N632+'havelvac 7.8'!N632+'havelvac 7.10'!N632+'havelvac 7.11'!N632+'havelvac 7.12'!N632+'havelvac 7.13'!N632</f>
        <v>0</v>
      </c>
      <c r="O632" s="240">
        <f>+'havelvac 7.1'!O632+'havelvac 7.2'!O632+'havelvac 7.3'!O632+'havelvac 7.4'!O632+'havelvac 7.5'!O632+'havelvac 7.6'!O632+'havelvac 7.7'!O632+'havelvac 7.9'!O632+'havelvac 7.8'!O632+'havelvac 7.10'!O632+'havelvac 7.11'!O632+'havelvac 7.12'!O632+'havelvac 7.13'!O632</f>
        <v>0</v>
      </c>
      <c r="P632" s="240">
        <f>+'havelvac 7.1'!P632+'havelvac 7.2'!P632+'havelvac 7.3'!P632+'havelvac 7.4'!P632+'havelvac 7.5'!P632+'havelvac 7.6'!P632+'havelvac 7.7'!P632+'havelvac 7.9'!P632+'havelvac 7.8'!P632+'havelvac 7.10'!P632+'havelvac 7.11'!P632+'havelvac 7.12'!P632+'havelvac 7.13'!P632</f>
        <v>0</v>
      </c>
      <c r="Q632" s="267"/>
      <c r="R632" s="267"/>
      <c r="S632" s="267"/>
      <c r="T632" s="267"/>
      <c r="U632" s="267"/>
      <c r="V632" s="267"/>
      <c r="W632" s="267"/>
      <c r="X632" s="267"/>
      <c r="Y632" s="267"/>
      <c r="Z632" s="267"/>
      <c r="AA632" s="267"/>
      <c r="AB632" s="267"/>
      <c r="AC632" s="267"/>
      <c r="AD632" s="267"/>
      <c r="AE632" s="267"/>
      <c r="AF632" s="267"/>
      <c r="AG632" s="267"/>
      <c r="AH632" s="267"/>
      <c r="AI632" s="267"/>
      <c r="AJ632" s="267"/>
      <c r="AK632" s="267"/>
      <c r="AL632" s="267"/>
      <c r="AM632" s="267"/>
      <c r="AN632" s="267"/>
      <c r="AO632" s="267"/>
      <c r="AP632" s="267"/>
      <c r="AQ632" s="267"/>
      <c r="AR632" s="267"/>
      <c r="AS632" s="267"/>
      <c r="AT632" s="267"/>
      <c r="AU632" s="267"/>
      <c r="AV632" s="267"/>
      <c r="AW632" s="267"/>
      <c r="AX632" s="267"/>
      <c r="AY632" s="267"/>
      <c r="AZ632" s="267"/>
      <c r="BA632" s="267"/>
      <c r="BB632" s="267"/>
      <c r="BC632" s="267"/>
      <c r="BD632" s="267"/>
      <c r="BE632" s="267"/>
      <c r="BF632" s="267"/>
      <c r="BG632" s="267"/>
      <c r="BH632" s="267"/>
      <c r="BI632" s="267"/>
      <c r="BJ632" s="267"/>
      <c r="BK632" s="267"/>
      <c r="BL632" s="267"/>
      <c r="BM632" s="267"/>
      <c r="BN632" s="267"/>
      <c r="BO632" s="267"/>
      <c r="BP632" s="267"/>
      <c r="BQ632" s="267"/>
      <c r="BR632" s="267"/>
      <c r="BS632" s="267"/>
      <c r="BT632" s="267"/>
      <c r="BU632" s="267"/>
      <c r="BV632" s="267"/>
      <c r="BW632" s="267"/>
      <c r="BX632" s="267"/>
      <c r="BY632" s="267"/>
      <c r="BZ632" s="267"/>
      <c r="CA632" s="267"/>
      <c r="CB632" s="267"/>
      <c r="CC632" s="267"/>
      <c r="CD632" s="267"/>
      <c r="CE632" s="267"/>
      <c r="CF632" s="267"/>
      <c r="CG632" s="267"/>
      <c r="CH632" s="267"/>
      <c r="CI632" s="267"/>
      <c r="CJ632" s="267"/>
      <c r="CK632" s="267"/>
      <c r="CL632" s="267"/>
      <c r="CM632" s="267"/>
      <c r="CN632" s="267"/>
      <c r="CO632" s="267"/>
      <c r="CP632" s="267"/>
      <c r="CQ632" s="267"/>
      <c r="CR632" s="267"/>
      <c r="CS632" s="267"/>
      <c r="CT632" s="267"/>
      <c r="CU632" s="267"/>
      <c r="CV632" s="267"/>
      <c r="CW632" s="267"/>
      <c r="CX632" s="267"/>
      <c r="CY632" s="267"/>
      <c r="CZ632" s="267"/>
      <c r="DA632" s="267"/>
      <c r="DB632" s="267"/>
      <c r="DC632" s="267"/>
      <c r="DD632" s="267"/>
      <c r="DE632" s="267"/>
      <c r="DF632" s="267"/>
      <c r="DG632" s="267"/>
      <c r="DH632" s="267"/>
      <c r="DI632" s="267"/>
      <c r="DJ632" s="267"/>
      <c r="DK632" s="267"/>
      <c r="DL632" s="267"/>
      <c r="DM632" s="267"/>
      <c r="DN632" s="267"/>
      <c r="DO632" s="267"/>
      <c r="DP632" s="267"/>
      <c r="DQ632" s="267"/>
      <c r="DR632" s="267"/>
      <c r="DS632" s="267"/>
      <c r="DT632" s="267"/>
      <c r="DU632" s="267"/>
      <c r="DV632" s="267"/>
      <c r="DW632" s="267"/>
      <c r="DX632" s="267"/>
      <c r="DY632" s="267"/>
      <c r="DZ632" s="267"/>
      <c r="EA632" s="267"/>
      <c r="EB632" s="267"/>
      <c r="EC632" s="267"/>
      <c r="ED632" s="267"/>
      <c r="EE632" s="267"/>
      <c r="EF632" s="267"/>
      <c r="EG632" s="267"/>
      <c r="EH632" s="267"/>
      <c r="EI632" s="267"/>
      <c r="EJ632" s="267"/>
      <c r="EK632" s="267"/>
      <c r="EL632" s="267"/>
      <c r="EM632" s="267"/>
      <c r="EN632" s="267"/>
      <c r="EO632" s="267"/>
      <c r="EP632" s="267"/>
      <c r="EQ632" s="267"/>
      <c r="ER632" s="267"/>
      <c r="ES632" s="267"/>
      <c r="ET632" s="267"/>
      <c r="EU632" s="267"/>
      <c r="EV632" s="267"/>
      <c r="EW632" s="267"/>
      <c r="EX632" s="267"/>
      <c r="EY632" s="267"/>
      <c r="EZ632" s="267"/>
      <c r="FA632" s="267"/>
      <c r="FB632" s="267"/>
      <c r="FC632" s="267"/>
      <c r="FD632" s="267"/>
      <c r="FE632" s="267"/>
      <c r="FF632" s="267"/>
      <c r="FG632" s="267"/>
      <c r="FH632" s="267"/>
      <c r="FI632" s="267"/>
      <c r="FJ632" s="267"/>
      <c r="FK632" s="267"/>
      <c r="FL632" s="267"/>
      <c r="FM632" s="267"/>
      <c r="FN632" s="267"/>
      <c r="FO632" s="267"/>
      <c r="FP632" s="267"/>
      <c r="FQ632" s="267"/>
      <c r="FR632" s="267"/>
      <c r="FS632" s="267"/>
      <c r="FT632" s="267"/>
      <c r="FU632" s="267"/>
      <c r="FV632" s="267"/>
      <c r="FW632" s="267"/>
      <c r="FX632" s="267"/>
      <c r="FY632" s="267"/>
      <c r="FZ632" s="267"/>
      <c r="GA632" s="267"/>
      <c r="GB632" s="267"/>
      <c r="GC632" s="267"/>
      <c r="GD632" s="267"/>
      <c r="GE632" s="267"/>
      <c r="GF632" s="267"/>
      <c r="GG632" s="267"/>
      <c r="GH632" s="267"/>
      <c r="GI632" s="267"/>
      <c r="GJ632" s="267"/>
      <c r="GK632" s="267"/>
      <c r="GL632" s="267"/>
      <c r="GM632" s="267"/>
      <c r="GN632" s="267"/>
      <c r="GO632" s="267"/>
      <c r="GP632" s="267"/>
      <c r="GQ632" s="267"/>
      <c r="GR632" s="267"/>
      <c r="GS632" s="267"/>
      <c r="GT632" s="267"/>
      <c r="GU632" s="267"/>
      <c r="GV632" s="267"/>
    </row>
    <row r="633" spans="1:204" s="502" customFormat="1" hidden="1">
      <c r="A633" s="258"/>
      <c r="B633" s="425"/>
      <c r="C633" s="260"/>
      <c r="D633" s="261"/>
      <c r="E633" s="262"/>
      <c r="F633" s="263"/>
      <c r="G633" s="426"/>
      <c r="H633" s="245"/>
      <c r="I633" s="246"/>
      <c r="J633" s="247"/>
      <c r="K633" s="247"/>
      <c r="L633" s="252" t="s">
        <v>173</v>
      </c>
      <c r="M633" s="236">
        <v>5112</v>
      </c>
      <c r="N633" s="240">
        <f>+'havelvac 7.1'!N633+'havelvac 7.2'!N633+'havelvac 7.3'!N633+'havelvac 7.4'!N633+'havelvac 7.5'!N633+'havelvac 7.6'!N633+'havelvac 7.7'!N633+'havelvac 7.9'!N633+'havelvac 7.8'!N633+'havelvac 7.10'!N633+'havelvac 7.11'!N633+'havelvac 7.12'!N633+'havelvac 7.13'!N633</f>
        <v>0</v>
      </c>
      <c r="O633" s="240">
        <f>+'havelvac 7.1'!O633+'havelvac 7.2'!O633+'havelvac 7.3'!O633+'havelvac 7.4'!O633+'havelvac 7.5'!O633+'havelvac 7.6'!O633+'havelvac 7.7'!O633+'havelvac 7.9'!O633+'havelvac 7.8'!O633+'havelvac 7.10'!O633+'havelvac 7.11'!O633+'havelvac 7.12'!O633+'havelvac 7.13'!O633</f>
        <v>0</v>
      </c>
      <c r="P633" s="240">
        <f>+'havelvac 7.1'!P633+'havelvac 7.2'!P633+'havelvac 7.3'!P633+'havelvac 7.4'!P633+'havelvac 7.5'!P633+'havelvac 7.6'!P633+'havelvac 7.7'!P633+'havelvac 7.9'!P633+'havelvac 7.8'!P633+'havelvac 7.10'!P633+'havelvac 7.11'!P633+'havelvac 7.12'!P633+'havelvac 7.13'!P633</f>
        <v>0</v>
      </c>
      <c r="Q633" s="267"/>
      <c r="R633" s="267"/>
      <c r="S633" s="267"/>
      <c r="T633" s="267"/>
      <c r="U633" s="267"/>
      <c r="V633" s="267"/>
      <c r="W633" s="267"/>
      <c r="X633" s="267"/>
      <c r="Y633" s="267"/>
      <c r="Z633" s="267"/>
      <c r="AA633" s="267"/>
      <c r="AB633" s="267"/>
      <c r="AC633" s="267"/>
      <c r="AD633" s="267"/>
      <c r="AE633" s="267"/>
      <c r="AF633" s="267"/>
      <c r="AG633" s="267"/>
      <c r="AH633" s="267"/>
      <c r="AI633" s="267"/>
      <c r="AJ633" s="267"/>
      <c r="AK633" s="267"/>
      <c r="AL633" s="267"/>
      <c r="AM633" s="267"/>
      <c r="AN633" s="267"/>
      <c r="AO633" s="267"/>
      <c r="AP633" s="267"/>
      <c r="AQ633" s="267"/>
      <c r="AR633" s="267"/>
      <c r="AS633" s="267"/>
      <c r="AT633" s="267"/>
      <c r="AU633" s="267"/>
      <c r="AV633" s="267"/>
      <c r="AW633" s="267"/>
      <c r="AX633" s="267"/>
      <c r="AY633" s="267"/>
      <c r="AZ633" s="267"/>
      <c r="BA633" s="267"/>
      <c r="BB633" s="267"/>
      <c r="BC633" s="267"/>
      <c r="BD633" s="267"/>
      <c r="BE633" s="267"/>
      <c r="BF633" s="267"/>
      <c r="BG633" s="267"/>
      <c r="BH633" s="267"/>
      <c r="BI633" s="267"/>
      <c r="BJ633" s="267"/>
      <c r="BK633" s="267"/>
      <c r="BL633" s="267"/>
      <c r="BM633" s="267"/>
      <c r="BN633" s="267"/>
      <c r="BO633" s="267"/>
      <c r="BP633" s="267"/>
      <c r="BQ633" s="267"/>
      <c r="BR633" s="267"/>
      <c r="BS633" s="267"/>
      <c r="BT633" s="267"/>
      <c r="BU633" s="267"/>
      <c r="BV633" s="267"/>
      <c r="BW633" s="267"/>
      <c r="BX633" s="267"/>
      <c r="BY633" s="267"/>
      <c r="BZ633" s="267"/>
      <c r="CA633" s="267"/>
      <c r="CB633" s="267"/>
      <c r="CC633" s="267"/>
      <c r="CD633" s="267"/>
      <c r="CE633" s="267"/>
      <c r="CF633" s="267"/>
      <c r="CG633" s="267"/>
      <c r="CH633" s="267"/>
      <c r="CI633" s="267"/>
      <c r="CJ633" s="267"/>
      <c r="CK633" s="267"/>
      <c r="CL633" s="267"/>
      <c r="CM633" s="267"/>
      <c r="CN633" s="267"/>
      <c r="CO633" s="267"/>
      <c r="CP633" s="267"/>
      <c r="CQ633" s="267"/>
      <c r="CR633" s="267"/>
      <c r="CS633" s="267"/>
      <c r="CT633" s="267"/>
      <c r="CU633" s="267"/>
      <c r="CV633" s="267"/>
      <c r="CW633" s="267"/>
      <c r="CX633" s="267"/>
      <c r="CY633" s="267"/>
      <c r="CZ633" s="267"/>
      <c r="DA633" s="267"/>
      <c r="DB633" s="267"/>
      <c r="DC633" s="267"/>
      <c r="DD633" s="267"/>
      <c r="DE633" s="267"/>
      <c r="DF633" s="267"/>
      <c r="DG633" s="267"/>
      <c r="DH633" s="267"/>
      <c r="DI633" s="267"/>
      <c r="DJ633" s="267"/>
      <c r="DK633" s="267"/>
      <c r="DL633" s="267"/>
      <c r="DM633" s="267"/>
      <c r="DN633" s="267"/>
      <c r="DO633" s="267"/>
      <c r="DP633" s="267"/>
      <c r="DQ633" s="267"/>
      <c r="DR633" s="267"/>
      <c r="DS633" s="267"/>
      <c r="DT633" s="267"/>
      <c r="DU633" s="267"/>
      <c r="DV633" s="267"/>
      <c r="DW633" s="267"/>
      <c r="DX633" s="267"/>
      <c r="DY633" s="267"/>
      <c r="DZ633" s="267"/>
      <c r="EA633" s="267"/>
      <c r="EB633" s="267"/>
      <c r="EC633" s="267"/>
      <c r="ED633" s="267"/>
      <c r="EE633" s="267"/>
      <c r="EF633" s="267"/>
      <c r="EG633" s="267"/>
      <c r="EH633" s="267"/>
      <c r="EI633" s="267"/>
      <c r="EJ633" s="267"/>
      <c r="EK633" s="267"/>
      <c r="EL633" s="267"/>
      <c r="EM633" s="267"/>
      <c r="EN633" s="267"/>
      <c r="EO633" s="267"/>
      <c r="EP633" s="267"/>
      <c r="EQ633" s="267"/>
      <c r="ER633" s="267"/>
      <c r="ES633" s="267"/>
      <c r="ET633" s="267"/>
      <c r="EU633" s="267"/>
      <c r="EV633" s="267"/>
      <c r="EW633" s="267"/>
      <c r="EX633" s="267"/>
      <c r="EY633" s="267"/>
      <c r="EZ633" s="267"/>
      <c r="FA633" s="267"/>
      <c r="FB633" s="267"/>
      <c r="FC633" s="267"/>
      <c r="FD633" s="267"/>
      <c r="FE633" s="267"/>
      <c r="FF633" s="267"/>
      <c r="FG633" s="267"/>
      <c r="FH633" s="267"/>
      <c r="FI633" s="267"/>
      <c r="FJ633" s="267"/>
      <c r="FK633" s="267"/>
      <c r="FL633" s="267"/>
      <c r="FM633" s="267"/>
      <c r="FN633" s="267"/>
      <c r="FO633" s="267"/>
      <c r="FP633" s="267"/>
      <c r="FQ633" s="267"/>
      <c r="FR633" s="267"/>
      <c r="FS633" s="267"/>
      <c r="FT633" s="267"/>
      <c r="FU633" s="267"/>
      <c r="FV633" s="267"/>
      <c r="FW633" s="267"/>
      <c r="FX633" s="267"/>
      <c r="FY633" s="267"/>
      <c r="FZ633" s="267"/>
      <c r="GA633" s="267"/>
      <c r="GB633" s="267"/>
      <c r="GC633" s="267"/>
      <c r="GD633" s="267"/>
      <c r="GE633" s="267"/>
      <c r="GF633" s="267"/>
      <c r="GG633" s="267"/>
      <c r="GH633" s="267"/>
      <c r="GI633" s="267"/>
      <c r="GJ633" s="267"/>
      <c r="GK633" s="267"/>
      <c r="GL633" s="267"/>
      <c r="GM633" s="267"/>
      <c r="GN633" s="267"/>
      <c r="GO633" s="267"/>
      <c r="GP633" s="267"/>
      <c r="GQ633" s="267"/>
      <c r="GR633" s="267"/>
      <c r="GS633" s="267"/>
      <c r="GT633" s="267"/>
      <c r="GU633" s="267"/>
      <c r="GV633" s="267"/>
    </row>
    <row r="634" spans="1:204" s="502" customFormat="1" hidden="1">
      <c r="A634" s="258"/>
      <c r="B634" s="425"/>
      <c r="C634" s="260"/>
      <c r="D634" s="261"/>
      <c r="E634" s="262"/>
      <c r="F634" s="263"/>
      <c r="G634" s="426"/>
      <c r="H634" s="245"/>
      <c r="I634" s="246"/>
      <c r="J634" s="247"/>
      <c r="K634" s="247"/>
      <c r="L634" s="254" t="s">
        <v>143</v>
      </c>
      <c r="M634" s="237">
        <v>5113</v>
      </c>
      <c r="N634" s="240">
        <f>+'havelvac 7.1'!N634+'havelvac 7.2'!N634+'havelvac 7.3'!N634+'havelvac 7.4'!N634+'havelvac 7.5'!N634+'havelvac 7.6'!N634+'havelvac 7.7'!N634+'havelvac 7.9'!N634+'havelvac 7.8'!N634+'havelvac 7.10'!N634+'havelvac 7.11'!N634+'havelvac 7.12'!N634+'havelvac 7.13'!N634</f>
        <v>0</v>
      </c>
      <c r="O634" s="240">
        <f>+'havelvac 7.1'!O634+'havelvac 7.2'!O634+'havelvac 7.3'!O634+'havelvac 7.4'!O634+'havelvac 7.5'!O634+'havelvac 7.6'!O634+'havelvac 7.7'!O634+'havelvac 7.9'!O634+'havelvac 7.8'!O634+'havelvac 7.10'!O634+'havelvac 7.11'!O634+'havelvac 7.12'!O634+'havelvac 7.13'!O634</f>
        <v>0</v>
      </c>
      <c r="P634" s="240">
        <f>+'havelvac 7.1'!P634+'havelvac 7.2'!P634+'havelvac 7.3'!P634+'havelvac 7.4'!P634+'havelvac 7.5'!P634+'havelvac 7.6'!P634+'havelvac 7.7'!P634+'havelvac 7.9'!P634+'havelvac 7.8'!P634+'havelvac 7.10'!P634+'havelvac 7.11'!P634+'havelvac 7.12'!P634+'havelvac 7.13'!P634</f>
        <v>0</v>
      </c>
      <c r="Q634" s="267"/>
      <c r="R634" s="267"/>
      <c r="S634" s="267"/>
      <c r="T634" s="267"/>
      <c r="U634" s="267"/>
      <c r="V634" s="267"/>
      <c r="W634" s="267"/>
      <c r="X634" s="267"/>
      <c r="Y634" s="267"/>
      <c r="Z634" s="267"/>
      <c r="AA634" s="267"/>
      <c r="AB634" s="267"/>
      <c r="AC634" s="267"/>
      <c r="AD634" s="267"/>
      <c r="AE634" s="267"/>
      <c r="AF634" s="267"/>
      <c r="AG634" s="267"/>
      <c r="AH634" s="267"/>
      <c r="AI634" s="267"/>
      <c r="AJ634" s="267"/>
      <c r="AK634" s="267"/>
      <c r="AL634" s="267"/>
      <c r="AM634" s="267"/>
      <c r="AN634" s="267"/>
      <c r="AO634" s="267"/>
      <c r="AP634" s="267"/>
      <c r="AQ634" s="267"/>
      <c r="AR634" s="267"/>
      <c r="AS634" s="267"/>
      <c r="AT634" s="267"/>
      <c r="AU634" s="267"/>
      <c r="AV634" s="267"/>
      <c r="AW634" s="267"/>
      <c r="AX634" s="267"/>
      <c r="AY634" s="267"/>
      <c r="AZ634" s="267"/>
      <c r="BA634" s="267"/>
      <c r="BB634" s="267"/>
      <c r="BC634" s="267"/>
      <c r="BD634" s="267"/>
      <c r="BE634" s="267"/>
      <c r="BF634" s="267"/>
      <c r="BG634" s="267"/>
      <c r="BH634" s="267"/>
      <c r="BI634" s="267"/>
      <c r="BJ634" s="267"/>
      <c r="BK634" s="267"/>
      <c r="BL634" s="267"/>
      <c r="BM634" s="267"/>
      <c r="BN634" s="267"/>
      <c r="BO634" s="267"/>
      <c r="BP634" s="267"/>
      <c r="BQ634" s="267"/>
      <c r="BR634" s="267"/>
      <c r="BS634" s="267"/>
      <c r="BT634" s="267"/>
      <c r="BU634" s="267"/>
      <c r="BV634" s="267"/>
      <c r="BW634" s="267"/>
      <c r="BX634" s="267"/>
      <c r="BY634" s="267"/>
      <c r="BZ634" s="267"/>
      <c r="CA634" s="267"/>
      <c r="CB634" s="267"/>
      <c r="CC634" s="267"/>
      <c r="CD634" s="267"/>
      <c r="CE634" s="267"/>
      <c r="CF634" s="267"/>
      <c r="CG634" s="267"/>
      <c r="CH634" s="267"/>
      <c r="CI634" s="267"/>
      <c r="CJ634" s="267"/>
      <c r="CK634" s="267"/>
      <c r="CL634" s="267"/>
      <c r="CM634" s="267"/>
      <c r="CN634" s="267"/>
      <c r="CO634" s="267"/>
      <c r="CP634" s="267"/>
      <c r="CQ634" s="267"/>
      <c r="CR634" s="267"/>
      <c r="CS634" s="267"/>
      <c r="CT634" s="267"/>
      <c r="CU634" s="267"/>
      <c r="CV634" s="267"/>
      <c r="CW634" s="267"/>
      <c r="CX634" s="267"/>
      <c r="CY634" s="267"/>
      <c r="CZ634" s="267"/>
      <c r="DA634" s="267"/>
      <c r="DB634" s="267"/>
      <c r="DC634" s="267"/>
      <c r="DD634" s="267"/>
      <c r="DE634" s="267"/>
      <c r="DF634" s="267"/>
      <c r="DG634" s="267"/>
      <c r="DH634" s="267"/>
      <c r="DI634" s="267"/>
      <c r="DJ634" s="267"/>
      <c r="DK634" s="267"/>
      <c r="DL634" s="267"/>
      <c r="DM634" s="267"/>
      <c r="DN634" s="267"/>
      <c r="DO634" s="267"/>
      <c r="DP634" s="267"/>
      <c r="DQ634" s="267"/>
      <c r="DR634" s="267"/>
      <c r="DS634" s="267"/>
      <c r="DT634" s="267"/>
      <c r="DU634" s="267"/>
      <c r="DV634" s="267"/>
      <c r="DW634" s="267"/>
      <c r="DX634" s="267"/>
      <c r="DY634" s="267"/>
      <c r="DZ634" s="267"/>
      <c r="EA634" s="267"/>
      <c r="EB634" s="267"/>
      <c r="EC634" s="267"/>
      <c r="ED634" s="267"/>
      <c r="EE634" s="267"/>
      <c r="EF634" s="267"/>
      <c r="EG634" s="267"/>
      <c r="EH634" s="267"/>
      <c r="EI634" s="267"/>
      <c r="EJ634" s="267"/>
      <c r="EK634" s="267"/>
      <c r="EL634" s="267"/>
      <c r="EM634" s="267"/>
      <c r="EN634" s="267"/>
      <c r="EO634" s="267"/>
      <c r="EP634" s="267"/>
      <c r="EQ634" s="267"/>
      <c r="ER634" s="267"/>
      <c r="ES634" s="267"/>
      <c r="ET634" s="267"/>
      <c r="EU634" s="267"/>
      <c r="EV634" s="267"/>
      <c r="EW634" s="267"/>
      <c r="EX634" s="267"/>
      <c r="EY634" s="267"/>
      <c r="EZ634" s="267"/>
      <c r="FA634" s="267"/>
      <c r="FB634" s="267"/>
      <c r="FC634" s="267"/>
      <c r="FD634" s="267"/>
      <c r="FE634" s="267"/>
      <c r="FF634" s="267"/>
      <c r="FG634" s="267"/>
      <c r="FH634" s="267"/>
      <c r="FI634" s="267"/>
      <c r="FJ634" s="267"/>
      <c r="FK634" s="267"/>
      <c r="FL634" s="267"/>
      <c r="FM634" s="267"/>
      <c r="FN634" s="267"/>
      <c r="FO634" s="267"/>
      <c r="FP634" s="267"/>
      <c r="FQ634" s="267"/>
      <c r="FR634" s="267"/>
      <c r="FS634" s="267"/>
      <c r="FT634" s="267"/>
      <c r="FU634" s="267"/>
      <c r="FV634" s="267"/>
      <c r="FW634" s="267"/>
      <c r="FX634" s="267"/>
      <c r="FY634" s="267"/>
      <c r="FZ634" s="267"/>
      <c r="GA634" s="267"/>
      <c r="GB634" s="267"/>
      <c r="GC634" s="267"/>
      <c r="GD634" s="267"/>
      <c r="GE634" s="267"/>
      <c r="GF634" s="267"/>
      <c r="GG634" s="267"/>
      <c r="GH634" s="267"/>
      <c r="GI634" s="267"/>
      <c r="GJ634" s="267"/>
      <c r="GK634" s="267"/>
      <c r="GL634" s="267"/>
      <c r="GM634" s="267"/>
      <c r="GN634" s="267"/>
      <c r="GO634" s="267"/>
      <c r="GP634" s="267"/>
      <c r="GQ634" s="267"/>
      <c r="GR634" s="267"/>
      <c r="GS634" s="267"/>
      <c r="GT634" s="267"/>
      <c r="GU634" s="267"/>
      <c r="GV634" s="267"/>
    </row>
    <row r="635" spans="1:204" s="502" customFormat="1" hidden="1">
      <c r="A635" s="258"/>
      <c r="B635" s="425"/>
      <c r="C635" s="260"/>
      <c r="D635" s="261"/>
      <c r="E635" s="262"/>
      <c r="F635" s="263"/>
      <c r="G635" s="426"/>
      <c r="H635" s="245"/>
      <c r="I635" s="246"/>
      <c r="J635" s="247"/>
      <c r="K635" s="247"/>
      <c r="L635" s="252" t="s">
        <v>268</v>
      </c>
      <c r="M635" s="250">
        <v>5129</v>
      </c>
      <c r="N635" s="240">
        <f>+'havelvac 7.1'!N635+'havelvac 7.2'!N635+'havelvac 7.3'!N635+'havelvac 7.4'!N635+'havelvac 7.5'!N635+'havelvac 7.6'!N635+'havelvac 7.7'!N635+'havelvac 7.9'!N635+'havelvac 7.8'!N635+'havelvac 7.10'!N635+'havelvac 7.11'!N635+'havelvac 7.12'!N635+'havelvac 7.13'!N635</f>
        <v>0</v>
      </c>
      <c r="O635" s="240">
        <f>+'havelvac 7.1'!O635+'havelvac 7.2'!O635+'havelvac 7.3'!O635+'havelvac 7.4'!O635+'havelvac 7.5'!O635+'havelvac 7.6'!O635+'havelvac 7.7'!O635+'havelvac 7.9'!O635+'havelvac 7.8'!O635+'havelvac 7.10'!O635+'havelvac 7.11'!O635+'havelvac 7.12'!O635+'havelvac 7.13'!O635</f>
        <v>0</v>
      </c>
      <c r="P635" s="240">
        <f>+'havelvac 7.1'!P635+'havelvac 7.2'!P635+'havelvac 7.3'!P635+'havelvac 7.4'!P635+'havelvac 7.5'!P635+'havelvac 7.6'!P635+'havelvac 7.7'!P635+'havelvac 7.9'!P635+'havelvac 7.8'!P635+'havelvac 7.10'!P635+'havelvac 7.11'!P635+'havelvac 7.12'!P635+'havelvac 7.13'!P635</f>
        <v>0</v>
      </c>
      <c r="Q635" s="267"/>
      <c r="R635" s="267"/>
      <c r="S635" s="267"/>
      <c r="T635" s="267"/>
      <c r="U635" s="267"/>
      <c r="V635" s="267"/>
      <c r="W635" s="267"/>
      <c r="X635" s="267"/>
      <c r="Y635" s="267"/>
      <c r="Z635" s="267"/>
      <c r="AA635" s="267"/>
      <c r="AB635" s="267"/>
      <c r="AC635" s="267"/>
      <c r="AD635" s="267"/>
      <c r="AE635" s="267"/>
      <c r="AF635" s="267"/>
      <c r="AG635" s="267"/>
      <c r="AH635" s="267"/>
      <c r="AI635" s="267"/>
      <c r="AJ635" s="267"/>
      <c r="AK635" s="267"/>
      <c r="AL635" s="267"/>
      <c r="AM635" s="267"/>
      <c r="AN635" s="267"/>
      <c r="AO635" s="267"/>
      <c r="AP635" s="267"/>
      <c r="AQ635" s="267"/>
      <c r="AR635" s="267"/>
      <c r="AS635" s="267"/>
      <c r="AT635" s="267"/>
      <c r="AU635" s="267"/>
      <c r="AV635" s="267"/>
      <c r="AW635" s="267"/>
      <c r="AX635" s="267"/>
      <c r="AY635" s="267"/>
      <c r="AZ635" s="267"/>
      <c r="BA635" s="267"/>
      <c r="BB635" s="267"/>
      <c r="BC635" s="267"/>
      <c r="BD635" s="267"/>
      <c r="BE635" s="267"/>
      <c r="BF635" s="267"/>
      <c r="BG635" s="267"/>
      <c r="BH635" s="267"/>
      <c r="BI635" s="267"/>
      <c r="BJ635" s="267"/>
      <c r="BK635" s="267"/>
      <c r="BL635" s="267"/>
      <c r="BM635" s="267"/>
      <c r="BN635" s="267"/>
      <c r="BO635" s="267"/>
      <c r="BP635" s="267"/>
      <c r="BQ635" s="267"/>
      <c r="BR635" s="267"/>
      <c r="BS635" s="267"/>
      <c r="BT635" s="267"/>
      <c r="BU635" s="267"/>
      <c r="BV635" s="267"/>
      <c r="BW635" s="267"/>
      <c r="BX635" s="267"/>
      <c r="BY635" s="267"/>
      <c r="BZ635" s="267"/>
      <c r="CA635" s="267"/>
      <c r="CB635" s="267"/>
      <c r="CC635" s="267"/>
      <c r="CD635" s="267"/>
      <c r="CE635" s="267"/>
      <c r="CF635" s="267"/>
      <c r="CG635" s="267"/>
      <c r="CH635" s="267"/>
      <c r="CI635" s="267"/>
      <c r="CJ635" s="267"/>
      <c r="CK635" s="267"/>
      <c r="CL635" s="267"/>
      <c r="CM635" s="267"/>
      <c r="CN635" s="267"/>
      <c r="CO635" s="267"/>
      <c r="CP635" s="267"/>
      <c r="CQ635" s="267"/>
      <c r="CR635" s="267"/>
      <c r="CS635" s="267"/>
      <c r="CT635" s="267"/>
      <c r="CU635" s="267"/>
      <c r="CV635" s="267"/>
      <c r="CW635" s="267"/>
      <c r="CX635" s="267"/>
      <c r="CY635" s="267"/>
      <c r="CZ635" s="267"/>
      <c r="DA635" s="267"/>
      <c r="DB635" s="267"/>
      <c r="DC635" s="267"/>
      <c r="DD635" s="267"/>
      <c r="DE635" s="267"/>
      <c r="DF635" s="267"/>
      <c r="DG635" s="267"/>
      <c r="DH635" s="267"/>
      <c r="DI635" s="267"/>
      <c r="DJ635" s="267"/>
      <c r="DK635" s="267"/>
      <c r="DL635" s="267"/>
      <c r="DM635" s="267"/>
      <c r="DN635" s="267"/>
      <c r="DO635" s="267"/>
      <c r="DP635" s="267"/>
      <c r="DQ635" s="267"/>
      <c r="DR635" s="267"/>
      <c r="DS635" s="267"/>
      <c r="DT635" s="267"/>
      <c r="DU635" s="267"/>
      <c r="DV635" s="267"/>
      <c r="DW635" s="267"/>
      <c r="DX635" s="267"/>
      <c r="DY635" s="267"/>
      <c r="DZ635" s="267"/>
      <c r="EA635" s="267"/>
      <c r="EB635" s="267"/>
      <c r="EC635" s="267"/>
      <c r="ED635" s="267"/>
      <c r="EE635" s="267"/>
      <c r="EF635" s="267"/>
      <c r="EG635" s="267"/>
      <c r="EH635" s="267"/>
      <c r="EI635" s="267"/>
      <c r="EJ635" s="267"/>
      <c r="EK635" s="267"/>
      <c r="EL635" s="267"/>
      <c r="EM635" s="267"/>
      <c r="EN635" s="267"/>
      <c r="EO635" s="267"/>
      <c r="EP635" s="267"/>
      <c r="EQ635" s="267"/>
      <c r="ER635" s="267"/>
      <c r="ES635" s="267"/>
      <c r="ET635" s="267"/>
      <c r="EU635" s="267"/>
      <c r="EV635" s="267"/>
      <c r="EW635" s="267"/>
      <c r="EX635" s="267"/>
      <c r="EY635" s="267"/>
      <c r="EZ635" s="267"/>
      <c r="FA635" s="267"/>
      <c r="FB635" s="267"/>
      <c r="FC635" s="267"/>
      <c r="FD635" s="267"/>
      <c r="FE635" s="267"/>
      <c r="FF635" s="267"/>
      <c r="FG635" s="267"/>
      <c r="FH635" s="267"/>
      <c r="FI635" s="267"/>
      <c r="FJ635" s="267"/>
      <c r="FK635" s="267"/>
      <c r="FL635" s="267"/>
      <c r="FM635" s="267"/>
      <c r="FN635" s="267"/>
      <c r="FO635" s="267"/>
      <c r="FP635" s="267"/>
      <c r="FQ635" s="267"/>
      <c r="FR635" s="267"/>
      <c r="FS635" s="267"/>
      <c r="FT635" s="267"/>
      <c r="FU635" s="267"/>
      <c r="FV635" s="267"/>
      <c r="FW635" s="267"/>
      <c r="FX635" s="267"/>
      <c r="FY635" s="267"/>
      <c r="FZ635" s="267"/>
      <c r="GA635" s="267"/>
      <c r="GB635" s="267"/>
      <c r="GC635" s="267"/>
      <c r="GD635" s="267"/>
      <c r="GE635" s="267"/>
      <c r="GF635" s="267"/>
      <c r="GG635" s="267"/>
      <c r="GH635" s="267"/>
      <c r="GI635" s="267"/>
      <c r="GJ635" s="267"/>
      <c r="GK635" s="267"/>
      <c r="GL635" s="267"/>
      <c r="GM635" s="267"/>
      <c r="GN635" s="267"/>
      <c r="GO635" s="267"/>
      <c r="GP635" s="267"/>
      <c r="GQ635" s="267"/>
      <c r="GR635" s="267"/>
      <c r="GS635" s="267"/>
      <c r="GT635" s="267"/>
      <c r="GU635" s="267"/>
      <c r="GV635" s="267"/>
    </row>
    <row r="636" spans="1:204" s="502" customFormat="1" ht="27">
      <c r="A636" s="258"/>
      <c r="B636" s="425"/>
      <c r="C636" s="260"/>
      <c r="D636" s="261"/>
      <c r="E636" s="262"/>
      <c r="F636" s="263"/>
      <c r="G636" s="426"/>
      <c r="H636" s="238"/>
      <c r="I636" s="463"/>
      <c r="J636" s="464"/>
      <c r="K636" s="464"/>
      <c r="L636" s="465" t="s">
        <v>852</v>
      </c>
      <c r="M636" s="459"/>
      <c r="N636" s="466">
        <f>SUM(N637:N638)</f>
        <v>477</v>
      </c>
      <c r="O636" s="466">
        <f>SUM(O637:O638)</f>
        <v>0</v>
      </c>
      <c r="P636" s="466">
        <f>SUM(P637:P638)</f>
        <v>477</v>
      </c>
      <c r="Q636" s="267"/>
      <c r="R636" s="267"/>
      <c r="S636" s="267"/>
      <c r="T636" s="267"/>
      <c r="U636" s="267"/>
      <c r="V636" s="267"/>
      <c r="W636" s="267"/>
      <c r="X636" s="267"/>
      <c r="Y636" s="267"/>
      <c r="Z636" s="267"/>
      <c r="AA636" s="267"/>
      <c r="AB636" s="267"/>
      <c r="AC636" s="267"/>
      <c r="AD636" s="267"/>
      <c r="AE636" s="267"/>
      <c r="AF636" s="267"/>
      <c r="AG636" s="267"/>
      <c r="AH636" s="267"/>
      <c r="AI636" s="267"/>
      <c r="AJ636" s="267"/>
      <c r="AK636" s="267"/>
      <c r="AL636" s="267"/>
      <c r="AM636" s="267"/>
      <c r="AN636" s="267"/>
      <c r="AO636" s="267"/>
      <c r="AP636" s="267"/>
      <c r="AQ636" s="267"/>
      <c r="AR636" s="267"/>
      <c r="AS636" s="267"/>
      <c r="AT636" s="267"/>
      <c r="AU636" s="267"/>
      <c r="AV636" s="267"/>
      <c r="AW636" s="267"/>
      <c r="AX636" s="267"/>
      <c r="AY636" s="267"/>
      <c r="AZ636" s="267"/>
      <c r="BA636" s="267"/>
      <c r="BB636" s="267"/>
      <c r="BC636" s="267"/>
      <c r="BD636" s="267"/>
      <c r="BE636" s="267"/>
      <c r="BF636" s="267"/>
      <c r="BG636" s="267"/>
      <c r="BH636" s="267"/>
      <c r="BI636" s="267"/>
      <c r="BJ636" s="267"/>
      <c r="BK636" s="267"/>
      <c r="BL636" s="267"/>
      <c r="BM636" s="267"/>
      <c r="BN636" s="267"/>
      <c r="BO636" s="267"/>
      <c r="BP636" s="267"/>
      <c r="BQ636" s="267"/>
      <c r="BR636" s="267"/>
      <c r="BS636" s="267"/>
      <c r="BT636" s="267"/>
      <c r="BU636" s="267"/>
      <c r="BV636" s="267"/>
      <c r="BW636" s="267"/>
      <c r="BX636" s="267"/>
      <c r="BY636" s="267"/>
      <c r="BZ636" s="267"/>
      <c r="CA636" s="267"/>
      <c r="CB636" s="267"/>
      <c r="CC636" s="267"/>
      <c r="CD636" s="267"/>
      <c r="CE636" s="267"/>
      <c r="CF636" s="267"/>
      <c r="CG636" s="267"/>
      <c r="CH636" s="267"/>
      <c r="CI636" s="267"/>
      <c r="CJ636" s="267"/>
      <c r="CK636" s="267"/>
      <c r="CL636" s="267"/>
      <c r="CM636" s="267"/>
      <c r="CN636" s="267"/>
      <c r="CO636" s="267"/>
      <c r="CP636" s="267"/>
      <c r="CQ636" s="267"/>
      <c r="CR636" s="267"/>
      <c r="CS636" s="267"/>
      <c r="CT636" s="267"/>
      <c r="CU636" s="267"/>
      <c r="CV636" s="267"/>
      <c r="CW636" s="267"/>
      <c r="CX636" s="267"/>
      <c r="CY636" s="267"/>
      <c r="CZ636" s="267"/>
      <c r="DA636" s="267"/>
      <c r="DB636" s="267"/>
      <c r="DC636" s="267"/>
      <c r="DD636" s="267"/>
      <c r="DE636" s="267"/>
      <c r="DF636" s="267"/>
      <c r="DG636" s="267"/>
      <c r="DH636" s="267"/>
      <c r="DI636" s="267"/>
      <c r="DJ636" s="267"/>
      <c r="DK636" s="267"/>
      <c r="DL636" s="267"/>
      <c r="DM636" s="267"/>
      <c r="DN636" s="267"/>
      <c r="DO636" s="267"/>
      <c r="DP636" s="267"/>
      <c r="DQ636" s="267"/>
      <c r="DR636" s="267"/>
      <c r="DS636" s="267"/>
      <c r="DT636" s="267"/>
      <c r="DU636" s="267"/>
      <c r="DV636" s="267"/>
      <c r="DW636" s="267"/>
      <c r="DX636" s="267"/>
      <c r="DY636" s="267"/>
      <c r="DZ636" s="267"/>
      <c r="EA636" s="267"/>
      <c r="EB636" s="267"/>
      <c r="EC636" s="267"/>
      <c r="ED636" s="267"/>
      <c r="EE636" s="267"/>
      <c r="EF636" s="267"/>
      <c r="EG636" s="267"/>
      <c r="EH636" s="267"/>
      <c r="EI636" s="267"/>
      <c r="EJ636" s="267"/>
      <c r="EK636" s="267"/>
      <c r="EL636" s="267"/>
      <c r="EM636" s="267"/>
      <c r="EN636" s="267"/>
      <c r="EO636" s="267"/>
      <c r="EP636" s="267"/>
      <c r="EQ636" s="267"/>
      <c r="ER636" s="267"/>
      <c r="ES636" s="267"/>
      <c r="ET636" s="267"/>
      <c r="EU636" s="267"/>
      <c r="EV636" s="267"/>
      <c r="EW636" s="267"/>
      <c r="EX636" s="267"/>
      <c r="EY636" s="267"/>
      <c r="EZ636" s="267"/>
      <c r="FA636" s="267"/>
      <c r="FB636" s="267"/>
      <c r="FC636" s="267"/>
      <c r="FD636" s="267"/>
      <c r="FE636" s="267"/>
      <c r="FF636" s="267"/>
      <c r="FG636" s="267"/>
      <c r="FH636" s="267"/>
      <c r="FI636" s="267"/>
      <c r="FJ636" s="267"/>
      <c r="FK636" s="267"/>
      <c r="FL636" s="267"/>
      <c r="FM636" s="267"/>
      <c r="FN636" s="267"/>
      <c r="FO636" s="267"/>
      <c r="FP636" s="267"/>
      <c r="FQ636" s="267"/>
      <c r="FR636" s="267"/>
      <c r="FS636" s="267"/>
      <c r="FT636" s="267"/>
      <c r="FU636" s="267"/>
      <c r="FV636" s="267"/>
      <c r="FW636" s="267"/>
      <c r="FX636" s="267"/>
      <c r="FY636" s="267"/>
      <c r="FZ636" s="267"/>
      <c r="GA636" s="267"/>
      <c r="GB636" s="267"/>
      <c r="GC636" s="267"/>
      <c r="GD636" s="267"/>
      <c r="GE636" s="267"/>
      <c r="GF636" s="267"/>
      <c r="GG636" s="267"/>
      <c r="GH636" s="267"/>
      <c r="GI636" s="267"/>
      <c r="GJ636" s="267"/>
      <c r="GK636" s="267"/>
      <c r="GL636" s="267"/>
      <c r="GM636" s="267"/>
      <c r="GN636" s="267"/>
      <c r="GO636" s="267"/>
      <c r="GP636" s="267"/>
      <c r="GQ636" s="267"/>
      <c r="GR636" s="267"/>
      <c r="GS636" s="267"/>
      <c r="GT636" s="267"/>
      <c r="GU636" s="267"/>
      <c r="GV636" s="267"/>
    </row>
    <row r="637" spans="1:204" hidden="1">
      <c r="H637" s="245"/>
      <c r="I637" s="246"/>
      <c r="J637" s="247"/>
      <c r="K637" s="247"/>
      <c r="L637" s="252" t="s">
        <v>173</v>
      </c>
      <c r="M637" s="236">
        <v>5112</v>
      </c>
      <c r="N637" s="240">
        <f>+'havelvac 7.1'!N637+'havelvac 7.2'!N637+'havelvac 7.3'!N637+'havelvac 7.4'!N637+'havelvac 7.5'!N637+'havelvac 7.6'!N637+'havelvac 7.7'!N637+'havelvac 7.9'!N637+'havelvac 7.8'!N637+'havelvac 7.10'!N637+'havelvac 7.11'!N637+'havelvac 7.12'!N637+'havelvac 7.13'!N637</f>
        <v>0</v>
      </c>
      <c r="O637" s="240">
        <f>+'havelvac 7.1'!O637+'havelvac 7.2'!O637+'havelvac 7.3'!O637+'havelvac 7.4'!O637+'havelvac 7.5'!O637+'havelvac 7.6'!O637+'havelvac 7.7'!O637+'havelvac 7.9'!O637+'havelvac 7.8'!O637+'havelvac 7.10'!O637+'havelvac 7.11'!O637+'havelvac 7.12'!O637+'havelvac 7.13'!O637</f>
        <v>0</v>
      </c>
      <c r="P637" s="240">
        <f>+'havelvac 7.1'!P637+'havelvac 7.2'!P637+'havelvac 7.3'!P637+'havelvac 7.4'!P637+'havelvac 7.5'!P637+'havelvac 7.6'!P637+'havelvac 7.7'!P637+'havelvac 7.9'!P637+'havelvac 7.8'!P637+'havelvac 7.10'!P637+'havelvac 7.11'!P637+'havelvac 7.12'!P637+'havelvac 7.13'!P637</f>
        <v>0</v>
      </c>
    </row>
    <row r="638" spans="1:204">
      <c r="H638" s="245"/>
      <c r="I638" s="246"/>
      <c r="J638" s="247"/>
      <c r="K638" s="247"/>
      <c r="L638" s="254" t="s">
        <v>143</v>
      </c>
      <c r="M638" s="237">
        <v>5113</v>
      </c>
      <c r="N638" s="240">
        <f>+'havelvac 7.1'!N638+'havelvac 7.2'!N638+'havelvac 7.3'!N638+'havelvac 7.4'!N638+'havelvac 7.5'!N638+'havelvac 7.6'!N638+'havelvac 7.7'!N638+'havelvac 7.9'!N638+'havelvac 7.8'!N638+'havelvac 7.10'!N638+'havelvac 7.11'!N638+'havelvac 7.12'!N638+'havelvac 7.13'!N638</f>
        <v>477</v>
      </c>
      <c r="O638" s="240">
        <f>+'havelvac 7.1'!O638+'havelvac 7.2'!O638+'havelvac 7.3'!O638+'havelvac 7.4'!O638+'havelvac 7.5'!O638+'havelvac 7.6'!O638+'havelvac 7.7'!O638+'havelvac 7.9'!O638+'havelvac 7.8'!O638+'havelvac 7.10'!O638+'havelvac 7.11'!O638+'havelvac 7.12'!O638+'havelvac 7.13'!O638</f>
        <v>0</v>
      </c>
      <c r="P638" s="240">
        <f>+'havelvac 7.1'!P638+'havelvac 7.2'!P638+'havelvac 7.3'!P638+'havelvac 7.4'!P638+'havelvac 7.5'!P638+'havelvac 7.6'!P638+'havelvac 7.7'!P638+'havelvac 7.9'!P638+'havelvac 7.8'!P638+'havelvac 7.10'!P638+'havelvac 7.11'!P638+'havelvac 7.12'!P638+'havelvac 7.13'!P638</f>
        <v>477</v>
      </c>
    </row>
    <row r="639" spans="1:204" s="502" customFormat="1">
      <c r="A639" s="258"/>
      <c r="B639" s="425"/>
      <c r="C639" s="260"/>
      <c r="D639" s="261"/>
      <c r="E639" s="262"/>
      <c r="F639" s="263"/>
      <c r="G639" s="426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1308367.2</v>
      </c>
      <c r="O639" s="460">
        <f>+O641</f>
        <v>1720</v>
      </c>
      <c r="P639" s="460">
        <f>+P641</f>
        <v>1306647.2</v>
      </c>
      <c r="Q639" s="267"/>
      <c r="R639" s="267"/>
      <c r="S639" s="267"/>
      <c r="T639" s="267"/>
      <c r="U639" s="267"/>
      <c r="V639" s="267"/>
      <c r="W639" s="267"/>
      <c r="X639" s="267"/>
      <c r="Y639" s="267"/>
      <c r="Z639" s="267"/>
      <c r="AA639" s="267"/>
      <c r="AB639" s="267"/>
      <c r="AC639" s="267"/>
      <c r="AD639" s="267"/>
      <c r="AE639" s="267"/>
      <c r="AF639" s="267"/>
      <c r="AG639" s="267"/>
      <c r="AH639" s="267"/>
      <c r="AI639" s="267"/>
      <c r="AJ639" s="267"/>
      <c r="AK639" s="267"/>
      <c r="AL639" s="267"/>
      <c r="AM639" s="267"/>
      <c r="AN639" s="267"/>
      <c r="AO639" s="267"/>
      <c r="AP639" s="267"/>
      <c r="AQ639" s="267"/>
      <c r="AR639" s="267"/>
      <c r="AS639" s="267"/>
      <c r="AT639" s="267"/>
      <c r="AU639" s="267"/>
      <c r="AV639" s="267"/>
      <c r="AW639" s="267"/>
      <c r="AX639" s="267"/>
      <c r="AY639" s="267"/>
      <c r="AZ639" s="267"/>
      <c r="BA639" s="267"/>
      <c r="BB639" s="267"/>
      <c r="BC639" s="267"/>
      <c r="BD639" s="267"/>
      <c r="BE639" s="267"/>
      <c r="BF639" s="267"/>
      <c r="BG639" s="267"/>
      <c r="BH639" s="267"/>
      <c r="BI639" s="267"/>
      <c r="BJ639" s="267"/>
      <c r="BK639" s="267"/>
      <c r="BL639" s="267"/>
      <c r="BM639" s="267"/>
      <c r="BN639" s="267"/>
      <c r="BO639" s="267"/>
      <c r="BP639" s="267"/>
      <c r="BQ639" s="267"/>
      <c r="BR639" s="267"/>
      <c r="BS639" s="267"/>
      <c r="BT639" s="267"/>
      <c r="BU639" s="267"/>
      <c r="BV639" s="267"/>
      <c r="BW639" s="267"/>
      <c r="BX639" s="267"/>
      <c r="BY639" s="267"/>
      <c r="BZ639" s="267"/>
      <c r="CA639" s="267"/>
      <c r="CB639" s="267"/>
      <c r="CC639" s="267"/>
      <c r="CD639" s="267"/>
      <c r="CE639" s="267"/>
      <c r="CF639" s="267"/>
      <c r="CG639" s="267"/>
      <c r="CH639" s="267"/>
      <c r="CI639" s="267"/>
      <c r="CJ639" s="267"/>
      <c r="CK639" s="267"/>
      <c r="CL639" s="267"/>
      <c r="CM639" s="267"/>
      <c r="CN639" s="267"/>
      <c r="CO639" s="267"/>
      <c r="CP639" s="267"/>
      <c r="CQ639" s="267"/>
      <c r="CR639" s="267"/>
      <c r="CS639" s="267"/>
      <c r="CT639" s="267"/>
      <c r="CU639" s="267"/>
      <c r="CV639" s="267"/>
      <c r="CW639" s="267"/>
      <c r="CX639" s="267"/>
      <c r="CY639" s="267"/>
      <c r="CZ639" s="267"/>
      <c r="DA639" s="267"/>
      <c r="DB639" s="267"/>
      <c r="DC639" s="267"/>
      <c r="DD639" s="267"/>
      <c r="DE639" s="267"/>
      <c r="DF639" s="267"/>
      <c r="DG639" s="267"/>
      <c r="DH639" s="267"/>
      <c r="DI639" s="267"/>
      <c r="DJ639" s="267"/>
      <c r="DK639" s="267"/>
      <c r="DL639" s="267"/>
      <c r="DM639" s="267"/>
      <c r="DN639" s="267"/>
      <c r="DO639" s="267"/>
      <c r="DP639" s="267"/>
      <c r="DQ639" s="267"/>
      <c r="DR639" s="267"/>
      <c r="DS639" s="267"/>
      <c r="DT639" s="267"/>
      <c r="DU639" s="267"/>
      <c r="DV639" s="267"/>
      <c r="DW639" s="267"/>
      <c r="DX639" s="267"/>
      <c r="DY639" s="267"/>
      <c r="DZ639" s="267"/>
      <c r="EA639" s="267"/>
      <c r="EB639" s="267"/>
      <c r="EC639" s="267"/>
      <c r="ED639" s="267"/>
      <c r="EE639" s="267"/>
      <c r="EF639" s="267"/>
      <c r="EG639" s="267"/>
      <c r="EH639" s="267"/>
      <c r="EI639" s="267"/>
      <c r="EJ639" s="267"/>
      <c r="EK639" s="267"/>
      <c r="EL639" s="267"/>
      <c r="EM639" s="267"/>
      <c r="EN639" s="267"/>
      <c r="EO639" s="267"/>
      <c r="EP639" s="267"/>
      <c r="EQ639" s="267"/>
      <c r="ER639" s="267"/>
      <c r="ES639" s="267"/>
      <c r="ET639" s="267"/>
      <c r="EU639" s="267"/>
      <c r="EV639" s="267"/>
      <c r="EW639" s="267"/>
      <c r="EX639" s="267"/>
      <c r="EY639" s="267"/>
      <c r="EZ639" s="267"/>
      <c r="FA639" s="267"/>
      <c r="FB639" s="267"/>
      <c r="FC639" s="267"/>
      <c r="FD639" s="267"/>
      <c r="FE639" s="267"/>
      <c r="FF639" s="267"/>
      <c r="FG639" s="267"/>
      <c r="FH639" s="267"/>
      <c r="FI639" s="267"/>
      <c r="FJ639" s="267"/>
      <c r="FK639" s="267"/>
      <c r="FL639" s="267"/>
      <c r="FM639" s="267"/>
      <c r="FN639" s="267"/>
      <c r="FO639" s="267"/>
      <c r="FP639" s="267"/>
      <c r="FQ639" s="267"/>
      <c r="FR639" s="267"/>
      <c r="FS639" s="267"/>
      <c r="FT639" s="267"/>
      <c r="FU639" s="267"/>
      <c r="FV639" s="267"/>
      <c r="FW639" s="267"/>
      <c r="FX639" s="267"/>
      <c r="FY639" s="267"/>
      <c r="FZ639" s="267"/>
      <c r="GA639" s="267"/>
      <c r="GB639" s="267"/>
      <c r="GC639" s="267"/>
      <c r="GD639" s="267"/>
      <c r="GE639" s="267"/>
      <c r="GF639" s="267"/>
      <c r="GG639" s="267"/>
      <c r="GH639" s="267"/>
      <c r="GI639" s="267"/>
      <c r="GJ639" s="267"/>
      <c r="GK639" s="267"/>
      <c r="GL639" s="267"/>
      <c r="GM639" s="267"/>
      <c r="GN639" s="267"/>
      <c r="GO639" s="267"/>
      <c r="GP639" s="267"/>
      <c r="GQ639" s="267"/>
      <c r="GR639" s="267"/>
      <c r="GS639" s="267"/>
      <c r="GT639" s="267"/>
      <c r="GU639" s="267"/>
      <c r="GV639" s="267"/>
    </row>
    <row r="640" spans="1:204" s="502" customFormat="1">
      <c r="A640" s="258"/>
      <c r="B640" s="425"/>
      <c r="C640" s="260"/>
      <c r="D640" s="261"/>
      <c r="E640" s="262"/>
      <c r="F640" s="263"/>
      <c r="G640" s="426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7"/>
      <c r="R640" s="267"/>
      <c r="S640" s="267"/>
      <c r="T640" s="267"/>
      <c r="U640" s="267"/>
      <c r="V640" s="267"/>
      <c r="W640" s="267"/>
      <c r="X640" s="267"/>
      <c r="Y640" s="267"/>
      <c r="Z640" s="267"/>
      <c r="AA640" s="267"/>
      <c r="AB640" s="267"/>
      <c r="AC640" s="267"/>
      <c r="AD640" s="267"/>
      <c r="AE640" s="267"/>
      <c r="AF640" s="267"/>
      <c r="AG640" s="267"/>
      <c r="AH640" s="267"/>
      <c r="AI640" s="267"/>
      <c r="AJ640" s="267"/>
      <c r="AK640" s="267"/>
      <c r="AL640" s="267"/>
      <c r="AM640" s="267"/>
      <c r="AN640" s="267"/>
      <c r="AO640" s="267"/>
      <c r="AP640" s="267"/>
      <c r="AQ640" s="267"/>
      <c r="AR640" s="267"/>
      <c r="AS640" s="267"/>
      <c r="AT640" s="267"/>
      <c r="AU640" s="267"/>
      <c r="AV640" s="267"/>
      <c r="AW640" s="267"/>
      <c r="AX640" s="267"/>
      <c r="AY640" s="267"/>
      <c r="AZ640" s="267"/>
      <c r="BA640" s="267"/>
      <c r="BB640" s="267"/>
      <c r="BC640" s="267"/>
      <c r="BD640" s="267"/>
      <c r="BE640" s="267"/>
      <c r="BF640" s="267"/>
      <c r="BG640" s="267"/>
      <c r="BH640" s="267"/>
      <c r="BI640" s="267"/>
      <c r="BJ640" s="267"/>
      <c r="BK640" s="267"/>
      <c r="BL640" s="267"/>
      <c r="BM640" s="267"/>
      <c r="BN640" s="267"/>
      <c r="BO640" s="267"/>
      <c r="BP640" s="267"/>
      <c r="BQ640" s="267"/>
      <c r="BR640" s="267"/>
      <c r="BS640" s="267"/>
      <c r="BT640" s="267"/>
      <c r="BU640" s="267"/>
      <c r="BV640" s="267"/>
      <c r="BW640" s="267"/>
      <c r="BX640" s="267"/>
      <c r="BY640" s="267"/>
      <c r="BZ640" s="267"/>
      <c r="CA640" s="267"/>
      <c r="CB640" s="267"/>
      <c r="CC640" s="267"/>
      <c r="CD640" s="267"/>
      <c r="CE640" s="267"/>
      <c r="CF640" s="267"/>
      <c r="CG640" s="267"/>
      <c r="CH640" s="267"/>
      <c r="CI640" s="267"/>
      <c r="CJ640" s="267"/>
      <c r="CK640" s="267"/>
      <c r="CL640" s="267"/>
      <c r="CM640" s="267"/>
      <c r="CN640" s="267"/>
      <c r="CO640" s="267"/>
      <c r="CP640" s="267"/>
      <c r="CQ640" s="267"/>
      <c r="CR640" s="267"/>
      <c r="CS640" s="267"/>
      <c r="CT640" s="267"/>
      <c r="CU640" s="267"/>
      <c r="CV640" s="267"/>
      <c r="CW640" s="267"/>
      <c r="CX640" s="267"/>
      <c r="CY640" s="267"/>
      <c r="CZ640" s="267"/>
      <c r="DA640" s="267"/>
      <c r="DB640" s="267"/>
      <c r="DC640" s="267"/>
      <c r="DD640" s="267"/>
      <c r="DE640" s="267"/>
      <c r="DF640" s="267"/>
      <c r="DG640" s="267"/>
      <c r="DH640" s="267"/>
      <c r="DI640" s="267"/>
      <c r="DJ640" s="267"/>
      <c r="DK640" s="267"/>
      <c r="DL640" s="267"/>
      <c r="DM640" s="267"/>
      <c r="DN640" s="267"/>
      <c r="DO640" s="267"/>
      <c r="DP640" s="267"/>
      <c r="DQ640" s="267"/>
      <c r="DR640" s="267"/>
      <c r="DS640" s="267"/>
      <c r="DT640" s="267"/>
      <c r="DU640" s="267"/>
      <c r="DV640" s="267"/>
      <c r="DW640" s="267"/>
      <c r="DX640" s="267"/>
      <c r="DY640" s="267"/>
      <c r="DZ640" s="267"/>
      <c r="EA640" s="267"/>
      <c r="EB640" s="267"/>
      <c r="EC640" s="267"/>
      <c r="ED640" s="267"/>
      <c r="EE640" s="267"/>
      <c r="EF640" s="267"/>
      <c r="EG640" s="267"/>
      <c r="EH640" s="267"/>
      <c r="EI640" s="267"/>
      <c r="EJ640" s="267"/>
      <c r="EK640" s="267"/>
      <c r="EL640" s="267"/>
      <c r="EM640" s="267"/>
      <c r="EN640" s="267"/>
      <c r="EO640" s="267"/>
      <c r="EP640" s="267"/>
      <c r="EQ640" s="267"/>
      <c r="ER640" s="267"/>
      <c r="ES640" s="267"/>
      <c r="ET640" s="267"/>
      <c r="EU640" s="267"/>
      <c r="EV640" s="267"/>
      <c r="EW640" s="267"/>
      <c r="EX640" s="267"/>
      <c r="EY640" s="267"/>
      <c r="EZ640" s="267"/>
      <c r="FA640" s="267"/>
      <c r="FB640" s="267"/>
      <c r="FC640" s="267"/>
      <c r="FD640" s="267"/>
      <c r="FE640" s="267"/>
      <c r="FF640" s="267"/>
      <c r="FG640" s="267"/>
      <c r="FH640" s="267"/>
      <c r="FI640" s="267"/>
      <c r="FJ640" s="267"/>
      <c r="FK640" s="267"/>
      <c r="FL640" s="267"/>
      <c r="FM640" s="267"/>
      <c r="FN640" s="267"/>
      <c r="FO640" s="267"/>
      <c r="FP640" s="267"/>
      <c r="FQ640" s="267"/>
      <c r="FR640" s="267"/>
      <c r="FS640" s="267"/>
      <c r="FT640" s="267"/>
      <c r="FU640" s="267"/>
      <c r="FV640" s="267"/>
      <c r="FW640" s="267"/>
      <c r="FX640" s="267"/>
      <c r="FY640" s="267"/>
      <c r="FZ640" s="267"/>
      <c r="GA640" s="267"/>
      <c r="GB640" s="267"/>
      <c r="GC640" s="267"/>
      <c r="GD640" s="267"/>
      <c r="GE640" s="267"/>
      <c r="GF640" s="267"/>
      <c r="GG640" s="267"/>
      <c r="GH640" s="267"/>
      <c r="GI640" s="267"/>
      <c r="GJ640" s="267"/>
      <c r="GK640" s="267"/>
      <c r="GL640" s="267"/>
      <c r="GM640" s="267"/>
      <c r="GN640" s="267"/>
      <c r="GO640" s="267"/>
      <c r="GP640" s="267"/>
      <c r="GQ640" s="267"/>
      <c r="GR640" s="267"/>
      <c r="GS640" s="267"/>
      <c r="GT640" s="267"/>
      <c r="GU640" s="267"/>
      <c r="GV640" s="267"/>
    </row>
    <row r="641" spans="1:204" s="502" customFormat="1">
      <c r="A641" s="258"/>
      <c r="B641" s="425"/>
      <c r="C641" s="260"/>
      <c r="D641" s="261"/>
      <c r="E641" s="262"/>
      <c r="F641" s="263"/>
      <c r="G641" s="426"/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1308367.2</v>
      </c>
      <c r="O641" s="253">
        <f>+O643+O648+O650+O652+O654+O657</f>
        <v>1720</v>
      </c>
      <c r="P641" s="253">
        <f>+P643+P648+P650+P652+P654+P657</f>
        <v>1306647.2</v>
      </c>
      <c r="Q641" s="267"/>
      <c r="R641" s="267"/>
      <c r="S641" s="267"/>
      <c r="T641" s="267"/>
      <c r="U641" s="267"/>
      <c r="V641" s="267"/>
      <c r="W641" s="267"/>
      <c r="X641" s="267"/>
      <c r="Y641" s="267"/>
      <c r="Z641" s="267"/>
      <c r="AA641" s="267"/>
      <c r="AB641" s="267"/>
      <c r="AC641" s="267"/>
      <c r="AD641" s="267"/>
      <c r="AE641" s="267"/>
      <c r="AF641" s="267"/>
      <c r="AG641" s="267"/>
      <c r="AH641" s="267"/>
      <c r="AI641" s="267"/>
      <c r="AJ641" s="267"/>
      <c r="AK641" s="267"/>
      <c r="AL641" s="267"/>
      <c r="AM641" s="267"/>
      <c r="AN641" s="267"/>
      <c r="AO641" s="267"/>
      <c r="AP641" s="267"/>
      <c r="AQ641" s="267"/>
      <c r="AR641" s="267"/>
      <c r="AS641" s="267"/>
      <c r="AT641" s="267"/>
      <c r="AU641" s="267"/>
      <c r="AV641" s="267"/>
      <c r="AW641" s="267"/>
      <c r="AX641" s="267"/>
      <c r="AY641" s="267"/>
      <c r="AZ641" s="267"/>
      <c r="BA641" s="267"/>
      <c r="BB641" s="267"/>
      <c r="BC641" s="267"/>
      <c r="BD641" s="267"/>
      <c r="BE641" s="267"/>
      <c r="BF641" s="267"/>
      <c r="BG641" s="267"/>
      <c r="BH641" s="267"/>
      <c r="BI641" s="267"/>
      <c r="BJ641" s="267"/>
      <c r="BK641" s="267"/>
      <c r="BL641" s="267"/>
      <c r="BM641" s="267"/>
      <c r="BN641" s="267"/>
      <c r="BO641" s="267"/>
      <c r="BP641" s="267"/>
      <c r="BQ641" s="267"/>
      <c r="BR641" s="267"/>
      <c r="BS641" s="267"/>
      <c r="BT641" s="267"/>
      <c r="BU641" s="267"/>
      <c r="BV641" s="267"/>
      <c r="BW641" s="267"/>
      <c r="BX641" s="267"/>
      <c r="BY641" s="267"/>
      <c r="BZ641" s="267"/>
      <c r="CA641" s="267"/>
      <c r="CB641" s="267"/>
      <c r="CC641" s="267"/>
      <c r="CD641" s="267"/>
      <c r="CE641" s="267"/>
      <c r="CF641" s="267"/>
      <c r="CG641" s="267"/>
      <c r="CH641" s="267"/>
      <c r="CI641" s="267"/>
      <c r="CJ641" s="267"/>
      <c r="CK641" s="267"/>
      <c r="CL641" s="267"/>
      <c r="CM641" s="267"/>
      <c r="CN641" s="267"/>
      <c r="CO641" s="267"/>
      <c r="CP641" s="267"/>
      <c r="CQ641" s="267"/>
      <c r="CR641" s="267"/>
      <c r="CS641" s="267"/>
      <c r="CT641" s="267"/>
      <c r="CU641" s="267"/>
      <c r="CV641" s="267"/>
      <c r="CW641" s="267"/>
      <c r="CX641" s="267"/>
      <c r="CY641" s="267"/>
      <c r="CZ641" s="267"/>
      <c r="DA641" s="267"/>
      <c r="DB641" s="267"/>
      <c r="DC641" s="267"/>
      <c r="DD641" s="267"/>
      <c r="DE641" s="267"/>
      <c r="DF641" s="267"/>
      <c r="DG641" s="267"/>
      <c r="DH641" s="267"/>
      <c r="DI641" s="267"/>
      <c r="DJ641" s="267"/>
      <c r="DK641" s="267"/>
      <c r="DL641" s="267"/>
      <c r="DM641" s="267"/>
      <c r="DN641" s="267"/>
      <c r="DO641" s="267"/>
      <c r="DP641" s="267"/>
      <c r="DQ641" s="267"/>
      <c r="DR641" s="267"/>
      <c r="DS641" s="267"/>
      <c r="DT641" s="267"/>
      <c r="DU641" s="267"/>
      <c r="DV641" s="267"/>
      <c r="DW641" s="267"/>
      <c r="DX641" s="267"/>
      <c r="DY641" s="267"/>
      <c r="DZ641" s="267"/>
      <c r="EA641" s="267"/>
      <c r="EB641" s="267"/>
      <c r="EC641" s="267"/>
      <c r="ED641" s="267"/>
      <c r="EE641" s="267"/>
      <c r="EF641" s="267"/>
      <c r="EG641" s="267"/>
      <c r="EH641" s="267"/>
      <c r="EI641" s="267"/>
      <c r="EJ641" s="267"/>
      <c r="EK641" s="267"/>
      <c r="EL641" s="267"/>
      <c r="EM641" s="267"/>
      <c r="EN641" s="267"/>
      <c r="EO641" s="267"/>
      <c r="EP641" s="267"/>
      <c r="EQ641" s="267"/>
      <c r="ER641" s="267"/>
      <c r="ES641" s="267"/>
      <c r="ET641" s="267"/>
      <c r="EU641" s="267"/>
      <c r="EV641" s="267"/>
      <c r="EW641" s="267"/>
      <c r="EX641" s="267"/>
      <c r="EY641" s="267"/>
      <c r="EZ641" s="267"/>
      <c r="FA641" s="267"/>
      <c r="FB641" s="267"/>
      <c r="FC641" s="267"/>
      <c r="FD641" s="267"/>
      <c r="FE641" s="267"/>
      <c r="FF641" s="267"/>
      <c r="FG641" s="267"/>
      <c r="FH641" s="267"/>
      <c r="FI641" s="267"/>
      <c r="FJ641" s="267"/>
      <c r="FK641" s="267"/>
      <c r="FL641" s="267"/>
      <c r="FM641" s="267"/>
      <c r="FN641" s="267"/>
      <c r="FO641" s="267"/>
      <c r="FP641" s="267"/>
      <c r="FQ641" s="267"/>
      <c r="FR641" s="267"/>
      <c r="FS641" s="267"/>
      <c r="FT641" s="267"/>
      <c r="FU641" s="267"/>
      <c r="FV641" s="267"/>
      <c r="FW641" s="267"/>
      <c r="FX641" s="267"/>
      <c r="FY641" s="267"/>
      <c r="FZ641" s="267"/>
      <c r="GA641" s="267"/>
      <c r="GB641" s="267"/>
      <c r="GC641" s="267"/>
      <c r="GD641" s="267"/>
      <c r="GE641" s="267"/>
      <c r="GF641" s="267"/>
      <c r="GG641" s="267"/>
      <c r="GH641" s="267"/>
      <c r="GI641" s="267"/>
      <c r="GJ641" s="267"/>
      <c r="GK641" s="267"/>
      <c r="GL641" s="267"/>
      <c r="GM641" s="267"/>
      <c r="GN641" s="267"/>
      <c r="GO641" s="267"/>
      <c r="GP641" s="267"/>
      <c r="GQ641" s="267"/>
      <c r="GR641" s="267"/>
      <c r="GS641" s="267"/>
      <c r="GT641" s="267"/>
      <c r="GU641" s="267"/>
      <c r="GV641" s="267"/>
    </row>
    <row r="642" spans="1:204"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</row>
    <row r="643" spans="1:204" s="502" customFormat="1" ht="27">
      <c r="A643" s="258"/>
      <c r="B643" s="425"/>
      <c r="C643" s="260"/>
      <c r="D643" s="261"/>
      <c r="E643" s="262"/>
      <c r="F643" s="263"/>
      <c r="G643" s="426"/>
      <c r="H643" s="238"/>
      <c r="I643" s="463"/>
      <c r="J643" s="464"/>
      <c r="K643" s="464"/>
      <c r="L643" s="465" t="s">
        <v>833</v>
      </c>
      <c r="M643" s="459"/>
      <c r="N643" s="466">
        <f>SUM(N644:N647)</f>
        <v>1306767.2</v>
      </c>
      <c r="O643" s="466">
        <f>SUM(O644:O647)</f>
        <v>120</v>
      </c>
      <c r="P643" s="466">
        <f>SUM(P644:P647)</f>
        <v>1306647.2</v>
      </c>
      <c r="Q643" s="267"/>
      <c r="R643" s="267"/>
      <c r="S643" s="267"/>
      <c r="T643" s="267"/>
      <c r="U643" s="267"/>
      <c r="V643" s="267"/>
      <c r="W643" s="267"/>
      <c r="X643" s="267"/>
      <c r="Y643" s="267"/>
      <c r="Z643" s="267"/>
      <c r="AA643" s="267"/>
      <c r="AB643" s="267"/>
      <c r="AC643" s="267"/>
      <c r="AD643" s="267"/>
      <c r="AE643" s="267"/>
      <c r="AF643" s="267"/>
      <c r="AG643" s="267"/>
      <c r="AH643" s="267"/>
      <c r="AI643" s="267"/>
      <c r="AJ643" s="267"/>
      <c r="AK643" s="267"/>
      <c r="AL643" s="267"/>
      <c r="AM643" s="267"/>
      <c r="AN643" s="267"/>
      <c r="AO643" s="267"/>
      <c r="AP643" s="267"/>
      <c r="AQ643" s="267"/>
      <c r="AR643" s="267"/>
      <c r="AS643" s="267"/>
      <c r="AT643" s="267"/>
      <c r="AU643" s="267"/>
      <c r="AV643" s="267"/>
      <c r="AW643" s="267"/>
      <c r="AX643" s="267"/>
      <c r="AY643" s="267"/>
      <c r="AZ643" s="267"/>
      <c r="BA643" s="267"/>
      <c r="BB643" s="267"/>
      <c r="BC643" s="267"/>
      <c r="BD643" s="267"/>
      <c r="BE643" s="267"/>
      <c r="BF643" s="267"/>
      <c r="BG643" s="267"/>
      <c r="BH643" s="267"/>
      <c r="BI643" s="267"/>
      <c r="BJ643" s="267"/>
      <c r="BK643" s="267"/>
      <c r="BL643" s="267"/>
      <c r="BM643" s="267"/>
      <c r="BN643" s="267"/>
      <c r="BO643" s="267"/>
      <c r="BP643" s="267"/>
      <c r="BQ643" s="267"/>
      <c r="BR643" s="267"/>
      <c r="BS643" s="267"/>
      <c r="BT643" s="267"/>
      <c r="BU643" s="267"/>
      <c r="BV643" s="267"/>
      <c r="BW643" s="267"/>
      <c r="BX643" s="267"/>
      <c r="BY643" s="267"/>
      <c r="BZ643" s="267"/>
      <c r="CA643" s="267"/>
      <c r="CB643" s="267"/>
      <c r="CC643" s="267"/>
      <c r="CD643" s="267"/>
      <c r="CE643" s="267"/>
      <c r="CF643" s="267"/>
      <c r="CG643" s="267"/>
      <c r="CH643" s="267"/>
      <c r="CI643" s="267"/>
      <c r="CJ643" s="267"/>
      <c r="CK643" s="267"/>
      <c r="CL643" s="267"/>
      <c r="CM643" s="267"/>
      <c r="CN643" s="267"/>
      <c r="CO643" s="267"/>
      <c r="CP643" s="267"/>
      <c r="CQ643" s="267"/>
      <c r="CR643" s="267"/>
      <c r="CS643" s="267"/>
      <c r="CT643" s="267"/>
      <c r="CU643" s="267"/>
      <c r="CV643" s="267"/>
      <c r="CW643" s="267"/>
      <c r="CX643" s="267"/>
      <c r="CY643" s="267"/>
      <c r="CZ643" s="267"/>
      <c r="DA643" s="267"/>
      <c r="DB643" s="267"/>
      <c r="DC643" s="267"/>
      <c r="DD643" s="267"/>
      <c r="DE643" s="267"/>
      <c r="DF643" s="267"/>
      <c r="DG643" s="267"/>
      <c r="DH643" s="267"/>
      <c r="DI643" s="267"/>
      <c r="DJ643" s="267"/>
      <c r="DK643" s="267"/>
      <c r="DL643" s="267"/>
      <c r="DM643" s="267"/>
      <c r="DN643" s="267"/>
      <c r="DO643" s="267"/>
      <c r="DP643" s="267"/>
      <c r="DQ643" s="267"/>
      <c r="DR643" s="267"/>
      <c r="DS643" s="267"/>
      <c r="DT643" s="267"/>
      <c r="DU643" s="267"/>
      <c r="DV643" s="267"/>
      <c r="DW643" s="267"/>
      <c r="DX643" s="267"/>
      <c r="DY643" s="267"/>
      <c r="DZ643" s="267"/>
      <c r="EA643" s="267"/>
      <c r="EB643" s="267"/>
      <c r="EC643" s="267"/>
      <c r="ED643" s="267"/>
      <c r="EE643" s="267"/>
      <c r="EF643" s="267"/>
      <c r="EG643" s="267"/>
      <c r="EH643" s="267"/>
      <c r="EI643" s="267"/>
      <c r="EJ643" s="267"/>
      <c r="EK643" s="267"/>
      <c r="EL643" s="267"/>
      <c r="EM643" s="267"/>
      <c r="EN643" s="267"/>
      <c r="EO643" s="267"/>
      <c r="EP643" s="267"/>
      <c r="EQ643" s="267"/>
      <c r="ER643" s="267"/>
      <c r="ES643" s="267"/>
      <c r="ET643" s="267"/>
      <c r="EU643" s="267"/>
      <c r="EV643" s="267"/>
      <c r="EW643" s="267"/>
      <c r="EX643" s="267"/>
      <c r="EY643" s="267"/>
      <c r="EZ643" s="267"/>
      <c r="FA643" s="267"/>
      <c r="FB643" s="267"/>
      <c r="FC643" s="267"/>
      <c r="FD643" s="267"/>
      <c r="FE643" s="267"/>
      <c r="FF643" s="267"/>
      <c r="FG643" s="267"/>
      <c r="FH643" s="267"/>
      <c r="FI643" s="267"/>
      <c r="FJ643" s="267"/>
      <c r="FK643" s="267"/>
      <c r="FL643" s="267"/>
      <c r="FM643" s="267"/>
      <c r="FN643" s="267"/>
      <c r="FO643" s="267"/>
      <c r="FP643" s="267"/>
      <c r="FQ643" s="267"/>
      <c r="FR643" s="267"/>
      <c r="FS643" s="267"/>
      <c r="FT643" s="267"/>
      <c r="FU643" s="267"/>
      <c r="FV643" s="267"/>
      <c r="FW643" s="267"/>
      <c r="FX643" s="267"/>
      <c r="FY643" s="267"/>
      <c r="FZ643" s="267"/>
      <c r="GA643" s="267"/>
      <c r="GB643" s="267"/>
      <c r="GC643" s="267"/>
      <c r="GD643" s="267"/>
      <c r="GE643" s="267"/>
      <c r="GF643" s="267"/>
      <c r="GG643" s="267"/>
      <c r="GH643" s="267"/>
      <c r="GI643" s="267"/>
      <c r="GJ643" s="267"/>
      <c r="GK643" s="267"/>
      <c r="GL643" s="267"/>
      <c r="GM643" s="267"/>
      <c r="GN643" s="267"/>
      <c r="GO643" s="267"/>
      <c r="GP643" s="267"/>
      <c r="GQ643" s="267"/>
      <c r="GR643" s="267"/>
      <c r="GS643" s="267"/>
      <c r="GT643" s="267"/>
      <c r="GU643" s="267"/>
      <c r="GV643" s="267"/>
    </row>
    <row r="644" spans="1:204" s="502" customFormat="1" ht="24" customHeight="1">
      <c r="A644" s="258"/>
      <c r="B644" s="425"/>
      <c r="C644" s="260"/>
      <c r="D644" s="261"/>
      <c r="E644" s="262"/>
      <c r="F644" s="263"/>
      <c r="G644" s="426"/>
      <c r="H644" s="238"/>
      <c r="I644" s="245"/>
      <c r="J644" s="249"/>
      <c r="K644" s="249"/>
      <c r="L644" s="252" t="s">
        <v>142</v>
      </c>
      <c r="M644" s="419">
        <v>4251</v>
      </c>
      <c r="N644" s="240">
        <f>+'havelvac 7.1'!N644+'havelvac 7.2'!N644+'havelvac 7.3'!N644+'havelvac 7.4'!N644+'havelvac 7.5'!N644+'havelvac 7.6'!N644+'havelvac 7.7'!N644+'havelvac 7.9'!N644+'havelvac 7.8'!N644+'havelvac 7.10'!N644+'havelvac 7.11'!N644+'havelvac 7.12'!N644+'havelvac 7.13'!N644</f>
        <v>120</v>
      </c>
      <c r="O644" s="240">
        <f>+'havelvac 7.1'!O644+'havelvac 7.2'!O644+'havelvac 7.3'!O644+'havelvac 7.4'!O644+'havelvac 7.5'!O644+'havelvac 7.6'!O644+'havelvac 7.7'!O644+'havelvac 7.9'!O644+'havelvac 7.8'!O644+'havelvac 7.10'!O644+'havelvac 7.11'!O644+'havelvac 7.12'!O644+'havelvac 7.13'!O644</f>
        <v>120</v>
      </c>
      <c r="P644" s="240">
        <f>+'havelvac 7.1'!P644+'havelvac 7.2'!P644+'havelvac 7.3'!P644+'havelvac 7.4'!P644+'havelvac 7.5'!P644+'havelvac 7.6'!P644+'havelvac 7.7'!P644+'havelvac 7.9'!P644+'havelvac 7.8'!P644+'havelvac 7.10'!P644+'havelvac 7.11'!P644+'havelvac 7.12'!P644+'havelvac 7.13'!P644</f>
        <v>0</v>
      </c>
      <c r="Q644" s="267"/>
      <c r="R644" s="267"/>
      <c r="S644" s="267"/>
      <c r="T644" s="267"/>
      <c r="U644" s="267"/>
      <c r="V644" s="267"/>
      <c r="W644" s="267"/>
      <c r="X644" s="267"/>
      <c r="Y644" s="267"/>
      <c r="Z644" s="267"/>
      <c r="AA644" s="267"/>
      <c r="AB644" s="267"/>
      <c r="AC644" s="267"/>
      <c r="AD644" s="267"/>
      <c r="AE644" s="267"/>
      <c r="AF644" s="267"/>
      <c r="AG644" s="267"/>
      <c r="AH644" s="267"/>
      <c r="AI644" s="267"/>
      <c r="AJ644" s="267"/>
      <c r="AK644" s="267"/>
      <c r="AL644" s="267"/>
      <c r="AM644" s="267"/>
      <c r="AN644" s="267"/>
      <c r="AO644" s="267"/>
      <c r="AP644" s="267"/>
      <c r="AQ644" s="267"/>
      <c r="AR644" s="267"/>
      <c r="AS644" s="267"/>
      <c r="AT644" s="267"/>
      <c r="AU644" s="267"/>
      <c r="AV644" s="267"/>
      <c r="AW644" s="267"/>
      <c r="AX644" s="267"/>
      <c r="AY644" s="267"/>
      <c r="AZ644" s="267"/>
      <c r="BA644" s="267"/>
      <c r="BB644" s="267"/>
      <c r="BC644" s="267"/>
      <c r="BD644" s="267"/>
      <c r="BE644" s="267"/>
      <c r="BF644" s="267"/>
      <c r="BG644" s="267"/>
      <c r="BH644" s="267"/>
      <c r="BI644" s="267"/>
      <c r="BJ644" s="267"/>
      <c r="BK644" s="267"/>
      <c r="BL644" s="267"/>
      <c r="BM644" s="267"/>
      <c r="BN644" s="267"/>
      <c r="BO644" s="267"/>
      <c r="BP644" s="267"/>
      <c r="BQ644" s="267"/>
      <c r="BR644" s="267"/>
      <c r="BS644" s="267"/>
      <c r="BT644" s="267"/>
      <c r="BU644" s="267"/>
      <c r="BV644" s="267"/>
      <c r="BW644" s="267"/>
      <c r="BX644" s="267"/>
      <c r="BY644" s="267"/>
      <c r="BZ644" s="267"/>
      <c r="CA644" s="267"/>
      <c r="CB644" s="267"/>
      <c r="CC644" s="267"/>
      <c r="CD644" s="267"/>
      <c r="CE644" s="267"/>
      <c r="CF644" s="267"/>
      <c r="CG644" s="267"/>
      <c r="CH644" s="267"/>
      <c r="CI644" s="267"/>
      <c r="CJ644" s="267"/>
      <c r="CK644" s="267"/>
      <c r="CL644" s="267"/>
      <c r="CM644" s="267"/>
      <c r="CN644" s="267"/>
      <c r="CO644" s="267"/>
      <c r="CP644" s="267"/>
      <c r="CQ644" s="267"/>
      <c r="CR644" s="267"/>
      <c r="CS644" s="267"/>
      <c r="CT644" s="267"/>
      <c r="CU644" s="267"/>
      <c r="CV644" s="267"/>
      <c r="CW644" s="267"/>
      <c r="CX644" s="267"/>
      <c r="CY644" s="267"/>
      <c r="CZ644" s="267"/>
      <c r="DA644" s="267"/>
      <c r="DB644" s="267"/>
      <c r="DC644" s="267"/>
      <c r="DD644" s="267"/>
      <c r="DE644" s="267"/>
      <c r="DF644" s="267"/>
      <c r="DG644" s="267"/>
      <c r="DH644" s="267"/>
      <c r="DI644" s="267"/>
      <c r="DJ644" s="267"/>
      <c r="DK644" s="267"/>
      <c r="DL644" s="267"/>
      <c r="DM644" s="267"/>
      <c r="DN644" s="267"/>
      <c r="DO644" s="267"/>
      <c r="DP644" s="267"/>
      <c r="DQ644" s="267"/>
      <c r="DR644" s="267"/>
      <c r="DS644" s="267"/>
      <c r="DT644" s="267"/>
      <c r="DU644" s="267"/>
      <c r="DV644" s="267"/>
      <c r="DW644" s="267"/>
      <c r="DX644" s="267"/>
      <c r="DY644" s="267"/>
      <c r="DZ644" s="267"/>
      <c r="EA644" s="267"/>
      <c r="EB644" s="267"/>
      <c r="EC644" s="267"/>
      <c r="ED644" s="267"/>
      <c r="EE644" s="267"/>
      <c r="EF644" s="267"/>
      <c r="EG644" s="267"/>
      <c r="EH644" s="267"/>
      <c r="EI644" s="267"/>
      <c r="EJ644" s="267"/>
      <c r="EK644" s="267"/>
      <c r="EL644" s="267"/>
      <c r="EM644" s="267"/>
      <c r="EN644" s="267"/>
      <c r="EO644" s="267"/>
      <c r="EP644" s="267"/>
      <c r="EQ644" s="267"/>
      <c r="ER644" s="267"/>
      <c r="ES644" s="267"/>
      <c r="ET644" s="267"/>
      <c r="EU644" s="267"/>
      <c r="EV644" s="267"/>
      <c r="EW644" s="267"/>
      <c r="EX644" s="267"/>
      <c r="EY644" s="267"/>
      <c r="EZ644" s="267"/>
      <c r="FA644" s="267"/>
      <c r="FB644" s="267"/>
      <c r="FC644" s="267"/>
      <c r="FD644" s="267"/>
      <c r="FE644" s="267"/>
      <c r="FF644" s="267"/>
      <c r="FG644" s="267"/>
      <c r="FH644" s="267"/>
      <c r="FI644" s="267"/>
      <c r="FJ644" s="267"/>
      <c r="FK644" s="267"/>
      <c r="FL644" s="267"/>
      <c r="FM644" s="267"/>
      <c r="FN644" s="267"/>
      <c r="FO644" s="267"/>
      <c r="FP644" s="267"/>
      <c r="FQ644" s="267"/>
      <c r="FR644" s="267"/>
      <c r="FS644" s="267"/>
      <c r="FT644" s="267"/>
      <c r="FU644" s="267"/>
      <c r="FV644" s="267"/>
      <c r="FW644" s="267"/>
      <c r="FX644" s="267"/>
      <c r="FY644" s="267"/>
      <c r="FZ644" s="267"/>
      <c r="GA644" s="267"/>
      <c r="GB644" s="267"/>
      <c r="GC644" s="267"/>
      <c r="GD644" s="267"/>
      <c r="GE644" s="267"/>
      <c r="GF644" s="267"/>
      <c r="GG644" s="267"/>
      <c r="GH644" s="267"/>
      <c r="GI644" s="267"/>
      <c r="GJ644" s="267"/>
      <c r="GK644" s="267"/>
      <c r="GL644" s="267"/>
      <c r="GM644" s="267"/>
      <c r="GN644" s="267"/>
      <c r="GO644" s="267"/>
      <c r="GP644" s="267"/>
      <c r="GQ644" s="267"/>
      <c r="GR644" s="267"/>
      <c r="GS644" s="267"/>
      <c r="GT644" s="267"/>
      <c r="GU644" s="267"/>
      <c r="GV644" s="267"/>
    </row>
    <row r="645" spans="1:204" hidden="1">
      <c r="H645" s="238"/>
      <c r="I645" s="245"/>
      <c r="J645" s="249"/>
      <c r="K645" s="249"/>
      <c r="L645" s="248" t="s">
        <v>167</v>
      </c>
      <c r="M645" s="244">
        <v>4639</v>
      </c>
      <c r="N645" s="240">
        <f>+'havelvac 7.1'!N645+'havelvac 7.2'!N645+'havelvac 7.3'!N645+'havelvac 7.4'!N645+'havelvac 7.5'!N645+'havelvac 7.6'!N645+'havelvac 7.7'!N645+'havelvac 7.9'!N645+'havelvac 7.8'!N645+'havelvac 7.10'!N645+'havelvac 7.11'!N645+'havelvac 7.12'!N645+'havelvac 7.13'!N645</f>
        <v>0</v>
      </c>
      <c r="O645" s="240">
        <f>+'havelvac 7.1'!O645+'havelvac 7.2'!O645+'havelvac 7.3'!O645+'havelvac 7.4'!O645+'havelvac 7.5'!O645+'havelvac 7.6'!O645+'havelvac 7.7'!O645+'havelvac 7.9'!O645+'havelvac 7.8'!O645+'havelvac 7.10'!O645+'havelvac 7.11'!O645+'havelvac 7.12'!O645+'havelvac 7.13'!O645</f>
        <v>0</v>
      </c>
      <c r="P645" s="240">
        <f>+'havelvac 7.1'!P645+'havelvac 7.2'!P645+'havelvac 7.3'!P645+'havelvac 7.4'!P645+'havelvac 7.5'!P645+'havelvac 7.6'!P645+'havelvac 7.7'!P645+'havelvac 7.9'!P645+'havelvac 7.8'!P645+'havelvac 7.10'!P645+'havelvac 7.11'!P645+'havelvac 7.12'!P645+'havelvac 7.13'!P645</f>
        <v>0</v>
      </c>
    </row>
    <row r="646" spans="1:204" s="502" customFormat="1">
      <c r="A646" s="258"/>
      <c r="B646" s="425"/>
      <c r="C646" s="260"/>
      <c r="D646" s="261"/>
      <c r="E646" s="262"/>
      <c r="F646" s="263"/>
      <c r="G646" s="426"/>
      <c r="H646" s="238"/>
      <c r="I646" s="245"/>
      <c r="J646" s="249"/>
      <c r="K646" s="249"/>
      <c r="L646" s="252" t="s">
        <v>173</v>
      </c>
      <c r="M646" s="236">
        <v>5112</v>
      </c>
      <c r="N646" s="240">
        <f>+'havelvac 7.1'!N646+'havelvac 7.2'!N646+'havelvac 7.3'!N646+'havelvac 7.4'!N646+'havelvac 7.5'!N646+'havelvac 7.6'!N646+'havelvac 7.7'!N646+'havelvac 7.9'!N646+'havelvac 7.8'!N646+'havelvac 7.10'!N646+'havelvac 7.11'!N646+'havelvac 7.12'!N646+'havelvac 7.13'!N646</f>
        <v>706</v>
      </c>
      <c r="O646" s="240">
        <f>+'havelvac 7.1'!O646+'havelvac 7.2'!O646+'havelvac 7.3'!O646+'havelvac 7.4'!O646+'havelvac 7.5'!O646+'havelvac 7.6'!O646+'havelvac 7.7'!O646+'havelvac 7.9'!O646+'havelvac 7.8'!O646+'havelvac 7.10'!O646+'havelvac 7.11'!O646+'havelvac 7.12'!O646+'havelvac 7.13'!O646</f>
        <v>0</v>
      </c>
      <c r="P646" s="240">
        <f>+'havelvac 7.1'!P646+'havelvac 7.2'!P646+'havelvac 7.3'!P646+'havelvac 7.4'!P646+'havelvac 7.5'!P646+'havelvac 7.6'!P646+'havelvac 7.7'!P646+'havelvac 7.9'!P646+'havelvac 7.8'!P646+'havelvac 7.10'!P646+'havelvac 7.11'!P646+'havelvac 7.12'!P646+'havelvac 7.13'!P646</f>
        <v>706</v>
      </c>
      <c r="Q646" s="267"/>
      <c r="R646" s="267"/>
      <c r="S646" s="267"/>
      <c r="T646" s="267"/>
      <c r="U646" s="267"/>
      <c r="V646" s="267"/>
      <c r="W646" s="267"/>
      <c r="X646" s="267"/>
      <c r="Y646" s="267"/>
      <c r="Z646" s="267"/>
      <c r="AA646" s="267"/>
      <c r="AB646" s="267"/>
      <c r="AC646" s="267"/>
      <c r="AD646" s="267"/>
      <c r="AE646" s="267"/>
      <c r="AF646" s="267"/>
      <c r="AG646" s="267"/>
      <c r="AH646" s="267"/>
      <c r="AI646" s="267"/>
      <c r="AJ646" s="267"/>
      <c r="AK646" s="267"/>
      <c r="AL646" s="267"/>
      <c r="AM646" s="267"/>
      <c r="AN646" s="267"/>
      <c r="AO646" s="267"/>
      <c r="AP646" s="267"/>
      <c r="AQ646" s="267"/>
      <c r="AR646" s="267"/>
      <c r="AS646" s="267"/>
      <c r="AT646" s="267"/>
      <c r="AU646" s="267"/>
      <c r="AV646" s="267"/>
      <c r="AW646" s="267"/>
      <c r="AX646" s="267"/>
      <c r="AY646" s="267"/>
      <c r="AZ646" s="267"/>
      <c r="BA646" s="267"/>
      <c r="BB646" s="267"/>
      <c r="BC646" s="267"/>
      <c r="BD646" s="267"/>
      <c r="BE646" s="267"/>
      <c r="BF646" s="267"/>
      <c r="BG646" s="267"/>
      <c r="BH646" s="267"/>
      <c r="BI646" s="267"/>
      <c r="BJ646" s="267"/>
      <c r="BK646" s="267"/>
      <c r="BL646" s="267"/>
      <c r="BM646" s="267"/>
      <c r="BN646" s="267"/>
      <c r="BO646" s="267"/>
      <c r="BP646" s="267"/>
      <c r="BQ646" s="267"/>
      <c r="BR646" s="267"/>
      <c r="BS646" s="267"/>
      <c r="BT646" s="267"/>
      <c r="BU646" s="267"/>
      <c r="BV646" s="267"/>
      <c r="BW646" s="267"/>
      <c r="BX646" s="267"/>
      <c r="BY646" s="267"/>
      <c r="BZ646" s="267"/>
      <c r="CA646" s="267"/>
      <c r="CB646" s="267"/>
      <c r="CC646" s="267"/>
      <c r="CD646" s="267"/>
      <c r="CE646" s="267"/>
      <c r="CF646" s="267"/>
      <c r="CG646" s="267"/>
      <c r="CH646" s="267"/>
      <c r="CI646" s="267"/>
      <c r="CJ646" s="267"/>
      <c r="CK646" s="267"/>
      <c r="CL646" s="267"/>
      <c r="CM646" s="267"/>
      <c r="CN646" s="267"/>
      <c r="CO646" s="267"/>
      <c r="CP646" s="267"/>
      <c r="CQ646" s="267"/>
      <c r="CR646" s="267"/>
      <c r="CS646" s="267"/>
      <c r="CT646" s="267"/>
      <c r="CU646" s="267"/>
      <c r="CV646" s="267"/>
      <c r="CW646" s="267"/>
      <c r="CX646" s="267"/>
      <c r="CY646" s="267"/>
      <c r="CZ646" s="267"/>
      <c r="DA646" s="267"/>
      <c r="DB646" s="267"/>
      <c r="DC646" s="267"/>
      <c r="DD646" s="267"/>
      <c r="DE646" s="267"/>
      <c r="DF646" s="267"/>
      <c r="DG646" s="267"/>
      <c r="DH646" s="267"/>
      <c r="DI646" s="267"/>
      <c r="DJ646" s="267"/>
      <c r="DK646" s="267"/>
      <c r="DL646" s="267"/>
      <c r="DM646" s="267"/>
      <c r="DN646" s="267"/>
      <c r="DO646" s="267"/>
      <c r="DP646" s="267"/>
      <c r="DQ646" s="267"/>
      <c r="DR646" s="267"/>
      <c r="DS646" s="267"/>
      <c r="DT646" s="267"/>
      <c r="DU646" s="267"/>
      <c r="DV646" s="267"/>
      <c r="DW646" s="267"/>
      <c r="DX646" s="267"/>
      <c r="DY646" s="267"/>
      <c r="DZ646" s="267"/>
      <c r="EA646" s="267"/>
      <c r="EB646" s="267"/>
      <c r="EC646" s="267"/>
      <c r="ED646" s="267"/>
      <c r="EE646" s="267"/>
      <c r="EF646" s="267"/>
      <c r="EG646" s="267"/>
      <c r="EH646" s="267"/>
      <c r="EI646" s="267"/>
      <c r="EJ646" s="267"/>
      <c r="EK646" s="267"/>
      <c r="EL646" s="267"/>
      <c r="EM646" s="267"/>
      <c r="EN646" s="267"/>
      <c r="EO646" s="267"/>
      <c r="EP646" s="267"/>
      <c r="EQ646" s="267"/>
      <c r="ER646" s="267"/>
      <c r="ES646" s="267"/>
      <c r="ET646" s="267"/>
      <c r="EU646" s="267"/>
      <c r="EV646" s="267"/>
      <c r="EW646" s="267"/>
      <c r="EX646" s="267"/>
      <c r="EY646" s="267"/>
      <c r="EZ646" s="267"/>
      <c r="FA646" s="267"/>
      <c r="FB646" s="267"/>
      <c r="FC646" s="267"/>
      <c r="FD646" s="267"/>
      <c r="FE646" s="267"/>
      <c r="FF646" s="267"/>
      <c r="FG646" s="267"/>
      <c r="FH646" s="267"/>
      <c r="FI646" s="267"/>
      <c r="FJ646" s="267"/>
      <c r="FK646" s="267"/>
      <c r="FL646" s="267"/>
      <c r="FM646" s="267"/>
      <c r="FN646" s="267"/>
      <c r="FO646" s="267"/>
      <c r="FP646" s="267"/>
      <c r="FQ646" s="267"/>
      <c r="FR646" s="267"/>
      <c r="FS646" s="267"/>
      <c r="FT646" s="267"/>
      <c r="FU646" s="267"/>
      <c r="FV646" s="267"/>
      <c r="FW646" s="267"/>
      <c r="FX646" s="267"/>
      <c r="FY646" s="267"/>
      <c r="FZ646" s="267"/>
      <c r="GA646" s="267"/>
      <c r="GB646" s="267"/>
      <c r="GC646" s="267"/>
      <c r="GD646" s="267"/>
      <c r="GE646" s="267"/>
      <c r="GF646" s="267"/>
      <c r="GG646" s="267"/>
      <c r="GH646" s="267"/>
      <c r="GI646" s="267"/>
      <c r="GJ646" s="267"/>
      <c r="GK646" s="267"/>
      <c r="GL646" s="267"/>
      <c r="GM646" s="267"/>
      <c r="GN646" s="267"/>
      <c r="GO646" s="267"/>
      <c r="GP646" s="267"/>
      <c r="GQ646" s="267"/>
      <c r="GR646" s="267"/>
      <c r="GS646" s="267"/>
      <c r="GT646" s="267"/>
      <c r="GU646" s="267"/>
      <c r="GV646" s="267"/>
    </row>
    <row r="647" spans="1:204" s="502" customFormat="1">
      <c r="A647" s="258"/>
      <c r="B647" s="425"/>
      <c r="C647" s="260"/>
      <c r="D647" s="261"/>
      <c r="E647" s="262"/>
      <c r="F647" s="263"/>
      <c r="G647" s="426"/>
      <c r="H647" s="245"/>
      <c r="I647" s="245"/>
      <c r="J647" s="249"/>
      <c r="K647" s="249"/>
      <c r="L647" s="254" t="s">
        <v>143</v>
      </c>
      <c r="M647" s="237">
        <v>5113</v>
      </c>
      <c r="N647" s="240">
        <f>+'havelvac 7.1'!N647+'havelvac 7.2'!N647+'havelvac 7.3'!N647+'havelvac 7.4'!N647+'havelvac 7.5'!N647+'havelvac 7.6'!N647+'havelvac 7.7'!N647+'havelvac 7.9'!N647+'havelvac 7.8'!N647+'havelvac 7.10'!N647+'havelvac 7.11'!N647+'havelvac 7.12'!N647+'havelvac 7.13'!N647</f>
        <v>1305941.2</v>
      </c>
      <c r="O647" s="240">
        <f>+'havelvac 7.1'!O647+'havelvac 7.2'!O647+'havelvac 7.3'!O647+'havelvac 7.4'!O647+'havelvac 7.5'!O647+'havelvac 7.6'!O647+'havelvac 7.7'!O647+'havelvac 7.9'!O647+'havelvac 7.8'!O647+'havelvac 7.10'!O647+'havelvac 7.11'!O647+'havelvac 7.12'!O647+'havelvac 7.13'!O647</f>
        <v>0</v>
      </c>
      <c r="P647" s="240">
        <f>+'havelvac 7.1'!P647+'havelvac 7.2'!P647+'havelvac 7.3'!P647+'havelvac 7.4'!P647+'havelvac 7.5'!P647+'havelvac 7.6'!P647+'havelvac 7.7'!P647+'havelvac 7.9'!P647+'havelvac 7.8'!P647+'havelvac 7.10'!P647+'havelvac 7.11'!P647+'havelvac 7.12'!P647+'havelvac 7.13'!P647</f>
        <v>1305941.2</v>
      </c>
      <c r="Q647" s="267"/>
      <c r="R647" s="267"/>
      <c r="S647" s="267"/>
      <c r="T647" s="267"/>
      <c r="U647" s="267"/>
      <c r="V647" s="267"/>
      <c r="W647" s="267"/>
      <c r="X647" s="267"/>
      <c r="Y647" s="267"/>
      <c r="Z647" s="267"/>
      <c r="AA647" s="267"/>
      <c r="AB647" s="267"/>
      <c r="AC647" s="267"/>
      <c r="AD647" s="267"/>
      <c r="AE647" s="267"/>
      <c r="AF647" s="267"/>
      <c r="AG647" s="267"/>
      <c r="AH647" s="267"/>
      <c r="AI647" s="267"/>
      <c r="AJ647" s="267"/>
      <c r="AK647" s="267"/>
      <c r="AL647" s="267"/>
      <c r="AM647" s="267"/>
      <c r="AN647" s="267"/>
      <c r="AO647" s="267"/>
      <c r="AP647" s="267"/>
      <c r="AQ647" s="267"/>
      <c r="AR647" s="267"/>
      <c r="AS647" s="267"/>
      <c r="AT647" s="267"/>
      <c r="AU647" s="267"/>
      <c r="AV647" s="267"/>
      <c r="AW647" s="267"/>
      <c r="AX647" s="267"/>
      <c r="AY647" s="267"/>
      <c r="AZ647" s="267"/>
      <c r="BA647" s="267"/>
      <c r="BB647" s="267"/>
      <c r="BC647" s="267"/>
      <c r="BD647" s="267"/>
      <c r="BE647" s="267"/>
      <c r="BF647" s="267"/>
      <c r="BG647" s="267"/>
      <c r="BH647" s="267"/>
      <c r="BI647" s="267"/>
      <c r="BJ647" s="267"/>
      <c r="BK647" s="267"/>
      <c r="BL647" s="267"/>
      <c r="BM647" s="267"/>
      <c r="BN647" s="267"/>
      <c r="BO647" s="267"/>
      <c r="BP647" s="267"/>
      <c r="BQ647" s="267"/>
      <c r="BR647" s="267"/>
      <c r="BS647" s="267"/>
      <c r="BT647" s="267"/>
      <c r="BU647" s="267"/>
      <c r="BV647" s="267"/>
      <c r="BW647" s="267"/>
      <c r="BX647" s="267"/>
      <c r="BY647" s="267"/>
      <c r="BZ647" s="267"/>
      <c r="CA647" s="267"/>
      <c r="CB647" s="267"/>
      <c r="CC647" s="267"/>
      <c r="CD647" s="267"/>
      <c r="CE647" s="267"/>
      <c r="CF647" s="267"/>
      <c r="CG647" s="267"/>
      <c r="CH647" s="267"/>
      <c r="CI647" s="267"/>
      <c r="CJ647" s="267"/>
      <c r="CK647" s="267"/>
      <c r="CL647" s="267"/>
      <c r="CM647" s="267"/>
      <c r="CN647" s="267"/>
      <c r="CO647" s="267"/>
      <c r="CP647" s="267"/>
      <c r="CQ647" s="267"/>
      <c r="CR647" s="267"/>
      <c r="CS647" s="267"/>
      <c r="CT647" s="267"/>
      <c r="CU647" s="267"/>
      <c r="CV647" s="267"/>
      <c r="CW647" s="267"/>
      <c r="CX647" s="267"/>
      <c r="CY647" s="267"/>
      <c r="CZ647" s="267"/>
      <c r="DA647" s="267"/>
      <c r="DB647" s="267"/>
      <c r="DC647" s="267"/>
      <c r="DD647" s="267"/>
      <c r="DE647" s="267"/>
      <c r="DF647" s="267"/>
      <c r="DG647" s="267"/>
      <c r="DH647" s="267"/>
      <c r="DI647" s="267"/>
      <c r="DJ647" s="267"/>
      <c r="DK647" s="267"/>
      <c r="DL647" s="267"/>
      <c r="DM647" s="267"/>
      <c r="DN647" s="267"/>
      <c r="DO647" s="267"/>
      <c r="DP647" s="267"/>
      <c r="DQ647" s="267"/>
      <c r="DR647" s="267"/>
      <c r="DS647" s="267"/>
      <c r="DT647" s="267"/>
      <c r="DU647" s="267"/>
      <c r="DV647" s="267"/>
      <c r="DW647" s="267"/>
      <c r="DX647" s="267"/>
      <c r="DY647" s="267"/>
      <c r="DZ647" s="267"/>
      <c r="EA647" s="267"/>
      <c r="EB647" s="267"/>
      <c r="EC647" s="267"/>
      <c r="ED647" s="267"/>
      <c r="EE647" s="267"/>
      <c r="EF647" s="267"/>
      <c r="EG647" s="267"/>
      <c r="EH647" s="267"/>
      <c r="EI647" s="267"/>
      <c r="EJ647" s="267"/>
      <c r="EK647" s="267"/>
      <c r="EL647" s="267"/>
      <c r="EM647" s="267"/>
      <c r="EN647" s="267"/>
      <c r="EO647" s="267"/>
      <c r="EP647" s="267"/>
      <c r="EQ647" s="267"/>
      <c r="ER647" s="267"/>
      <c r="ES647" s="267"/>
      <c r="ET647" s="267"/>
      <c r="EU647" s="267"/>
      <c r="EV647" s="267"/>
      <c r="EW647" s="267"/>
      <c r="EX647" s="267"/>
      <c r="EY647" s="267"/>
      <c r="EZ647" s="267"/>
      <c r="FA647" s="267"/>
      <c r="FB647" s="267"/>
      <c r="FC647" s="267"/>
      <c r="FD647" s="267"/>
      <c r="FE647" s="267"/>
      <c r="FF647" s="267"/>
      <c r="FG647" s="267"/>
      <c r="FH647" s="267"/>
      <c r="FI647" s="267"/>
      <c r="FJ647" s="267"/>
      <c r="FK647" s="267"/>
      <c r="FL647" s="267"/>
      <c r="FM647" s="267"/>
      <c r="FN647" s="267"/>
      <c r="FO647" s="267"/>
      <c r="FP647" s="267"/>
      <c r="FQ647" s="267"/>
      <c r="FR647" s="267"/>
      <c r="FS647" s="267"/>
      <c r="FT647" s="267"/>
      <c r="FU647" s="267"/>
      <c r="FV647" s="267"/>
      <c r="FW647" s="267"/>
      <c r="FX647" s="267"/>
      <c r="FY647" s="267"/>
      <c r="FZ647" s="267"/>
      <c r="GA647" s="267"/>
      <c r="GB647" s="267"/>
      <c r="GC647" s="267"/>
      <c r="GD647" s="267"/>
      <c r="GE647" s="267"/>
      <c r="GF647" s="267"/>
      <c r="GG647" s="267"/>
      <c r="GH647" s="267"/>
      <c r="GI647" s="267"/>
      <c r="GJ647" s="267"/>
      <c r="GK647" s="267"/>
      <c r="GL647" s="267"/>
      <c r="GM647" s="267"/>
      <c r="GN647" s="267"/>
      <c r="GO647" s="267"/>
      <c r="GP647" s="267"/>
      <c r="GQ647" s="267"/>
      <c r="GR647" s="267"/>
      <c r="GS647" s="267"/>
      <c r="GT647" s="267"/>
      <c r="GU647" s="267"/>
      <c r="GV647" s="267"/>
    </row>
    <row r="648" spans="1:204" ht="27">
      <c r="H648" s="238"/>
      <c r="I648" s="463"/>
      <c r="J648" s="464"/>
      <c r="K648" s="464"/>
      <c r="L648" s="465" t="s">
        <v>339</v>
      </c>
      <c r="M648" s="459"/>
      <c r="N648" s="466">
        <f>SUM(N649)</f>
        <v>1600</v>
      </c>
      <c r="O648" s="466">
        <f>SUM(O649)</f>
        <v>1600</v>
      </c>
      <c r="P648" s="466">
        <f>SUM(P649)</f>
        <v>0</v>
      </c>
    </row>
    <row r="649" spans="1:204" s="502" customFormat="1">
      <c r="A649" s="258"/>
      <c r="B649" s="425"/>
      <c r="C649" s="260"/>
      <c r="D649" s="261"/>
      <c r="E649" s="262"/>
      <c r="F649" s="263"/>
      <c r="G649" s="426"/>
      <c r="H649" s="245"/>
      <c r="I649" s="245"/>
      <c r="J649" s="249"/>
      <c r="K649" s="249"/>
      <c r="L649" s="248" t="s">
        <v>125</v>
      </c>
      <c r="M649" s="244">
        <v>4239</v>
      </c>
      <c r="N649" s="240">
        <f>+'havelvac 7.1'!N649+'havelvac 7.2'!N649+'havelvac 7.3'!N649+'havelvac 7.4'!N649+'havelvac 7.5'!N649+'havelvac 7.6'!N649+'havelvac 7.7'!N649+'havelvac 7.9'!N649+'havelvac 7.8'!N649+'havelvac 7.10'!N649+'havelvac 7.11'!N649+'havelvac 7.12'!N649+'havelvac 7.13'!N649</f>
        <v>1600</v>
      </c>
      <c r="O649" s="240">
        <f>+'havelvac 7.1'!O649+'havelvac 7.2'!O649+'havelvac 7.3'!O649+'havelvac 7.4'!O649+'havelvac 7.5'!O649+'havelvac 7.6'!O649+'havelvac 7.7'!O649+'havelvac 7.9'!O649+'havelvac 7.8'!O649+'havelvac 7.10'!O649+'havelvac 7.11'!O649+'havelvac 7.12'!O649+'havelvac 7.13'!O649</f>
        <v>1600</v>
      </c>
      <c r="P649" s="240">
        <f>+'havelvac 7.1'!P649+'havelvac 7.2'!P649+'havelvac 7.3'!P649+'havelvac 7.4'!P649+'havelvac 7.5'!P649+'havelvac 7.6'!P649+'havelvac 7.7'!P649+'havelvac 7.9'!P649+'havelvac 7.8'!P649+'havelvac 7.10'!P649+'havelvac 7.11'!P649+'havelvac 7.12'!P649+'havelvac 7.13'!P649</f>
        <v>0</v>
      </c>
      <c r="Q649" s="267"/>
      <c r="R649" s="267"/>
      <c r="S649" s="267"/>
      <c r="T649" s="267"/>
      <c r="U649" s="267"/>
      <c r="V649" s="267"/>
      <c r="W649" s="267"/>
      <c r="X649" s="267"/>
      <c r="Y649" s="267"/>
      <c r="Z649" s="267"/>
      <c r="AA649" s="267"/>
      <c r="AB649" s="267"/>
      <c r="AC649" s="267"/>
      <c r="AD649" s="267"/>
      <c r="AE649" s="267"/>
      <c r="AF649" s="267"/>
      <c r="AG649" s="267"/>
      <c r="AH649" s="267"/>
      <c r="AI649" s="267"/>
      <c r="AJ649" s="267"/>
      <c r="AK649" s="267"/>
      <c r="AL649" s="267"/>
      <c r="AM649" s="267"/>
      <c r="AN649" s="267"/>
      <c r="AO649" s="267"/>
      <c r="AP649" s="267"/>
      <c r="AQ649" s="267"/>
      <c r="AR649" s="267"/>
      <c r="AS649" s="267"/>
      <c r="AT649" s="267"/>
      <c r="AU649" s="267"/>
      <c r="AV649" s="267"/>
      <c r="AW649" s="267"/>
      <c r="AX649" s="267"/>
      <c r="AY649" s="267"/>
      <c r="AZ649" s="267"/>
      <c r="BA649" s="267"/>
      <c r="BB649" s="267"/>
      <c r="BC649" s="267"/>
      <c r="BD649" s="267"/>
      <c r="BE649" s="267"/>
      <c r="BF649" s="267"/>
      <c r="BG649" s="267"/>
      <c r="BH649" s="267"/>
      <c r="BI649" s="267"/>
      <c r="BJ649" s="267"/>
      <c r="BK649" s="267"/>
      <c r="BL649" s="267"/>
      <c r="BM649" s="267"/>
      <c r="BN649" s="267"/>
      <c r="BO649" s="267"/>
      <c r="BP649" s="267"/>
      <c r="BQ649" s="267"/>
      <c r="BR649" s="267"/>
      <c r="BS649" s="267"/>
      <c r="BT649" s="267"/>
      <c r="BU649" s="267"/>
      <c r="BV649" s="267"/>
      <c r="BW649" s="267"/>
      <c r="BX649" s="267"/>
      <c r="BY649" s="267"/>
      <c r="BZ649" s="267"/>
      <c r="CA649" s="267"/>
      <c r="CB649" s="267"/>
      <c r="CC649" s="267"/>
      <c r="CD649" s="267"/>
      <c r="CE649" s="267"/>
      <c r="CF649" s="267"/>
      <c r="CG649" s="267"/>
      <c r="CH649" s="267"/>
      <c r="CI649" s="267"/>
      <c r="CJ649" s="267"/>
      <c r="CK649" s="267"/>
      <c r="CL649" s="267"/>
      <c r="CM649" s="267"/>
      <c r="CN649" s="267"/>
      <c r="CO649" s="267"/>
      <c r="CP649" s="267"/>
      <c r="CQ649" s="267"/>
      <c r="CR649" s="267"/>
      <c r="CS649" s="267"/>
      <c r="CT649" s="267"/>
      <c r="CU649" s="267"/>
      <c r="CV649" s="267"/>
      <c r="CW649" s="267"/>
      <c r="CX649" s="267"/>
      <c r="CY649" s="267"/>
      <c r="CZ649" s="267"/>
      <c r="DA649" s="267"/>
      <c r="DB649" s="267"/>
      <c r="DC649" s="267"/>
      <c r="DD649" s="267"/>
      <c r="DE649" s="267"/>
      <c r="DF649" s="267"/>
      <c r="DG649" s="267"/>
      <c r="DH649" s="267"/>
      <c r="DI649" s="267"/>
      <c r="DJ649" s="267"/>
      <c r="DK649" s="267"/>
      <c r="DL649" s="267"/>
      <c r="DM649" s="267"/>
      <c r="DN649" s="267"/>
      <c r="DO649" s="267"/>
      <c r="DP649" s="267"/>
      <c r="DQ649" s="267"/>
      <c r="DR649" s="267"/>
      <c r="DS649" s="267"/>
      <c r="DT649" s="267"/>
      <c r="DU649" s="267"/>
      <c r="DV649" s="267"/>
      <c r="DW649" s="267"/>
      <c r="DX649" s="267"/>
      <c r="DY649" s="267"/>
      <c r="DZ649" s="267"/>
      <c r="EA649" s="267"/>
      <c r="EB649" s="267"/>
      <c r="EC649" s="267"/>
      <c r="ED649" s="267"/>
      <c r="EE649" s="267"/>
      <c r="EF649" s="267"/>
      <c r="EG649" s="267"/>
      <c r="EH649" s="267"/>
      <c r="EI649" s="267"/>
      <c r="EJ649" s="267"/>
      <c r="EK649" s="267"/>
      <c r="EL649" s="267"/>
      <c r="EM649" s="267"/>
      <c r="EN649" s="267"/>
      <c r="EO649" s="267"/>
      <c r="EP649" s="267"/>
      <c r="EQ649" s="267"/>
      <c r="ER649" s="267"/>
      <c r="ES649" s="267"/>
      <c r="ET649" s="267"/>
      <c r="EU649" s="267"/>
      <c r="EV649" s="267"/>
      <c r="EW649" s="267"/>
      <c r="EX649" s="267"/>
      <c r="EY649" s="267"/>
      <c r="EZ649" s="267"/>
      <c r="FA649" s="267"/>
      <c r="FB649" s="267"/>
      <c r="FC649" s="267"/>
      <c r="FD649" s="267"/>
      <c r="FE649" s="267"/>
      <c r="FF649" s="267"/>
      <c r="FG649" s="267"/>
      <c r="FH649" s="267"/>
      <c r="FI649" s="267"/>
      <c r="FJ649" s="267"/>
      <c r="FK649" s="267"/>
      <c r="FL649" s="267"/>
      <c r="FM649" s="267"/>
      <c r="FN649" s="267"/>
      <c r="FO649" s="267"/>
      <c r="FP649" s="267"/>
      <c r="FQ649" s="267"/>
      <c r="FR649" s="267"/>
      <c r="FS649" s="267"/>
      <c r="FT649" s="267"/>
      <c r="FU649" s="267"/>
      <c r="FV649" s="267"/>
      <c r="FW649" s="267"/>
      <c r="FX649" s="267"/>
      <c r="FY649" s="267"/>
      <c r="FZ649" s="267"/>
      <c r="GA649" s="267"/>
      <c r="GB649" s="267"/>
      <c r="GC649" s="267"/>
      <c r="GD649" s="267"/>
      <c r="GE649" s="267"/>
      <c r="GF649" s="267"/>
      <c r="GG649" s="267"/>
      <c r="GH649" s="267"/>
      <c r="GI649" s="267"/>
      <c r="GJ649" s="267"/>
      <c r="GK649" s="267"/>
      <c r="GL649" s="267"/>
      <c r="GM649" s="267"/>
      <c r="GN649" s="267"/>
      <c r="GO649" s="267"/>
      <c r="GP649" s="267"/>
      <c r="GQ649" s="267"/>
      <c r="GR649" s="267"/>
      <c r="GS649" s="267"/>
      <c r="GT649" s="267"/>
      <c r="GU649" s="267"/>
      <c r="GV649" s="267"/>
    </row>
    <row r="650" spans="1:204" s="502" customFormat="1" ht="40.5" hidden="1">
      <c r="A650" s="258"/>
      <c r="B650" s="425"/>
      <c r="C650" s="260"/>
      <c r="D650" s="261"/>
      <c r="E650" s="262"/>
      <c r="F650" s="263"/>
      <c r="G650" s="426"/>
      <c r="H650" s="238"/>
      <c r="I650" s="463"/>
      <c r="J650" s="464"/>
      <c r="K650" s="464"/>
      <c r="L650" s="465" t="s">
        <v>771</v>
      </c>
      <c r="M650" s="459"/>
      <c r="N650" s="466">
        <f>SUM(N651)</f>
        <v>0</v>
      </c>
      <c r="O650" s="466">
        <f>SUM(O651)</f>
        <v>0</v>
      </c>
      <c r="P650" s="466">
        <f>SUM(P651)</f>
        <v>0</v>
      </c>
      <c r="Q650" s="267"/>
      <c r="R650" s="267"/>
      <c r="S650" s="267"/>
      <c r="T650" s="267"/>
      <c r="U650" s="267"/>
      <c r="V650" s="267"/>
      <c r="W650" s="267"/>
      <c r="X650" s="267"/>
      <c r="Y650" s="267"/>
      <c r="Z650" s="267"/>
      <c r="AA650" s="267"/>
      <c r="AB650" s="267"/>
      <c r="AC650" s="267"/>
      <c r="AD650" s="267"/>
      <c r="AE650" s="267"/>
      <c r="AF650" s="267"/>
      <c r="AG650" s="267"/>
      <c r="AH650" s="267"/>
      <c r="AI650" s="267"/>
      <c r="AJ650" s="267"/>
      <c r="AK650" s="267"/>
      <c r="AL650" s="267"/>
      <c r="AM650" s="267"/>
      <c r="AN650" s="267"/>
      <c r="AO650" s="267"/>
      <c r="AP650" s="267"/>
      <c r="AQ650" s="267"/>
      <c r="AR650" s="267"/>
      <c r="AS650" s="267"/>
      <c r="AT650" s="267"/>
      <c r="AU650" s="267"/>
      <c r="AV650" s="267"/>
      <c r="AW650" s="267"/>
      <c r="AX650" s="267"/>
      <c r="AY650" s="267"/>
      <c r="AZ650" s="267"/>
      <c r="BA650" s="267"/>
      <c r="BB650" s="267"/>
      <c r="BC650" s="267"/>
      <c r="BD650" s="267"/>
      <c r="BE650" s="267"/>
      <c r="BF650" s="267"/>
      <c r="BG650" s="267"/>
      <c r="BH650" s="267"/>
      <c r="BI650" s="267"/>
      <c r="BJ650" s="267"/>
      <c r="BK650" s="267"/>
      <c r="BL650" s="267"/>
      <c r="BM650" s="267"/>
      <c r="BN650" s="267"/>
      <c r="BO650" s="267"/>
      <c r="BP650" s="267"/>
      <c r="BQ650" s="267"/>
      <c r="BR650" s="267"/>
      <c r="BS650" s="267"/>
      <c r="BT650" s="267"/>
      <c r="BU650" s="267"/>
      <c r="BV650" s="267"/>
      <c r="BW650" s="267"/>
      <c r="BX650" s="267"/>
      <c r="BY650" s="267"/>
      <c r="BZ650" s="267"/>
      <c r="CA650" s="267"/>
      <c r="CB650" s="267"/>
      <c r="CC650" s="267"/>
      <c r="CD650" s="267"/>
      <c r="CE650" s="267"/>
      <c r="CF650" s="267"/>
      <c r="CG650" s="267"/>
      <c r="CH650" s="267"/>
      <c r="CI650" s="267"/>
      <c r="CJ650" s="267"/>
      <c r="CK650" s="267"/>
      <c r="CL650" s="267"/>
      <c r="CM650" s="267"/>
      <c r="CN650" s="267"/>
      <c r="CO650" s="267"/>
      <c r="CP650" s="267"/>
      <c r="CQ650" s="267"/>
      <c r="CR650" s="267"/>
      <c r="CS650" s="267"/>
      <c r="CT650" s="267"/>
      <c r="CU650" s="267"/>
      <c r="CV650" s="267"/>
      <c r="CW650" s="267"/>
      <c r="CX650" s="267"/>
      <c r="CY650" s="267"/>
      <c r="CZ650" s="267"/>
      <c r="DA650" s="267"/>
      <c r="DB650" s="267"/>
      <c r="DC650" s="267"/>
      <c r="DD650" s="267"/>
      <c r="DE650" s="267"/>
      <c r="DF650" s="267"/>
      <c r="DG650" s="267"/>
      <c r="DH650" s="267"/>
      <c r="DI650" s="267"/>
      <c r="DJ650" s="267"/>
      <c r="DK650" s="267"/>
      <c r="DL650" s="267"/>
      <c r="DM650" s="267"/>
      <c r="DN650" s="267"/>
      <c r="DO650" s="267"/>
      <c r="DP650" s="267"/>
      <c r="DQ650" s="267"/>
      <c r="DR650" s="267"/>
      <c r="DS650" s="267"/>
      <c r="DT650" s="267"/>
      <c r="DU650" s="267"/>
      <c r="DV650" s="267"/>
      <c r="DW650" s="267"/>
      <c r="DX650" s="267"/>
      <c r="DY650" s="267"/>
      <c r="DZ650" s="267"/>
      <c r="EA650" s="267"/>
      <c r="EB650" s="267"/>
      <c r="EC650" s="267"/>
      <c r="ED650" s="267"/>
      <c r="EE650" s="267"/>
      <c r="EF650" s="267"/>
      <c r="EG650" s="267"/>
      <c r="EH650" s="267"/>
      <c r="EI650" s="267"/>
      <c r="EJ650" s="267"/>
      <c r="EK650" s="267"/>
      <c r="EL650" s="267"/>
      <c r="EM650" s="267"/>
      <c r="EN650" s="267"/>
      <c r="EO650" s="267"/>
      <c r="EP650" s="267"/>
      <c r="EQ650" s="267"/>
      <c r="ER650" s="267"/>
      <c r="ES650" s="267"/>
      <c r="ET650" s="267"/>
      <c r="EU650" s="267"/>
      <c r="EV650" s="267"/>
      <c r="EW650" s="267"/>
      <c r="EX650" s="267"/>
      <c r="EY650" s="267"/>
      <c r="EZ650" s="267"/>
      <c r="FA650" s="267"/>
      <c r="FB650" s="267"/>
      <c r="FC650" s="267"/>
      <c r="FD650" s="267"/>
      <c r="FE650" s="267"/>
      <c r="FF650" s="267"/>
      <c r="FG650" s="267"/>
      <c r="FH650" s="267"/>
      <c r="FI650" s="267"/>
      <c r="FJ650" s="267"/>
      <c r="FK650" s="267"/>
      <c r="FL650" s="267"/>
      <c r="FM650" s="267"/>
      <c r="FN650" s="267"/>
      <c r="FO650" s="267"/>
      <c r="FP650" s="267"/>
      <c r="FQ650" s="267"/>
      <c r="FR650" s="267"/>
      <c r="FS650" s="267"/>
      <c r="FT650" s="267"/>
      <c r="FU650" s="267"/>
      <c r="FV650" s="267"/>
      <c r="FW650" s="267"/>
      <c r="FX650" s="267"/>
      <c r="FY650" s="267"/>
      <c r="FZ650" s="267"/>
      <c r="GA650" s="267"/>
      <c r="GB650" s="267"/>
      <c r="GC650" s="267"/>
      <c r="GD650" s="267"/>
      <c r="GE650" s="267"/>
      <c r="GF650" s="267"/>
      <c r="GG650" s="267"/>
      <c r="GH650" s="267"/>
      <c r="GI650" s="267"/>
      <c r="GJ650" s="267"/>
      <c r="GK650" s="267"/>
      <c r="GL650" s="267"/>
      <c r="GM650" s="267"/>
      <c r="GN650" s="267"/>
      <c r="GO650" s="267"/>
      <c r="GP650" s="267"/>
      <c r="GQ650" s="267"/>
      <c r="GR650" s="267"/>
      <c r="GS650" s="267"/>
      <c r="GT650" s="267"/>
      <c r="GU650" s="267"/>
      <c r="GV650" s="267"/>
    </row>
    <row r="651" spans="1:204" s="502" customFormat="1" hidden="1">
      <c r="A651" s="258"/>
      <c r="B651" s="425"/>
      <c r="C651" s="260"/>
      <c r="D651" s="261"/>
      <c r="E651" s="262"/>
      <c r="F651" s="263"/>
      <c r="G651" s="426"/>
      <c r="H651" s="245"/>
      <c r="I651" s="245"/>
      <c r="J651" s="249"/>
      <c r="K651" s="249"/>
      <c r="L651" s="248" t="s">
        <v>348</v>
      </c>
      <c r="M651" s="244">
        <v>4729</v>
      </c>
      <c r="N651" s="240">
        <f>+'havelvac 7.1'!N651+'havelvac 7.2'!N651+'havelvac 7.3'!N651+'havelvac 7.4'!N651+'havelvac 7.5'!N651+'havelvac 7.6'!N651+'havelvac 7.7'!N651+'havelvac 7.9'!N651+'havelvac 7.8'!N651+'havelvac 7.10'!N651+'havelvac 7.11'!N651+'havelvac 7.12'!N651+'havelvac 7.13'!N651</f>
        <v>0</v>
      </c>
      <c r="O651" s="240">
        <f>+'havelvac 7.1'!O651+'havelvac 7.2'!O651+'havelvac 7.3'!O651+'havelvac 7.4'!O651+'havelvac 7.5'!O651+'havelvac 7.6'!O651+'havelvac 7.7'!O651+'havelvac 7.9'!O651+'havelvac 7.8'!O651+'havelvac 7.10'!O651+'havelvac 7.11'!O651+'havelvac 7.12'!O651+'havelvac 7.13'!O651</f>
        <v>0</v>
      </c>
      <c r="P651" s="240">
        <f>+'havelvac 7.1'!P651+'havelvac 7.2'!P651+'havelvac 7.3'!P651+'havelvac 7.4'!P651+'havelvac 7.5'!P651+'havelvac 7.6'!P651+'havelvac 7.7'!P651+'havelvac 7.9'!P651+'havelvac 7.8'!P651+'havelvac 7.10'!P651+'havelvac 7.11'!P651+'havelvac 7.12'!P651+'havelvac 7.13'!P651</f>
        <v>0</v>
      </c>
      <c r="Q651" s="267"/>
      <c r="R651" s="267"/>
      <c r="S651" s="267"/>
      <c r="T651" s="267"/>
      <c r="U651" s="267"/>
      <c r="V651" s="267"/>
      <c r="W651" s="267"/>
      <c r="X651" s="267"/>
      <c r="Y651" s="267"/>
      <c r="Z651" s="267"/>
      <c r="AA651" s="267"/>
      <c r="AB651" s="267"/>
      <c r="AC651" s="267"/>
      <c r="AD651" s="267"/>
      <c r="AE651" s="267"/>
      <c r="AF651" s="267"/>
      <c r="AG651" s="267"/>
      <c r="AH651" s="267"/>
      <c r="AI651" s="267"/>
      <c r="AJ651" s="267"/>
      <c r="AK651" s="267"/>
      <c r="AL651" s="267"/>
      <c r="AM651" s="267"/>
      <c r="AN651" s="267"/>
      <c r="AO651" s="267"/>
      <c r="AP651" s="267"/>
      <c r="AQ651" s="267"/>
      <c r="AR651" s="267"/>
      <c r="AS651" s="267"/>
      <c r="AT651" s="267"/>
      <c r="AU651" s="267"/>
      <c r="AV651" s="267"/>
      <c r="AW651" s="267"/>
      <c r="AX651" s="267"/>
      <c r="AY651" s="267"/>
      <c r="AZ651" s="267"/>
      <c r="BA651" s="267"/>
      <c r="BB651" s="267"/>
      <c r="BC651" s="267"/>
      <c r="BD651" s="267"/>
      <c r="BE651" s="267"/>
      <c r="BF651" s="267"/>
      <c r="BG651" s="267"/>
      <c r="BH651" s="267"/>
      <c r="BI651" s="267"/>
      <c r="BJ651" s="267"/>
      <c r="BK651" s="267"/>
      <c r="BL651" s="267"/>
      <c r="BM651" s="267"/>
      <c r="BN651" s="267"/>
      <c r="BO651" s="267"/>
      <c r="BP651" s="267"/>
      <c r="BQ651" s="267"/>
      <c r="BR651" s="267"/>
      <c r="BS651" s="267"/>
      <c r="BT651" s="267"/>
      <c r="BU651" s="267"/>
      <c r="BV651" s="267"/>
      <c r="BW651" s="267"/>
      <c r="BX651" s="267"/>
      <c r="BY651" s="267"/>
      <c r="BZ651" s="267"/>
      <c r="CA651" s="267"/>
      <c r="CB651" s="267"/>
      <c r="CC651" s="267"/>
      <c r="CD651" s="267"/>
      <c r="CE651" s="267"/>
      <c r="CF651" s="267"/>
      <c r="CG651" s="267"/>
      <c r="CH651" s="267"/>
      <c r="CI651" s="267"/>
      <c r="CJ651" s="267"/>
      <c r="CK651" s="267"/>
      <c r="CL651" s="267"/>
      <c r="CM651" s="267"/>
      <c r="CN651" s="267"/>
      <c r="CO651" s="267"/>
      <c r="CP651" s="267"/>
      <c r="CQ651" s="267"/>
      <c r="CR651" s="267"/>
      <c r="CS651" s="267"/>
      <c r="CT651" s="267"/>
      <c r="CU651" s="267"/>
      <c r="CV651" s="267"/>
      <c r="CW651" s="267"/>
      <c r="CX651" s="267"/>
      <c r="CY651" s="267"/>
      <c r="CZ651" s="267"/>
      <c r="DA651" s="267"/>
      <c r="DB651" s="267"/>
      <c r="DC651" s="267"/>
      <c r="DD651" s="267"/>
      <c r="DE651" s="267"/>
      <c r="DF651" s="267"/>
      <c r="DG651" s="267"/>
      <c r="DH651" s="267"/>
      <c r="DI651" s="267"/>
      <c r="DJ651" s="267"/>
      <c r="DK651" s="267"/>
      <c r="DL651" s="267"/>
      <c r="DM651" s="267"/>
      <c r="DN651" s="267"/>
      <c r="DO651" s="267"/>
      <c r="DP651" s="267"/>
      <c r="DQ651" s="267"/>
      <c r="DR651" s="267"/>
      <c r="DS651" s="267"/>
      <c r="DT651" s="267"/>
      <c r="DU651" s="267"/>
      <c r="DV651" s="267"/>
      <c r="DW651" s="267"/>
      <c r="DX651" s="267"/>
      <c r="DY651" s="267"/>
      <c r="DZ651" s="267"/>
      <c r="EA651" s="267"/>
      <c r="EB651" s="267"/>
      <c r="EC651" s="267"/>
      <c r="ED651" s="267"/>
      <c r="EE651" s="267"/>
      <c r="EF651" s="267"/>
      <c r="EG651" s="267"/>
      <c r="EH651" s="267"/>
      <c r="EI651" s="267"/>
      <c r="EJ651" s="267"/>
      <c r="EK651" s="267"/>
      <c r="EL651" s="267"/>
      <c r="EM651" s="267"/>
      <c r="EN651" s="267"/>
      <c r="EO651" s="267"/>
      <c r="EP651" s="267"/>
      <c r="EQ651" s="267"/>
      <c r="ER651" s="267"/>
      <c r="ES651" s="267"/>
      <c r="ET651" s="267"/>
      <c r="EU651" s="267"/>
      <c r="EV651" s="267"/>
      <c r="EW651" s="267"/>
      <c r="EX651" s="267"/>
      <c r="EY651" s="267"/>
      <c r="EZ651" s="267"/>
      <c r="FA651" s="267"/>
      <c r="FB651" s="267"/>
      <c r="FC651" s="267"/>
      <c r="FD651" s="267"/>
      <c r="FE651" s="267"/>
      <c r="FF651" s="267"/>
      <c r="FG651" s="267"/>
      <c r="FH651" s="267"/>
      <c r="FI651" s="267"/>
      <c r="FJ651" s="267"/>
      <c r="FK651" s="267"/>
      <c r="FL651" s="267"/>
      <c r="FM651" s="267"/>
      <c r="FN651" s="267"/>
      <c r="FO651" s="267"/>
      <c r="FP651" s="267"/>
      <c r="FQ651" s="267"/>
      <c r="FR651" s="267"/>
      <c r="FS651" s="267"/>
      <c r="FT651" s="267"/>
      <c r="FU651" s="267"/>
      <c r="FV651" s="267"/>
      <c r="FW651" s="267"/>
      <c r="FX651" s="267"/>
      <c r="FY651" s="267"/>
      <c r="FZ651" s="267"/>
      <c r="GA651" s="267"/>
      <c r="GB651" s="267"/>
      <c r="GC651" s="267"/>
      <c r="GD651" s="267"/>
      <c r="GE651" s="267"/>
      <c r="GF651" s="267"/>
      <c r="GG651" s="267"/>
      <c r="GH651" s="267"/>
      <c r="GI651" s="267"/>
      <c r="GJ651" s="267"/>
      <c r="GK651" s="267"/>
      <c r="GL651" s="267"/>
      <c r="GM651" s="267"/>
      <c r="GN651" s="267"/>
      <c r="GO651" s="267"/>
      <c r="GP651" s="267"/>
      <c r="GQ651" s="267"/>
      <c r="GR651" s="267"/>
      <c r="GS651" s="267"/>
      <c r="GT651" s="267"/>
      <c r="GU651" s="267"/>
      <c r="GV651" s="267"/>
    </row>
    <row r="652" spans="1:204" ht="54" hidden="1">
      <c r="H652" s="245"/>
      <c r="I652" s="463"/>
      <c r="J652" s="464"/>
      <c r="K652" s="464"/>
      <c r="L652" s="465" t="s">
        <v>772</v>
      </c>
      <c r="M652" s="459"/>
      <c r="N652" s="466">
        <f>SUM(N653)</f>
        <v>0</v>
      </c>
      <c r="O652" s="466">
        <f>SUM(O653)</f>
        <v>0</v>
      </c>
      <c r="P652" s="466">
        <f>SUM(P653)</f>
        <v>0</v>
      </c>
    </row>
    <row r="653" spans="1:204" s="502" customFormat="1" hidden="1">
      <c r="A653" s="258"/>
      <c r="B653" s="425"/>
      <c r="C653" s="260"/>
      <c r="D653" s="261"/>
      <c r="E653" s="262"/>
      <c r="F653" s="263"/>
      <c r="G653" s="426"/>
      <c r="H653" s="245"/>
      <c r="I653" s="245"/>
      <c r="J653" s="249"/>
      <c r="K653" s="249"/>
      <c r="L653" s="248" t="s">
        <v>348</v>
      </c>
      <c r="M653" s="244">
        <v>4729</v>
      </c>
      <c r="N653" s="240">
        <f>+'havelvac 7.1'!N653+'havelvac 7.2'!N653+'havelvac 7.3'!N653+'havelvac 7.4'!N653+'havelvac 7.5'!N653+'havelvac 7.6'!N653+'havelvac 7.7'!N653+'havelvac 7.9'!N653+'havelvac 7.8'!N653+'havelvac 7.10'!N653+'havelvac 7.11'!N653+'havelvac 7.12'!N653+'havelvac 7.13'!N653</f>
        <v>0</v>
      </c>
      <c r="O653" s="240">
        <f>+'havelvac 7.1'!O653+'havelvac 7.2'!O653+'havelvac 7.3'!O653+'havelvac 7.4'!O653+'havelvac 7.5'!O653+'havelvac 7.6'!O653+'havelvac 7.7'!O653+'havelvac 7.9'!O653+'havelvac 7.8'!O653+'havelvac 7.10'!O653+'havelvac 7.11'!O653+'havelvac 7.12'!O653+'havelvac 7.13'!O653</f>
        <v>0</v>
      </c>
      <c r="P653" s="240">
        <f>+'havelvac 7.1'!P653+'havelvac 7.2'!P653+'havelvac 7.3'!P653+'havelvac 7.4'!P653+'havelvac 7.5'!P653+'havelvac 7.6'!P653+'havelvac 7.7'!P653+'havelvac 7.9'!P653+'havelvac 7.8'!P653+'havelvac 7.10'!P653+'havelvac 7.11'!P653+'havelvac 7.12'!P653+'havelvac 7.13'!P653</f>
        <v>0</v>
      </c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  <c r="AA653" s="267"/>
      <c r="AB653" s="267"/>
      <c r="AC653" s="267"/>
      <c r="AD653" s="267"/>
      <c r="AE653" s="267"/>
      <c r="AF653" s="267"/>
      <c r="AG653" s="267"/>
      <c r="AH653" s="267"/>
      <c r="AI653" s="267"/>
      <c r="AJ653" s="267"/>
      <c r="AK653" s="267"/>
      <c r="AL653" s="267"/>
      <c r="AM653" s="267"/>
      <c r="AN653" s="267"/>
      <c r="AO653" s="267"/>
      <c r="AP653" s="267"/>
      <c r="AQ653" s="267"/>
      <c r="AR653" s="267"/>
      <c r="AS653" s="267"/>
      <c r="AT653" s="267"/>
      <c r="AU653" s="267"/>
      <c r="AV653" s="267"/>
      <c r="AW653" s="267"/>
      <c r="AX653" s="267"/>
      <c r="AY653" s="267"/>
      <c r="AZ653" s="267"/>
      <c r="BA653" s="267"/>
      <c r="BB653" s="267"/>
      <c r="BC653" s="267"/>
      <c r="BD653" s="267"/>
      <c r="BE653" s="267"/>
      <c r="BF653" s="267"/>
      <c r="BG653" s="267"/>
      <c r="BH653" s="267"/>
      <c r="BI653" s="267"/>
      <c r="BJ653" s="267"/>
      <c r="BK653" s="267"/>
      <c r="BL653" s="267"/>
      <c r="BM653" s="267"/>
      <c r="BN653" s="267"/>
      <c r="BO653" s="267"/>
      <c r="BP653" s="267"/>
      <c r="BQ653" s="267"/>
      <c r="BR653" s="267"/>
      <c r="BS653" s="267"/>
      <c r="BT653" s="267"/>
      <c r="BU653" s="267"/>
      <c r="BV653" s="267"/>
      <c r="BW653" s="267"/>
      <c r="BX653" s="267"/>
      <c r="BY653" s="267"/>
      <c r="BZ653" s="267"/>
      <c r="CA653" s="267"/>
      <c r="CB653" s="267"/>
      <c r="CC653" s="267"/>
      <c r="CD653" s="267"/>
      <c r="CE653" s="267"/>
      <c r="CF653" s="267"/>
      <c r="CG653" s="267"/>
      <c r="CH653" s="267"/>
      <c r="CI653" s="267"/>
      <c r="CJ653" s="267"/>
      <c r="CK653" s="267"/>
      <c r="CL653" s="267"/>
      <c r="CM653" s="267"/>
      <c r="CN653" s="267"/>
      <c r="CO653" s="267"/>
      <c r="CP653" s="267"/>
      <c r="CQ653" s="267"/>
      <c r="CR653" s="267"/>
      <c r="CS653" s="267"/>
      <c r="CT653" s="267"/>
      <c r="CU653" s="267"/>
      <c r="CV653" s="267"/>
      <c r="CW653" s="267"/>
      <c r="CX653" s="267"/>
      <c r="CY653" s="267"/>
      <c r="CZ653" s="267"/>
      <c r="DA653" s="267"/>
      <c r="DB653" s="267"/>
      <c r="DC653" s="267"/>
      <c r="DD653" s="267"/>
      <c r="DE653" s="267"/>
      <c r="DF653" s="267"/>
      <c r="DG653" s="267"/>
      <c r="DH653" s="267"/>
      <c r="DI653" s="267"/>
      <c r="DJ653" s="267"/>
      <c r="DK653" s="267"/>
      <c r="DL653" s="267"/>
      <c r="DM653" s="267"/>
      <c r="DN653" s="267"/>
      <c r="DO653" s="267"/>
      <c r="DP653" s="267"/>
      <c r="DQ653" s="267"/>
      <c r="DR653" s="267"/>
      <c r="DS653" s="267"/>
      <c r="DT653" s="267"/>
      <c r="DU653" s="267"/>
      <c r="DV653" s="267"/>
      <c r="DW653" s="267"/>
      <c r="DX653" s="267"/>
      <c r="DY653" s="267"/>
      <c r="DZ653" s="267"/>
      <c r="EA653" s="267"/>
      <c r="EB653" s="267"/>
      <c r="EC653" s="267"/>
      <c r="ED653" s="267"/>
      <c r="EE653" s="267"/>
      <c r="EF653" s="267"/>
      <c r="EG653" s="267"/>
      <c r="EH653" s="267"/>
      <c r="EI653" s="267"/>
      <c r="EJ653" s="267"/>
      <c r="EK653" s="267"/>
      <c r="EL653" s="267"/>
      <c r="EM653" s="267"/>
      <c r="EN653" s="267"/>
      <c r="EO653" s="267"/>
      <c r="EP653" s="267"/>
      <c r="EQ653" s="267"/>
      <c r="ER653" s="267"/>
      <c r="ES653" s="267"/>
      <c r="ET653" s="267"/>
      <c r="EU653" s="267"/>
      <c r="EV653" s="267"/>
      <c r="EW653" s="267"/>
      <c r="EX653" s="267"/>
      <c r="EY653" s="267"/>
      <c r="EZ653" s="267"/>
      <c r="FA653" s="267"/>
      <c r="FB653" s="267"/>
      <c r="FC653" s="267"/>
      <c r="FD653" s="267"/>
      <c r="FE653" s="267"/>
      <c r="FF653" s="267"/>
      <c r="FG653" s="267"/>
      <c r="FH653" s="267"/>
      <c r="FI653" s="267"/>
      <c r="FJ653" s="267"/>
      <c r="FK653" s="267"/>
      <c r="FL653" s="267"/>
      <c r="FM653" s="267"/>
      <c r="FN653" s="267"/>
      <c r="FO653" s="267"/>
      <c r="FP653" s="267"/>
      <c r="FQ653" s="267"/>
      <c r="FR653" s="267"/>
      <c r="FS653" s="267"/>
      <c r="FT653" s="267"/>
      <c r="FU653" s="267"/>
      <c r="FV653" s="267"/>
      <c r="FW653" s="267"/>
      <c r="FX653" s="267"/>
      <c r="FY653" s="267"/>
      <c r="FZ653" s="267"/>
      <c r="GA653" s="267"/>
      <c r="GB653" s="267"/>
      <c r="GC653" s="267"/>
      <c r="GD653" s="267"/>
      <c r="GE653" s="267"/>
      <c r="GF653" s="267"/>
      <c r="GG653" s="267"/>
      <c r="GH653" s="267"/>
      <c r="GI653" s="267"/>
      <c r="GJ653" s="267"/>
      <c r="GK653" s="267"/>
      <c r="GL653" s="267"/>
      <c r="GM653" s="267"/>
      <c r="GN653" s="267"/>
      <c r="GO653" s="267"/>
      <c r="GP653" s="267"/>
      <c r="GQ653" s="267"/>
      <c r="GR653" s="267"/>
      <c r="GS653" s="267"/>
      <c r="GT653" s="267"/>
      <c r="GU653" s="267"/>
      <c r="GV653" s="267"/>
    </row>
    <row r="654" spans="1:204" s="502" customFormat="1" ht="40.5" hidden="1">
      <c r="A654" s="258"/>
      <c r="B654" s="425"/>
      <c r="C654" s="260"/>
      <c r="D654" s="261"/>
      <c r="E654" s="262"/>
      <c r="F654" s="263"/>
      <c r="G654" s="426"/>
      <c r="H654" s="245"/>
      <c r="I654" s="463"/>
      <c r="J654" s="464"/>
      <c r="K654" s="464"/>
      <c r="L654" s="465" t="s">
        <v>846</v>
      </c>
      <c r="M654" s="459"/>
      <c r="N654" s="466">
        <f>SUM(N655:N656)</f>
        <v>0</v>
      </c>
      <c r="O654" s="466">
        <f>SUM(O655:O656)</f>
        <v>0</v>
      </c>
      <c r="P654" s="466">
        <f>SUM(P655:P656)</f>
        <v>0</v>
      </c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  <c r="AA654" s="267"/>
      <c r="AB654" s="267"/>
      <c r="AC654" s="267"/>
      <c r="AD654" s="267"/>
      <c r="AE654" s="267"/>
      <c r="AF654" s="267"/>
      <c r="AG654" s="267"/>
      <c r="AH654" s="267"/>
      <c r="AI654" s="267"/>
      <c r="AJ654" s="267"/>
      <c r="AK654" s="267"/>
      <c r="AL654" s="267"/>
      <c r="AM654" s="267"/>
      <c r="AN654" s="267"/>
      <c r="AO654" s="267"/>
      <c r="AP654" s="267"/>
      <c r="AQ654" s="267"/>
      <c r="AR654" s="267"/>
      <c r="AS654" s="267"/>
      <c r="AT654" s="267"/>
      <c r="AU654" s="267"/>
      <c r="AV654" s="267"/>
      <c r="AW654" s="267"/>
      <c r="AX654" s="267"/>
      <c r="AY654" s="267"/>
      <c r="AZ654" s="267"/>
      <c r="BA654" s="267"/>
      <c r="BB654" s="267"/>
      <c r="BC654" s="267"/>
      <c r="BD654" s="267"/>
      <c r="BE654" s="267"/>
      <c r="BF654" s="267"/>
      <c r="BG654" s="267"/>
      <c r="BH654" s="267"/>
      <c r="BI654" s="267"/>
      <c r="BJ654" s="267"/>
      <c r="BK654" s="267"/>
      <c r="BL654" s="267"/>
      <c r="BM654" s="267"/>
      <c r="BN654" s="267"/>
      <c r="BO654" s="267"/>
      <c r="BP654" s="267"/>
      <c r="BQ654" s="267"/>
      <c r="BR654" s="267"/>
      <c r="BS654" s="267"/>
      <c r="BT654" s="267"/>
      <c r="BU654" s="267"/>
      <c r="BV654" s="267"/>
      <c r="BW654" s="267"/>
      <c r="BX654" s="267"/>
      <c r="BY654" s="267"/>
      <c r="BZ654" s="267"/>
      <c r="CA654" s="267"/>
      <c r="CB654" s="267"/>
      <c r="CC654" s="267"/>
      <c r="CD654" s="267"/>
      <c r="CE654" s="267"/>
      <c r="CF654" s="267"/>
      <c r="CG654" s="267"/>
      <c r="CH654" s="267"/>
      <c r="CI654" s="267"/>
      <c r="CJ654" s="267"/>
      <c r="CK654" s="267"/>
      <c r="CL654" s="267"/>
      <c r="CM654" s="267"/>
      <c r="CN654" s="267"/>
      <c r="CO654" s="267"/>
      <c r="CP654" s="267"/>
      <c r="CQ654" s="267"/>
      <c r="CR654" s="267"/>
      <c r="CS654" s="267"/>
      <c r="CT654" s="267"/>
      <c r="CU654" s="267"/>
      <c r="CV654" s="267"/>
      <c r="CW654" s="267"/>
      <c r="CX654" s="267"/>
      <c r="CY654" s="267"/>
      <c r="CZ654" s="267"/>
      <c r="DA654" s="267"/>
      <c r="DB654" s="267"/>
      <c r="DC654" s="267"/>
      <c r="DD654" s="267"/>
      <c r="DE654" s="267"/>
      <c r="DF654" s="267"/>
      <c r="DG654" s="267"/>
      <c r="DH654" s="267"/>
      <c r="DI654" s="267"/>
      <c r="DJ654" s="267"/>
      <c r="DK654" s="267"/>
      <c r="DL654" s="267"/>
      <c r="DM654" s="267"/>
      <c r="DN654" s="267"/>
      <c r="DO654" s="267"/>
      <c r="DP654" s="267"/>
      <c r="DQ654" s="267"/>
      <c r="DR654" s="267"/>
      <c r="DS654" s="267"/>
      <c r="DT654" s="267"/>
      <c r="DU654" s="267"/>
      <c r="DV654" s="267"/>
      <c r="DW654" s="267"/>
      <c r="DX654" s="267"/>
      <c r="DY654" s="267"/>
      <c r="DZ654" s="267"/>
      <c r="EA654" s="267"/>
      <c r="EB654" s="267"/>
      <c r="EC654" s="267"/>
      <c r="ED654" s="267"/>
      <c r="EE654" s="267"/>
      <c r="EF654" s="267"/>
      <c r="EG654" s="267"/>
      <c r="EH654" s="267"/>
      <c r="EI654" s="267"/>
      <c r="EJ654" s="267"/>
      <c r="EK654" s="267"/>
      <c r="EL654" s="267"/>
      <c r="EM654" s="267"/>
      <c r="EN654" s="267"/>
      <c r="EO654" s="267"/>
      <c r="EP654" s="267"/>
      <c r="EQ654" s="267"/>
      <c r="ER654" s="267"/>
      <c r="ES654" s="267"/>
      <c r="ET654" s="267"/>
      <c r="EU654" s="267"/>
      <c r="EV654" s="267"/>
      <c r="EW654" s="267"/>
      <c r="EX654" s="267"/>
      <c r="EY654" s="267"/>
      <c r="EZ654" s="267"/>
      <c r="FA654" s="267"/>
      <c r="FB654" s="267"/>
      <c r="FC654" s="267"/>
      <c r="FD654" s="267"/>
      <c r="FE654" s="267"/>
      <c r="FF654" s="267"/>
      <c r="FG654" s="267"/>
      <c r="FH654" s="267"/>
      <c r="FI654" s="267"/>
      <c r="FJ654" s="267"/>
      <c r="FK654" s="267"/>
      <c r="FL654" s="267"/>
      <c r="FM654" s="267"/>
      <c r="FN654" s="267"/>
      <c r="FO654" s="267"/>
      <c r="FP654" s="267"/>
      <c r="FQ654" s="267"/>
      <c r="FR654" s="267"/>
      <c r="FS654" s="267"/>
      <c r="FT654" s="267"/>
      <c r="FU654" s="267"/>
      <c r="FV654" s="267"/>
      <c r="FW654" s="267"/>
      <c r="FX654" s="267"/>
      <c r="FY654" s="267"/>
      <c r="FZ654" s="267"/>
      <c r="GA654" s="267"/>
      <c r="GB654" s="267"/>
      <c r="GC654" s="267"/>
      <c r="GD654" s="267"/>
      <c r="GE654" s="267"/>
      <c r="GF654" s="267"/>
      <c r="GG654" s="267"/>
      <c r="GH654" s="267"/>
      <c r="GI654" s="267"/>
      <c r="GJ654" s="267"/>
      <c r="GK654" s="267"/>
      <c r="GL654" s="267"/>
      <c r="GM654" s="267"/>
      <c r="GN654" s="267"/>
      <c r="GO654" s="267"/>
      <c r="GP654" s="267"/>
      <c r="GQ654" s="267"/>
      <c r="GR654" s="267"/>
      <c r="GS654" s="267"/>
      <c r="GT654" s="267"/>
      <c r="GU654" s="267"/>
      <c r="GV654" s="267"/>
    </row>
    <row r="655" spans="1:204" s="502" customFormat="1" hidden="1">
      <c r="A655" s="258"/>
      <c r="B655" s="425"/>
      <c r="C655" s="260"/>
      <c r="D655" s="261"/>
      <c r="E655" s="262"/>
      <c r="F655" s="263"/>
      <c r="G655" s="426"/>
      <c r="H655" s="245"/>
      <c r="I655" s="245"/>
      <c r="J655" s="249"/>
      <c r="K655" s="249"/>
      <c r="L655" s="248" t="s">
        <v>348</v>
      </c>
      <c r="M655" s="244">
        <v>4729</v>
      </c>
      <c r="N655" s="240">
        <f>+'havelvac 7.1'!N655+'havelvac 7.2'!N655+'havelvac 7.3'!N655+'havelvac 7.4'!N655+'havelvac 7.5'!N655+'havelvac 7.6'!N655+'havelvac 7.7'!N655+'havelvac 7.9'!N655+'havelvac 7.8'!N655+'havelvac 7.10'!N655+'havelvac 7.11'!N655+'havelvac 7.12'!N655+'havelvac 7.13'!N655</f>
        <v>0</v>
      </c>
      <c r="O655" s="240">
        <f>+'havelvac 7.1'!O655+'havelvac 7.2'!O655+'havelvac 7.3'!O655+'havelvac 7.4'!O655+'havelvac 7.5'!O655+'havelvac 7.6'!O655+'havelvac 7.7'!O655+'havelvac 7.9'!O655+'havelvac 7.8'!O655+'havelvac 7.10'!O655+'havelvac 7.11'!O655+'havelvac 7.12'!O655+'havelvac 7.13'!O655</f>
        <v>0</v>
      </c>
      <c r="P655" s="240">
        <f>+'havelvac 7.1'!P655+'havelvac 7.2'!P655+'havelvac 7.3'!P655+'havelvac 7.4'!P655+'havelvac 7.5'!P655+'havelvac 7.6'!P655+'havelvac 7.7'!P655+'havelvac 7.9'!P655+'havelvac 7.8'!P655+'havelvac 7.10'!P655+'havelvac 7.11'!P655+'havelvac 7.12'!P655+'havelvac 7.13'!P655</f>
        <v>0</v>
      </c>
      <c r="Q655" s="267"/>
      <c r="R655" s="267"/>
      <c r="S655" s="267"/>
      <c r="T655" s="267"/>
      <c r="U655" s="267"/>
      <c r="V655" s="267"/>
      <c r="W655" s="267"/>
      <c r="X655" s="267"/>
      <c r="Y655" s="267"/>
      <c r="Z655" s="267"/>
      <c r="AA655" s="267"/>
      <c r="AB655" s="267"/>
      <c r="AC655" s="267"/>
      <c r="AD655" s="267"/>
      <c r="AE655" s="267"/>
      <c r="AF655" s="267"/>
      <c r="AG655" s="267"/>
      <c r="AH655" s="267"/>
      <c r="AI655" s="267"/>
      <c r="AJ655" s="267"/>
      <c r="AK655" s="267"/>
      <c r="AL655" s="267"/>
      <c r="AM655" s="267"/>
      <c r="AN655" s="267"/>
      <c r="AO655" s="267"/>
      <c r="AP655" s="267"/>
      <c r="AQ655" s="267"/>
      <c r="AR655" s="267"/>
      <c r="AS655" s="267"/>
      <c r="AT655" s="267"/>
      <c r="AU655" s="267"/>
      <c r="AV655" s="267"/>
      <c r="AW655" s="267"/>
      <c r="AX655" s="267"/>
      <c r="AY655" s="267"/>
      <c r="AZ655" s="267"/>
      <c r="BA655" s="267"/>
      <c r="BB655" s="267"/>
      <c r="BC655" s="267"/>
      <c r="BD655" s="267"/>
      <c r="BE655" s="267"/>
      <c r="BF655" s="267"/>
      <c r="BG655" s="267"/>
      <c r="BH655" s="267"/>
      <c r="BI655" s="267"/>
      <c r="BJ655" s="267"/>
      <c r="BK655" s="267"/>
      <c r="BL655" s="267"/>
      <c r="BM655" s="267"/>
      <c r="BN655" s="267"/>
      <c r="BO655" s="267"/>
      <c r="BP655" s="267"/>
      <c r="BQ655" s="267"/>
      <c r="BR655" s="267"/>
      <c r="BS655" s="267"/>
      <c r="BT655" s="267"/>
      <c r="BU655" s="267"/>
      <c r="BV655" s="267"/>
      <c r="BW655" s="267"/>
      <c r="BX655" s="267"/>
      <c r="BY655" s="267"/>
      <c r="BZ655" s="267"/>
      <c r="CA655" s="267"/>
      <c r="CB655" s="267"/>
      <c r="CC655" s="267"/>
      <c r="CD655" s="267"/>
      <c r="CE655" s="267"/>
      <c r="CF655" s="267"/>
      <c r="CG655" s="267"/>
      <c r="CH655" s="267"/>
      <c r="CI655" s="267"/>
      <c r="CJ655" s="267"/>
      <c r="CK655" s="267"/>
      <c r="CL655" s="267"/>
      <c r="CM655" s="267"/>
      <c r="CN655" s="267"/>
      <c r="CO655" s="267"/>
      <c r="CP655" s="267"/>
      <c r="CQ655" s="267"/>
      <c r="CR655" s="267"/>
      <c r="CS655" s="267"/>
      <c r="CT655" s="267"/>
      <c r="CU655" s="267"/>
      <c r="CV655" s="267"/>
      <c r="CW655" s="267"/>
      <c r="CX655" s="267"/>
      <c r="CY655" s="267"/>
      <c r="CZ655" s="267"/>
      <c r="DA655" s="267"/>
      <c r="DB655" s="267"/>
      <c r="DC655" s="267"/>
      <c r="DD655" s="267"/>
      <c r="DE655" s="267"/>
      <c r="DF655" s="267"/>
      <c r="DG655" s="267"/>
      <c r="DH655" s="267"/>
      <c r="DI655" s="267"/>
      <c r="DJ655" s="267"/>
      <c r="DK655" s="267"/>
      <c r="DL655" s="267"/>
      <c r="DM655" s="267"/>
      <c r="DN655" s="267"/>
      <c r="DO655" s="267"/>
      <c r="DP655" s="267"/>
      <c r="DQ655" s="267"/>
      <c r="DR655" s="267"/>
      <c r="DS655" s="267"/>
      <c r="DT655" s="267"/>
      <c r="DU655" s="267"/>
      <c r="DV655" s="267"/>
      <c r="DW655" s="267"/>
      <c r="DX655" s="267"/>
      <c r="DY655" s="267"/>
      <c r="DZ655" s="267"/>
      <c r="EA655" s="267"/>
      <c r="EB655" s="267"/>
      <c r="EC655" s="267"/>
      <c r="ED655" s="267"/>
      <c r="EE655" s="267"/>
      <c r="EF655" s="267"/>
      <c r="EG655" s="267"/>
      <c r="EH655" s="267"/>
      <c r="EI655" s="267"/>
      <c r="EJ655" s="267"/>
      <c r="EK655" s="267"/>
      <c r="EL655" s="267"/>
      <c r="EM655" s="267"/>
      <c r="EN655" s="267"/>
      <c r="EO655" s="267"/>
      <c r="EP655" s="267"/>
      <c r="EQ655" s="267"/>
      <c r="ER655" s="267"/>
      <c r="ES655" s="267"/>
      <c r="ET655" s="267"/>
      <c r="EU655" s="267"/>
      <c r="EV655" s="267"/>
      <c r="EW655" s="267"/>
      <c r="EX655" s="267"/>
      <c r="EY655" s="267"/>
      <c r="EZ655" s="267"/>
      <c r="FA655" s="267"/>
      <c r="FB655" s="267"/>
      <c r="FC655" s="267"/>
      <c r="FD655" s="267"/>
      <c r="FE655" s="267"/>
      <c r="FF655" s="267"/>
      <c r="FG655" s="267"/>
      <c r="FH655" s="267"/>
      <c r="FI655" s="267"/>
      <c r="FJ655" s="267"/>
      <c r="FK655" s="267"/>
      <c r="FL655" s="267"/>
      <c r="FM655" s="267"/>
      <c r="FN655" s="267"/>
      <c r="FO655" s="267"/>
      <c r="FP655" s="267"/>
      <c r="FQ655" s="267"/>
      <c r="FR655" s="267"/>
      <c r="FS655" s="267"/>
      <c r="FT655" s="267"/>
      <c r="FU655" s="267"/>
      <c r="FV655" s="267"/>
      <c r="FW655" s="267"/>
      <c r="FX655" s="267"/>
      <c r="FY655" s="267"/>
      <c r="FZ655" s="267"/>
      <c r="GA655" s="267"/>
      <c r="GB655" s="267"/>
      <c r="GC655" s="267"/>
      <c r="GD655" s="267"/>
      <c r="GE655" s="267"/>
      <c r="GF655" s="267"/>
      <c r="GG655" s="267"/>
      <c r="GH655" s="267"/>
      <c r="GI655" s="267"/>
      <c r="GJ655" s="267"/>
      <c r="GK655" s="267"/>
      <c r="GL655" s="267"/>
      <c r="GM655" s="267"/>
      <c r="GN655" s="267"/>
      <c r="GO655" s="267"/>
      <c r="GP655" s="267"/>
      <c r="GQ655" s="267"/>
      <c r="GR655" s="267"/>
      <c r="GS655" s="267"/>
      <c r="GT655" s="267"/>
      <c r="GU655" s="267"/>
      <c r="GV655" s="267"/>
    </row>
    <row r="656" spans="1:204" s="502" customFormat="1" ht="25.5" hidden="1">
      <c r="A656" s="258"/>
      <c r="B656" s="425"/>
      <c r="C656" s="260"/>
      <c r="D656" s="261"/>
      <c r="E656" s="262"/>
      <c r="F656" s="263"/>
      <c r="G656" s="426"/>
      <c r="H656" s="473"/>
      <c r="I656" s="474"/>
      <c r="J656" s="475"/>
      <c r="K656" s="476"/>
      <c r="L656" s="477" t="s">
        <v>215</v>
      </c>
      <c r="M656" s="419">
        <v>4637</v>
      </c>
      <c r="N656" s="240">
        <f>+'havelvac 7.1'!N656+'havelvac 7.2'!N656+'havelvac 7.3'!N656+'havelvac 7.4'!N656+'havelvac 7.5'!N656+'havelvac 7.6'!N656+'havelvac 7.7'!N656+'havelvac 7.9'!N656+'havelvac 7.8'!N656+'havelvac 7.10'!N656+'havelvac 7.11'!N656+'havelvac 7.12'!N656+'havelvac 7.13'!N656</f>
        <v>0</v>
      </c>
      <c r="O656" s="240">
        <f>+'havelvac 7.1'!O656+'havelvac 7.2'!O656+'havelvac 7.3'!O656+'havelvac 7.4'!O656+'havelvac 7.5'!O656+'havelvac 7.6'!O656+'havelvac 7.7'!O656+'havelvac 7.9'!O656+'havelvac 7.8'!O656+'havelvac 7.10'!O656+'havelvac 7.11'!O656+'havelvac 7.12'!O656+'havelvac 7.13'!O656</f>
        <v>0</v>
      </c>
      <c r="P656" s="240">
        <f>+'havelvac 7.1'!P656+'havelvac 7.2'!P656+'havelvac 7.3'!P656+'havelvac 7.4'!P656+'havelvac 7.5'!P656+'havelvac 7.6'!P656+'havelvac 7.7'!P656+'havelvac 7.9'!P656+'havelvac 7.8'!P656+'havelvac 7.10'!P656+'havelvac 7.11'!P656+'havelvac 7.12'!P656+'havelvac 7.13'!P656</f>
        <v>0</v>
      </c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  <c r="AA656" s="267"/>
      <c r="AB656" s="267"/>
      <c r="AC656" s="267"/>
      <c r="AD656" s="267"/>
      <c r="AE656" s="267"/>
      <c r="AF656" s="267"/>
      <c r="AG656" s="267"/>
      <c r="AH656" s="267"/>
      <c r="AI656" s="267"/>
      <c r="AJ656" s="267"/>
      <c r="AK656" s="267"/>
      <c r="AL656" s="267"/>
      <c r="AM656" s="267"/>
      <c r="AN656" s="267"/>
      <c r="AO656" s="267"/>
      <c r="AP656" s="267"/>
      <c r="AQ656" s="267"/>
      <c r="AR656" s="267"/>
      <c r="AS656" s="267"/>
      <c r="AT656" s="267"/>
      <c r="AU656" s="267"/>
      <c r="AV656" s="267"/>
      <c r="AW656" s="267"/>
      <c r="AX656" s="267"/>
      <c r="AY656" s="267"/>
      <c r="AZ656" s="267"/>
      <c r="BA656" s="267"/>
      <c r="BB656" s="267"/>
      <c r="BC656" s="267"/>
      <c r="BD656" s="267"/>
      <c r="BE656" s="267"/>
      <c r="BF656" s="267"/>
      <c r="BG656" s="267"/>
      <c r="BH656" s="267"/>
      <c r="BI656" s="267"/>
      <c r="BJ656" s="267"/>
      <c r="BK656" s="267"/>
      <c r="BL656" s="267"/>
      <c r="BM656" s="267"/>
      <c r="BN656" s="267"/>
      <c r="BO656" s="267"/>
      <c r="BP656" s="267"/>
      <c r="BQ656" s="267"/>
      <c r="BR656" s="267"/>
      <c r="BS656" s="267"/>
      <c r="BT656" s="267"/>
      <c r="BU656" s="267"/>
      <c r="BV656" s="267"/>
      <c r="BW656" s="267"/>
      <c r="BX656" s="267"/>
      <c r="BY656" s="267"/>
      <c r="BZ656" s="267"/>
      <c r="CA656" s="267"/>
      <c r="CB656" s="267"/>
      <c r="CC656" s="267"/>
      <c r="CD656" s="267"/>
      <c r="CE656" s="267"/>
      <c r="CF656" s="267"/>
      <c r="CG656" s="267"/>
      <c r="CH656" s="267"/>
      <c r="CI656" s="267"/>
      <c r="CJ656" s="267"/>
      <c r="CK656" s="267"/>
      <c r="CL656" s="267"/>
      <c r="CM656" s="267"/>
      <c r="CN656" s="267"/>
      <c r="CO656" s="267"/>
      <c r="CP656" s="267"/>
      <c r="CQ656" s="267"/>
      <c r="CR656" s="267"/>
      <c r="CS656" s="267"/>
      <c r="CT656" s="267"/>
      <c r="CU656" s="267"/>
      <c r="CV656" s="267"/>
      <c r="CW656" s="267"/>
      <c r="CX656" s="267"/>
      <c r="CY656" s="267"/>
      <c r="CZ656" s="267"/>
      <c r="DA656" s="267"/>
      <c r="DB656" s="267"/>
      <c r="DC656" s="267"/>
      <c r="DD656" s="267"/>
      <c r="DE656" s="267"/>
      <c r="DF656" s="267"/>
      <c r="DG656" s="267"/>
      <c r="DH656" s="267"/>
      <c r="DI656" s="267"/>
      <c r="DJ656" s="267"/>
      <c r="DK656" s="267"/>
      <c r="DL656" s="267"/>
      <c r="DM656" s="267"/>
      <c r="DN656" s="267"/>
      <c r="DO656" s="267"/>
      <c r="DP656" s="267"/>
      <c r="DQ656" s="267"/>
      <c r="DR656" s="267"/>
      <c r="DS656" s="267"/>
      <c r="DT656" s="267"/>
      <c r="DU656" s="267"/>
      <c r="DV656" s="267"/>
      <c r="DW656" s="267"/>
      <c r="DX656" s="267"/>
      <c r="DY656" s="267"/>
      <c r="DZ656" s="267"/>
      <c r="EA656" s="267"/>
      <c r="EB656" s="267"/>
      <c r="EC656" s="267"/>
      <c r="ED656" s="267"/>
      <c r="EE656" s="267"/>
      <c r="EF656" s="267"/>
      <c r="EG656" s="267"/>
      <c r="EH656" s="267"/>
      <c r="EI656" s="267"/>
      <c r="EJ656" s="267"/>
      <c r="EK656" s="267"/>
      <c r="EL656" s="267"/>
      <c r="EM656" s="267"/>
      <c r="EN656" s="267"/>
      <c r="EO656" s="267"/>
      <c r="EP656" s="267"/>
      <c r="EQ656" s="267"/>
      <c r="ER656" s="267"/>
      <c r="ES656" s="267"/>
      <c r="ET656" s="267"/>
      <c r="EU656" s="267"/>
      <c r="EV656" s="267"/>
      <c r="EW656" s="267"/>
      <c r="EX656" s="267"/>
      <c r="EY656" s="267"/>
      <c r="EZ656" s="267"/>
      <c r="FA656" s="267"/>
      <c r="FB656" s="267"/>
      <c r="FC656" s="267"/>
      <c r="FD656" s="267"/>
      <c r="FE656" s="267"/>
      <c r="FF656" s="267"/>
      <c r="FG656" s="267"/>
      <c r="FH656" s="267"/>
      <c r="FI656" s="267"/>
      <c r="FJ656" s="267"/>
      <c r="FK656" s="267"/>
      <c r="FL656" s="267"/>
      <c r="FM656" s="267"/>
      <c r="FN656" s="267"/>
      <c r="FO656" s="267"/>
      <c r="FP656" s="267"/>
      <c r="FQ656" s="267"/>
      <c r="FR656" s="267"/>
      <c r="FS656" s="267"/>
      <c r="FT656" s="267"/>
      <c r="FU656" s="267"/>
      <c r="FV656" s="267"/>
      <c r="FW656" s="267"/>
      <c r="FX656" s="267"/>
      <c r="FY656" s="267"/>
      <c r="FZ656" s="267"/>
      <c r="GA656" s="267"/>
      <c r="GB656" s="267"/>
      <c r="GC656" s="267"/>
      <c r="GD656" s="267"/>
      <c r="GE656" s="267"/>
      <c r="GF656" s="267"/>
      <c r="GG656" s="267"/>
      <c r="GH656" s="267"/>
      <c r="GI656" s="267"/>
      <c r="GJ656" s="267"/>
      <c r="GK656" s="267"/>
      <c r="GL656" s="267"/>
      <c r="GM656" s="267"/>
      <c r="GN656" s="267"/>
      <c r="GO656" s="267"/>
      <c r="GP656" s="267"/>
      <c r="GQ656" s="267"/>
      <c r="GR656" s="267"/>
      <c r="GS656" s="267"/>
      <c r="GT656" s="267"/>
      <c r="GU656" s="267"/>
      <c r="GV656" s="267"/>
    </row>
    <row r="657" spans="1:204" s="502" customFormat="1" ht="36.75" hidden="1" customHeight="1">
      <c r="A657" s="258"/>
      <c r="B657" s="425"/>
      <c r="C657" s="260"/>
      <c r="D657" s="261"/>
      <c r="E657" s="262"/>
      <c r="F657" s="263"/>
      <c r="G657" s="426"/>
      <c r="H657" s="245"/>
      <c r="I657" s="463"/>
      <c r="J657" s="464"/>
      <c r="K657" s="464"/>
      <c r="L657" s="465" t="s">
        <v>899</v>
      </c>
      <c r="M657" s="459"/>
      <c r="N657" s="466">
        <f>SUM(N658)</f>
        <v>0</v>
      </c>
      <c r="O657" s="466">
        <f>SUM(O658)</f>
        <v>0</v>
      </c>
      <c r="P657" s="466">
        <f>SUM(P658)</f>
        <v>0</v>
      </c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  <c r="AA657" s="267"/>
      <c r="AB657" s="267"/>
      <c r="AC657" s="267"/>
      <c r="AD657" s="267"/>
      <c r="AE657" s="267"/>
      <c r="AF657" s="267"/>
      <c r="AG657" s="267"/>
      <c r="AH657" s="267"/>
      <c r="AI657" s="267"/>
      <c r="AJ657" s="267"/>
      <c r="AK657" s="267"/>
      <c r="AL657" s="267"/>
      <c r="AM657" s="267"/>
      <c r="AN657" s="267"/>
      <c r="AO657" s="267"/>
      <c r="AP657" s="267"/>
      <c r="AQ657" s="267"/>
      <c r="AR657" s="267"/>
      <c r="AS657" s="267"/>
      <c r="AT657" s="267"/>
      <c r="AU657" s="267"/>
      <c r="AV657" s="267"/>
      <c r="AW657" s="267"/>
      <c r="AX657" s="267"/>
      <c r="AY657" s="267"/>
      <c r="AZ657" s="267"/>
      <c r="BA657" s="267"/>
      <c r="BB657" s="267"/>
      <c r="BC657" s="267"/>
      <c r="BD657" s="267"/>
      <c r="BE657" s="267"/>
      <c r="BF657" s="267"/>
      <c r="BG657" s="267"/>
      <c r="BH657" s="267"/>
      <c r="BI657" s="267"/>
      <c r="BJ657" s="267"/>
      <c r="BK657" s="267"/>
      <c r="BL657" s="267"/>
      <c r="BM657" s="267"/>
      <c r="BN657" s="267"/>
      <c r="BO657" s="267"/>
      <c r="BP657" s="267"/>
      <c r="BQ657" s="267"/>
      <c r="BR657" s="267"/>
      <c r="BS657" s="267"/>
      <c r="BT657" s="267"/>
      <c r="BU657" s="267"/>
      <c r="BV657" s="267"/>
      <c r="BW657" s="267"/>
      <c r="BX657" s="267"/>
      <c r="BY657" s="267"/>
      <c r="BZ657" s="267"/>
      <c r="CA657" s="267"/>
      <c r="CB657" s="267"/>
      <c r="CC657" s="267"/>
      <c r="CD657" s="267"/>
      <c r="CE657" s="267"/>
      <c r="CF657" s="267"/>
      <c r="CG657" s="267"/>
      <c r="CH657" s="267"/>
      <c r="CI657" s="267"/>
      <c r="CJ657" s="267"/>
      <c r="CK657" s="267"/>
      <c r="CL657" s="267"/>
      <c r="CM657" s="267"/>
      <c r="CN657" s="267"/>
      <c r="CO657" s="267"/>
      <c r="CP657" s="267"/>
      <c r="CQ657" s="267"/>
      <c r="CR657" s="267"/>
      <c r="CS657" s="267"/>
      <c r="CT657" s="267"/>
      <c r="CU657" s="267"/>
      <c r="CV657" s="267"/>
      <c r="CW657" s="267"/>
      <c r="CX657" s="267"/>
      <c r="CY657" s="267"/>
      <c r="CZ657" s="267"/>
      <c r="DA657" s="267"/>
      <c r="DB657" s="267"/>
      <c r="DC657" s="267"/>
      <c r="DD657" s="267"/>
      <c r="DE657" s="267"/>
      <c r="DF657" s="267"/>
      <c r="DG657" s="267"/>
      <c r="DH657" s="267"/>
      <c r="DI657" s="267"/>
      <c r="DJ657" s="267"/>
      <c r="DK657" s="267"/>
      <c r="DL657" s="267"/>
      <c r="DM657" s="267"/>
      <c r="DN657" s="267"/>
      <c r="DO657" s="267"/>
      <c r="DP657" s="267"/>
      <c r="DQ657" s="267"/>
      <c r="DR657" s="267"/>
      <c r="DS657" s="267"/>
      <c r="DT657" s="267"/>
      <c r="DU657" s="267"/>
      <c r="DV657" s="267"/>
      <c r="DW657" s="267"/>
      <c r="DX657" s="267"/>
      <c r="DY657" s="267"/>
      <c r="DZ657" s="267"/>
      <c r="EA657" s="267"/>
      <c r="EB657" s="267"/>
      <c r="EC657" s="267"/>
      <c r="ED657" s="267"/>
      <c r="EE657" s="267"/>
      <c r="EF657" s="267"/>
      <c r="EG657" s="267"/>
      <c r="EH657" s="267"/>
      <c r="EI657" s="267"/>
      <c r="EJ657" s="267"/>
      <c r="EK657" s="267"/>
      <c r="EL657" s="267"/>
      <c r="EM657" s="267"/>
      <c r="EN657" s="267"/>
      <c r="EO657" s="267"/>
      <c r="EP657" s="267"/>
      <c r="EQ657" s="267"/>
      <c r="ER657" s="267"/>
      <c r="ES657" s="267"/>
      <c r="ET657" s="267"/>
      <c r="EU657" s="267"/>
      <c r="EV657" s="267"/>
      <c r="EW657" s="267"/>
      <c r="EX657" s="267"/>
      <c r="EY657" s="267"/>
      <c r="EZ657" s="267"/>
      <c r="FA657" s="267"/>
      <c r="FB657" s="267"/>
      <c r="FC657" s="267"/>
      <c r="FD657" s="267"/>
      <c r="FE657" s="267"/>
      <c r="FF657" s="267"/>
      <c r="FG657" s="267"/>
      <c r="FH657" s="267"/>
      <c r="FI657" s="267"/>
      <c r="FJ657" s="267"/>
      <c r="FK657" s="267"/>
      <c r="FL657" s="267"/>
      <c r="FM657" s="267"/>
      <c r="FN657" s="267"/>
      <c r="FO657" s="267"/>
      <c r="FP657" s="267"/>
      <c r="FQ657" s="267"/>
      <c r="FR657" s="267"/>
      <c r="FS657" s="267"/>
      <c r="FT657" s="267"/>
      <c r="FU657" s="267"/>
      <c r="FV657" s="267"/>
      <c r="FW657" s="267"/>
      <c r="FX657" s="267"/>
      <c r="FY657" s="267"/>
      <c r="FZ657" s="267"/>
      <c r="GA657" s="267"/>
      <c r="GB657" s="267"/>
      <c r="GC657" s="267"/>
      <c r="GD657" s="267"/>
      <c r="GE657" s="267"/>
      <c r="GF657" s="267"/>
      <c r="GG657" s="267"/>
      <c r="GH657" s="267"/>
      <c r="GI657" s="267"/>
      <c r="GJ657" s="267"/>
      <c r="GK657" s="267"/>
      <c r="GL657" s="267"/>
      <c r="GM657" s="267"/>
      <c r="GN657" s="267"/>
      <c r="GO657" s="267"/>
      <c r="GP657" s="267"/>
      <c r="GQ657" s="267"/>
      <c r="GR657" s="267"/>
      <c r="GS657" s="267"/>
      <c r="GT657" s="267"/>
      <c r="GU657" s="267"/>
      <c r="GV657" s="267"/>
    </row>
    <row r="658" spans="1:204" s="502" customFormat="1" ht="18.600000000000001" hidden="1" customHeight="1">
      <c r="A658" s="258"/>
      <c r="B658" s="425"/>
      <c r="C658" s="260"/>
      <c r="D658" s="261"/>
      <c r="E658" s="262"/>
      <c r="F658" s="263"/>
      <c r="G658" s="426"/>
      <c r="H658" s="473"/>
      <c r="I658" s="474"/>
      <c r="J658" s="475"/>
      <c r="K658" s="476"/>
      <c r="L658" s="254" t="s">
        <v>900</v>
      </c>
      <c r="M658" s="237">
        <v>4861</v>
      </c>
      <c r="N658" s="240">
        <f>+'havelvac 7.1'!N658+'havelvac 7.2'!N658+'havelvac 7.3'!N658+'havelvac 7.4'!N658+'havelvac 7.5'!N658+'havelvac 7.6'!N658+'havelvac 7.7'!N658+'havelvac 7.9'!N658+'havelvac 7.8'!N658+'havelvac 7.10'!N658+'havelvac 7.11'!N658+'havelvac 7.12'!N658+'havelvac 7.13'!N658</f>
        <v>0</v>
      </c>
      <c r="O658" s="240">
        <f>+'havelvac 7.1'!O658+'havelvac 7.2'!O658+'havelvac 7.3'!O658+'havelvac 7.4'!O658+'havelvac 7.5'!O658+'havelvac 7.6'!O658+'havelvac 7.7'!O658+'havelvac 7.9'!O658+'havelvac 7.8'!O658+'havelvac 7.10'!O658+'havelvac 7.11'!O658+'havelvac 7.12'!O658+'havelvac 7.13'!O658</f>
        <v>0</v>
      </c>
      <c r="P658" s="240">
        <f>+'havelvac 7.1'!P658+'havelvac 7.2'!P658+'havelvac 7.3'!P658+'havelvac 7.4'!P658+'havelvac 7.5'!P658+'havelvac 7.6'!P658+'havelvac 7.7'!P658+'havelvac 7.9'!P658+'havelvac 7.8'!P658+'havelvac 7.10'!P658+'havelvac 7.11'!P658+'havelvac 7.12'!P658+'havelvac 7.13'!P658</f>
        <v>0</v>
      </c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  <c r="AA658" s="267"/>
      <c r="AB658" s="267"/>
      <c r="AC658" s="267"/>
      <c r="AD658" s="267"/>
      <c r="AE658" s="267"/>
      <c r="AF658" s="267"/>
      <c r="AG658" s="267"/>
      <c r="AH658" s="267"/>
      <c r="AI658" s="267"/>
      <c r="AJ658" s="267"/>
      <c r="AK658" s="267"/>
      <c r="AL658" s="267"/>
      <c r="AM658" s="267"/>
      <c r="AN658" s="267"/>
      <c r="AO658" s="267"/>
      <c r="AP658" s="267"/>
      <c r="AQ658" s="267"/>
      <c r="AR658" s="267"/>
      <c r="AS658" s="267"/>
      <c r="AT658" s="267"/>
      <c r="AU658" s="267"/>
      <c r="AV658" s="267"/>
      <c r="AW658" s="267"/>
      <c r="AX658" s="267"/>
      <c r="AY658" s="267"/>
      <c r="AZ658" s="267"/>
      <c r="BA658" s="267"/>
      <c r="BB658" s="267"/>
      <c r="BC658" s="267"/>
      <c r="BD658" s="267"/>
      <c r="BE658" s="267"/>
      <c r="BF658" s="267"/>
      <c r="BG658" s="267"/>
      <c r="BH658" s="267"/>
      <c r="BI658" s="267"/>
      <c r="BJ658" s="267"/>
      <c r="BK658" s="267"/>
      <c r="BL658" s="267"/>
      <c r="BM658" s="267"/>
      <c r="BN658" s="267"/>
      <c r="BO658" s="267"/>
      <c r="BP658" s="267"/>
      <c r="BQ658" s="267"/>
      <c r="BR658" s="267"/>
      <c r="BS658" s="267"/>
      <c r="BT658" s="267"/>
      <c r="BU658" s="267"/>
      <c r="BV658" s="267"/>
      <c r="BW658" s="267"/>
      <c r="BX658" s="267"/>
      <c r="BY658" s="267"/>
      <c r="BZ658" s="267"/>
      <c r="CA658" s="267"/>
      <c r="CB658" s="267"/>
      <c r="CC658" s="267"/>
      <c r="CD658" s="267"/>
      <c r="CE658" s="267"/>
      <c r="CF658" s="267"/>
      <c r="CG658" s="267"/>
      <c r="CH658" s="267"/>
      <c r="CI658" s="267"/>
      <c r="CJ658" s="267"/>
      <c r="CK658" s="267"/>
      <c r="CL658" s="267"/>
      <c r="CM658" s="267"/>
      <c r="CN658" s="267"/>
      <c r="CO658" s="267"/>
      <c r="CP658" s="267"/>
      <c r="CQ658" s="267"/>
      <c r="CR658" s="267"/>
      <c r="CS658" s="267"/>
      <c r="CT658" s="267"/>
      <c r="CU658" s="267"/>
      <c r="CV658" s="267"/>
      <c r="CW658" s="267"/>
      <c r="CX658" s="267"/>
      <c r="CY658" s="267"/>
      <c r="CZ658" s="267"/>
      <c r="DA658" s="267"/>
      <c r="DB658" s="267"/>
      <c r="DC658" s="267"/>
      <c r="DD658" s="267"/>
      <c r="DE658" s="267"/>
      <c r="DF658" s="267"/>
      <c r="DG658" s="267"/>
      <c r="DH658" s="267"/>
      <c r="DI658" s="267"/>
      <c r="DJ658" s="267"/>
      <c r="DK658" s="267"/>
      <c r="DL658" s="267"/>
      <c r="DM658" s="267"/>
      <c r="DN658" s="267"/>
      <c r="DO658" s="267"/>
      <c r="DP658" s="267"/>
      <c r="DQ658" s="267"/>
      <c r="DR658" s="267"/>
      <c r="DS658" s="267"/>
      <c r="DT658" s="267"/>
      <c r="DU658" s="267"/>
      <c r="DV658" s="267"/>
      <c r="DW658" s="267"/>
      <c r="DX658" s="267"/>
      <c r="DY658" s="267"/>
      <c r="DZ658" s="267"/>
      <c r="EA658" s="267"/>
      <c r="EB658" s="267"/>
      <c r="EC658" s="267"/>
      <c r="ED658" s="267"/>
      <c r="EE658" s="267"/>
      <c r="EF658" s="267"/>
      <c r="EG658" s="267"/>
      <c r="EH658" s="267"/>
      <c r="EI658" s="267"/>
      <c r="EJ658" s="267"/>
      <c r="EK658" s="267"/>
      <c r="EL658" s="267"/>
      <c r="EM658" s="267"/>
      <c r="EN658" s="267"/>
      <c r="EO658" s="267"/>
      <c r="EP658" s="267"/>
      <c r="EQ658" s="267"/>
      <c r="ER658" s="267"/>
      <c r="ES658" s="267"/>
      <c r="ET658" s="267"/>
      <c r="EU658" s="267"/>
      <c r="EV658" s="267"/>
      <c r="EW658" s="267"/>
      <c r="EX658" s="267"/>
      <c r="EY658" s="267"/>
      <c r="EZ658" s="267"/>
      <c r="FA658" s="267"/>
      <c r="FB658" s="267"/>
      <c r="FC658" s="267"/>
      <c r="FD658" s="267"/>
      <c r="FE658" s="267"/>
      <c r="FF658" s="267"/>
      <c r="FG658" s="267"/>
      <c r="FH658" s="267"/>
      <c r="FI658" s="267"/>
      <c r="FJ658" s="267"/>
      <c r="FK658" s="267"/>
      <c r="FL658" s="267"/>
      <c r="FM658" s="267"/>
      <c r="FN658" s="267"/>
      <c r="FO658" s="267"/>
      <c r="FP658" s="267"/>
      <c r="FQ658" s="267"/>
      <c r="FR658" s="267"/>
      <c r="FS658" s="267"/>
      <c r="FT658" s="267"/>
      <c r="FU658" s="267"/>
      <c r="FV658" s="267"/>
      <c r="FW658" s="267"/>
      <c r="FX658" s="267"/>
      <c r="FY658" s="267"/>
      <c r="FZ658" s="267"/>
      <c r="GA658" s="267"/>
      <c r="GB658" s="267"/>
      <c r="GC658" s="267"/>
      <c r="GD658" s="267"/>
      <c r="GE658" s="267"/>
      <c r="GF658" s="267"/>
      <c r="GG658" s="267"/>
      <c r="GH658" s="267"/>
      <c r="GI658" s="267"/>
      <c r="GJ658" s="267"/>
      <c r="GK658" s="267"/>
      <c r="GL658" s="267"/>
      <c r="GM658" s="267"/>
      <c r="GN658" s="267"/>
      <c r="GO658" s="267"/>
      <c r="GP658" s="267"/>
      <c r="GQ658" s="267"/>
      <c r="GR658" s="267"/>
      <c r="GS658" s="267"/>
      <c r="GT658" s="267"/>
      <c r="GU658" s="267"/>
      <c r="GV658" s="267"/>
    </row>
    <row r="659" spans="1:204"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154353.60000000001</v>
      </c>
      <c r="O659" s="448">
        <f>+O661+O667+O688+O741</f>
        <v>154353.60000000001</v>
      </c>
      <c r="P659" s="448">
        <f>+P661+P667+P688+P741</f>
        <v>0</v>
      </c>
    </row>
    <row r="660" spans="1:204" s="502" customFormat="1">
      <c r="A660" s="258"/>
      <c r="B660" s="425"/>
      <c r="C660" s="260"/>
      <c r="D660" s="261"/>
      <c r="E660" s="262"/>
      <c r="F660" s="263"/>
      <c r="G660" s="426"/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7"/>
      <c r="R660" s="267"/>
      <c r="S660" s="267"/>
      <c r="T660" s="267"/>
      <c r="U660" s="267"/>
      <c r="V660" s="267"/>
      <c r="W660" s="267"/>
      <c r="X660" s="267"/>
      <c r="Y660" s="267"/>
      <c r="Z660" s="267"/>
      <c r="AA660" s="267"/>
      <c r="AB660" s="267"/>
      <c r="AC660" s="267"/>
      <c r="AD660" s="267"/>
      <c r="AE660" s="267"/>
      <c r="AF660" s="267"/>
      <c r="AG660" s="267"/>
      <c r="AH660" s="267"/>
      <c r="AI660" s="267"/>
      <c r="AJ660" s="267"/>
      <c r="AK660" s="267"/>
      <c r="AL660" s="267"/>
      <c r="AM660" s="267"/>
      <c r="AN660" s="267"/>
      <c r="AO660" s="267"/>
      <c r="AP660" s="267"/>
      <c r="AQ660" s="267"/>
      <c r="AR660" s="267"/>
      <c r="AS660" s="267"/>
      <c r="AT660" s="267"/>
      <c r="AU660" s="267"/>
      <c r="AV660" s="267"/>
      <c r="AW660" s="267"/>
      <c r="AX660" s="267"/>
      <c r="AY660" s="267"/>
      <c r="AZ660" s="267"/>
      <c r="BA660" s="267"/>
      <c r="BB660" s="267"/>
      <c r="BC660" s="267"/>
      <c r="BD660" s="267"/>
      <c r="BE660" s="267"/>
      <c r="BF660" s="267"/>
      <c r="BG660" s="267"/>
      <c r="BH660" s="267"/>
      <c r="BI660" s="267"/>
      <c r="BJ660" s="267"/>
      <c r="BK660" s="267"/>
      <c r="BL660" s="267"/>
      <c r="BM660" s="267"/>
      <c r="BN660" s="267"/>
      <c r="BO660" s="267"/>
      <c r="BP660" s="267"/>
      <c r="BQ660" s="267"/>
      <c r="BR660" s="267"/>
      <c r="BS660" s="267"/>
      <c r="BT660" s="267"/>
      <c r="BU660" s="267"/>
      <c r="BV660" s="267"/>
      <c r="BW660" s="267"/>
      <c r="BX660" s="267"/>
      <c r="BY660" s="267"/>
      <c r="BZ660" s="267"/>
      <c r="CA660" s="267"/>
      <c r="CB660" s="267"/>
      <c r="CC660" s="267"/>
      <c r="CD660" s="267"/>
      <c r="CE660" s="267"/>
      <c r="CF660" s="267"/>
      <c r="CG660" s="267"/>
      <c r="CH660" s="267"/>
      <c r="CI660" s="267"/>
      <c r="CJ660" s="267"/>
      <c r="CK660" s="267"/>
      <c r="CL660" s="267"/>
      <c r="CM660" s="267"/>
      <c r="CN660" s="267"/>
      <c r="CO660" s="267"/>
      <c r="CP660" s="267"/>
      <c r="CQ660" s="267"/>
      <c r="CR660" s="267"/>
      <c r="CS660" s="267"/>
      <c r="CT660" s="267"/>
      <c r="CU660" s="267"/>
      <c r="CV660" s="267"/>
      <c r="CW660" s="267"/>
      <c r="CX660" s="267"/>
      <c r="CY660" s="267"/>
      <c r="CZ660" s="267"/>
      <c r="DA660" s="267"/>
      <c r="DB660" s="267"/>
      <c r="DC660" s="267"/>
      <c r="DD660" s="267"/>
      <c r="DE660" s="267"/>
      <c r="DF660" s="267"/>
      <c r="DG660" s="267"/>
      <c r="DH660" s="267"/>
      <c r="DI660" s="267"/>
      <c r="DJ660" s="267"/>
      <c r="DK660" s="267"/>
      <c r="DL660" s="267"/>
      <c r="DM660" s="267"/>
      <c r="DN660" s="267"/>
      <c r="DO660" s="267"/>
      <c r="DP660" s="267"/>
      <c r="DQ660" s="267"/>
      <c r="DR660" s="267"/>
      <c r="DS660" s="267"/>
      <c r="DT660" s="267"/>
      <c r="DU660" s="267"/>
      <c r="DV660" s="267"/>
      <c r="DW660" s="267"/>
      <c r="DX660" s="267"/>
      <c r="DY660" s="267"/>
      <c r="DZ660" s="267"/>
      <c r="EA660" s="267"/>
      <c r="EB660" s="267"/>
      <c r="EC660" s="267"/>
      <c r="ED660" s="267"/>
      <c r="EE660" s="267"/>
      <c r="EF660" s="267"/>
      <c r="EG660" s="267"/>
      <c r="EH660" s="267"/>
      <c r="EI660" s="267"/>
      <c r="EJ660" s="267"/>
      <c r="EK660" s="267"/>
      <c r="EL660" s="267"/>
      <c r="EM660" s="267"/>
      <c r="EN660" s="267"/>
      <c r="EO660" s="267"/>
      <c r="EP660" s="267"/>
      <c r="EQ660" s="267"/>
      <c r="ER660" s="267"/>
      <c r="ES660" s="267"/>
      <c r="ET660" s="267"/>
      <c r="EU660" s="267"/>
      <c r="EV660" s="267"/>
      <c r="EW660" s="267"/>
      <c r="EX660" s="267"/>
      <c r="EY660" s="267"/>
      <c r="EZ660" s="267"/>
      <c r="FA660" s="267"/>
      <c r="FB660" s="267"/>
      <c r="FC660" s="267"/>
      <c r="FD660" s="267"/>
      <c r="FE660" s="267"/>
      <c r="FF660" s="267"/>
      <c r="FG660" s="267"/>
      <c r="FH660" s="267"/>
      <c r="FI660" s="267"/>
      <c r="FJ660" s="267"/>
      <c r="FK660" s="267"/>
      <c r="FL660" s="267"/>
      <c r="FM660" s="267"/>
      <c r="FN660" s="267"/>
      <c r="FO660" s="267"/>
      <c r="FP660" s="267"/>
      <c r="FQ660" s="267"/>
      <c r="FR660" s="267"/>
      <c r="FS660" s="267"/>
      <c r="FT660" s="267"/>
      <c r="FU660" s="267"/>
      <c r="FV660" s="267"/>
      <c r="FW660" s="267"/>
      <c r="FX660" s="267"/>
      <c r="FY660" s="267"/>
      <c r="FZ660" s="267"/>
      <c r="GA660" s="267"/>
      <c r="GB660" s="267"/>
      <c r="GC660" s="267"/>
      <c r="GD660" s="267"/>
      <c r="GE660" s="267"/>
      <c r="GF660" s="267"/>
      <c r="GG660" s="267"/>
      <c r="GH660" s="267"/>
      <c r="GI660" s="267"/>
      <c r="GJ660" s="267"/>
      <c r="GK660" s="267"/>
      <c r="GL660" s="267"/>
      <c r="GM660" s="267"/>
      <c r="GN660" s="267"/>
      <c r="GO660" s="267"/>
      <c r="GP660" s="267"/>
      <c r="GQ660" s="267"/>
      <c r="GR660" s="267"/>
      <c r="GS660" s="267"/>
      <c r="GT660" s="267"/>
      <c r="GU660" s="267"/>
      <c r="GV660" s="267"/>
    </row>
    <row r="661" spans="1:204" hidden="1"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</row>
    <row r="662" spans="1:204" s="502" customFormat="1" hidden="1">
      <c r="A662" s="258"/>
      <c r="B662" s="425"/>
      <c r="C662" s="260"/>
      <c r="D662" s="261"/>
      <c r="E662" s="262"/>
      <c r="F662" s="263"/>
      <c r="G662" s="426"/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7"/>
      <c r="R662" s="267"/>
      <c r="S662" s="267"/>
      <c r="T662" s="267"/>
      <c r="U662" s="267"/>
      <c r="V662" s="267"/>
      <c r="W662" s="267"/>
      <c r="X662" s="267"/>
      <c r="Y662" s="267"/>
      <c r="Z662" s="267"/>
      <c r="AA662" s="267"/>
      <c r="AB662" s="267"/>
      <c r="AC662" s="267"/>
      <c r="AD662" s="267"/>
      <c r="AE662" s="267"/>
      <c r="AF662" s="267"/>
      <c r="AG662" s="267"/>
      <c r="AH662" s="267"/>
      <c r="AI662" s="267"/>
      <c r="AJ662" s="267"/>
      <c r="AK662" s="267"/>
      <c r="AL662" s="267"/>
      <c r="AM662" s="267"/>
      <c r="AN662" s="267"/>
      <c r="AO662" s="267"/>
      <c r="AP662" s="267"/>
      <c r="AQ662" s="267"/>
      <c r="AR662" s="267"/>
      <c r="AS662" s="267"/>
      <c r="AT662" s="267"/>
      <c r="AU662" s="267"/>
      <c r="AV662" s="267"/>
      <c r="AW662" s="267"/>
      <c r="AX662" s="267"/>
      <c r="AY662" s="267"/>
      <c r="AZ662" s="267"/>
      <c r="BA662" s="267"/>
      <c r="BB662" s="267"/>
      <c r="BC662" s="267"/>
      <c r="BD662" s="267"/>
      <c r="BE662" s="267"/>
      <c r="BF662" s="267"/>
      <c r="BG662" s="267"/>
      <c r="BH662" s="267"/>
      <c r="BI662" s="267"/>
      <c r="BJ662" s="267"/>
      <c r="BK662" s="267"/>
      <c r="BL662" s="267"/>
      <c r="BM662" s="267"/>
      <c r="BN662" s="267"/>
      <c r="BO662" s="267"/>
      <c r="BP662" s="267"/>
      <c r="BQ662" s="267"/>
      <c r="BR662" s="267"/>
      <c r="BS662" s="267"/>
      <c r="BT662" s="267"/>
      <c r="BU662" s="267"/>
      <c r="BV662" s="267"/>
      <c r="BW662" s="267"/>
      <c r="BX662" s="267"/>
      <c r="BY662" s="267"/>
      <c r="BZ662" s="267"/>
      <c r="CA662" s="267"/>
      <c r="CB662" s="267"/>
      <c r="CC662" s="267"/>
      <c r="CD662" s="267"/>
      <c r="CE662" s="267"/>
      <c r="CF662" s="267"/>
      <c r="CG662" s="267"/>
      <c r="CH662" s="267"/>
      <c r="CI662" s="267"/>
      <c r="CJ662" s="267"/>
      <c r="CK662" s="267"/>
      <c r="CL662" s="267"/>
      <c r="CM662" s="267"/>
      <c r="CN662" s="267"/>
      <c r="CO662" s="267"/>
      <c r="CP662" s="267"/>
      <c r="CQ662" s="267"/>
      <c r="CR662" s="267"/>
      <c r="CS662" s="267"/>
      <c r="CT662" s="267"/>
      <c r="CU662" s="267"/>
      <c r="CV662" s="267"/>
      <c r="CW662" s="267"/>
      <c r="CX662" s="267"/>
      <c r="CY662" s="267"/>
      <c r="CZ662" s="267"/>
      <c r="DA662" s="267"/>
      <c r="DB662" s="267"/>
      <c r="DC662" s="267"/>
      <c r="DD662" s="267"/>
      <c r="DE662" s="267"/>
      <c r="DF662" s="267"/>
      <c r="DG662" s="267"/>
      <c r="DH662" s="267"/>
      <c r="DI662" s="267"/>
      <c r="DJ662" s="267"/>
      <c r="DK662" s="267"/>
      <c r="DL662" s="267"/>
      <c r="DM662" s="267"/>
      <c r="DN662" s="267"/>
      <c r="DO662" s="267"/>
      <c r="DP662" s="267"/>
      <c r="DQ662" s="267"/>
      <c r="DR662" s="267"/>
      <c r="DS662" s="267"/>
      <c r="DT662" s="267"/>
      <c r="DU662" s="267"/>
      <c r="DV662" s="267"/>
      <c r="DW662" s="267"/>
      <c r="DX662" s="267"/>
      <c r="DY662" s="267"/>
      <c r="DZ662" s="267"/>
      <c r="EA662" s="267"/>
      <c r="EB662" s="267"/>
      <c r="EC662" s="267"/>
      <c r="ED662" s="267"/>
      <c r="EE662" s="267"/>
      <c r="EF662" s="267"/>
      <c r="EG662" s="267"/>
      <c r="EH662" s="267"/>
      <c r="EI662" s="267"/>
      <c r="EJ662" s="267"/>
      <c r="EK662" s="267"/>
      <c r="EL662" s="267"/>
      <c r="EM662" s="267"/>
      <c r="EN662" s="267"/>
      <c r="EO662" s="267"/>
      <c r="EP662" s="267"/>
      <c r="EQ662" s="267"/>
      <c r="ER662" s="267"/>
      <c r="ES662" s="267"/>
      <c r="ET662" s="267"/>
      <c r="EU662" s="267"/>
      <c r="EV662" s="267"/>
      <c r="EW662" s="267"/>
      <c r="EX662" s="267"/>
      <c r="EY662" s="267"/>
      <c r="EZ662" s="267"/>
      <c r="FA662" s="267"/>
      <c r="FB662" s="267"/>
      <c r="FC662" s="267"/>
      <c r="FD662" s="267"/>
      <c r="FE662" s="267"/>
      <c r="FF662" s="267"/>
      <c r="FG662" s="267"/>
      <c r="FH662" s="267"/>
      <c r="FI662" s="267"/>
      <c r="FJ662" s="267"/>
      <c r="FK662" s="267"/>
      <c r="FL662" s="267"/>
      <c r="FM662" s="267"/>
      <c r="FN662" s="267"/>
      <c r="FO662" s="267"/>
      <c r="FP662" s="267"/>
      <c r="FQ662" s="267"/>
      <c r="FR662" s="267"/>
      <c r="FS662" s="267"/>
      <c r="FT662" s="267"/>
      <c r="FU662" s="267"/>
      <c r="FV662" s="267"/>
      <c r="FW662" s="267"/>
      <c r="FX662" s="267"/>
      <c r="FY662" s="267"/>
      <c r="FZ662" s="267"/>
      <c r="GA662" s="267"/>
      <c r="GB662" s="267"/>
      <c r="GC662" s="267"/>
      <c r="GD662" s="267"/>
      <c r="GE662" s="267"/>
      <c r="GF662" s="267"/>
      <c r="GG662" s="267"/>
      <c r="GH662" s="267"/>
      <c r="GI662" s="267"/>
      <c r="GJ662" s="267"/>
      <c r="GK662" s="267"/>
      <c r="GL662" s="267"/>
      <c r="GM662" s="267"/>
      <c r="GN662" s="267"/>
      <c r="GO662" s="267"/>
      <c r="GP662" s="267"/>
      <c r="GQ662" s="267"/>
      <c r="GR662" s="267"/>
      <c r="GS662" s="267"/>
      <c r="GT662" s="267"/>
      <c r="GU662" s="267"/>
      <c r="GV662" s="267"/>
    </row>
    <row r="663" spans="1:204" hidden="1"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</row>
    <row r="664" spans="1:204" s="502" customFormat="1" hidden="1">
      <c r="A664" s="258"/>
      <c r="B664" s="425"/>
      <c r="C664" s="260"/>
      <c r="D664" s="261"/>
      <c r="E664" s="262"/>
      <c r="F664" s="263"/>
      <c r="G664" s="426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7"/>
      <c r="R664" s="267"/>
      <c r="S664" s="267"/>
      <c r="T664" s="267"/>
      <c r="U664" s="267"/>
      <c r="V664" s="267"/>
      <c r="W664" s="267"/>
      <c r="X664" s="267"/>
      <c r="Y664" s="267"/>
      <c r="Z664" s="267"/>
      <c r="AA664" s="267"/>
      <c r="AB664" s="267"/>
      <c r="AC664" s="267"/>
      <c r="AD664" s="267"/>
      <c r="AE664" s="267"/>
      <c r="AF664" s="267"/>
      <c r="AG664" s="267"/>
      <c r="AH664" s="267"/>
      <c r="AI664" s="267"/>
      <c r="AJ664" s="267"/>
      <c r="AK664" s="267"/>
      <c r="AL664" s="267"/>
      <c r="AM664" s="267"/>
      <c r="AN664" s="267"/>
      <c r="AO664" s="267"/>
      <c r="AP664" s="267"/>
      <c r="AQ664" s="267"/>
      <c r="AR664" s="267"/>
      <c r="AS664" s="267"/>
      <c r="AT664" s="267"/>
      <c r="AU664" s="267"/>
      <c r="AV664" s="267"/>
      <c r="AW664" s="267"/>
      <c r="AX664" s="267"/>
      <c r="AY664" s="267"/>
      <c r="AZ664" s="267"/>
      <c r="BA664" s="267"/>
      <c r="BB664" s="267"/>
      <c r="BC664" s="267"/>
      <c r="BD664" s="267"/>
      <c r="BE664" s="267"/>
      <c r="BF664" s="267"/>
      <c r="BG664" s="267"/>
      <c r="BH664" s="267"/>
      <c r="BI664" s="267"/>
      <c r="BJ664" s="267"/>
      <c r="BK664" s="267"/>
      <c r="BL664" s="267"/>
      <c r="BM664" s="267"/>
      <c r="BN664" s="267"/>
      <c r="BO664" s="267"/>
      <c r="BP664" s="267"/>
      <c r="BQ664" s="267"/>
      <c r="BR664" s="267"/>
      <c r="BS664" s="267"/>
      <c r="BT664" s="267"/>
      <c r="BU664" s="267"/>
      <c r="BV664" s="267"/>
      <c r="BW664" s="267"/>
      <c r="BX664" s="267"/>
      <c r="BY664" s="267"/>
      <c r="BZ664" s="267"/>
      <c r="CA664" s="267"/>
      <c r="CB664" s="267"/>
      <c r="CC664" s="267"/>
      <c r="CD664" s="267"/>
      <c r="CE664" s="267"/>
      <c r="CF664" s="267"/>
      <c r="CG664" s="267"/>
      <c r="CH664" s="267"/>
      <c r="CI664" s="267"/>
      <c r="CJ664" s="267"/>
      <c r="CK664" s="267"/>
      <c r="CL664" s="267"/>
      <c r="CM664" s="267"/>
      <c r="CN664" s="267"/>
      <c r="CO664" s="267"/>
      <c r="CP664" s="267"/>
      <c r="CQ664" s="267"/>
      <c r="CR664" s="267"/>
      <c r="CS664" s="267"/>
      <c r="CT664" s="267"/>
      <c r="CU664" s="267"/>
      <c r="CV664" s="267"/>
      <c r="CW664" s="267"/>
      <c r="CX664" s="267"/>
      <c r="CY664" s="267"/>
      <c r="CZ664" s="267"/>
      <c r="DA664" s="267"/>
      <c r="DB664" s="267"/>
      <c r="DC664" s="267"/>
      <c r="DD664" s="267"/>
      <c r="DE664" s="267"/>
      <c r="DF664" s="267"/>
      <c r="DG664" s="267"/>
      <c r="DH664" s="267"/>
      <c r="DI664" s="267"/>
      <c r="DJ664" s="267"/>
      <c r="DK664" s="267"/>
      <c r="DL664" s="267"/>
      <c r="DM664" s="267"/>
      <c r="DN664" s="267"/>
      <c r="DO664" s="267"/>
      <c r="DP664" s="267"/>
      <c r="DQ664" s="267"/>
      <c r="DR664" s="267"/>
      <c r="DS664" s="267"/>
      <c r="DT664" s="267"/>
      <c r="DU664" s="267"/>
      <c r="DV664" s="267"/>
      <c r="DW664" s="267"/>
      <c r="DX664" s="267"/>
      <c r="DY664" s="267"/>
      <c r="DZ664" s="267"/>
      <c r="EA664" s="267"/>
      <c r="EB664" s="267"/>
      <c r="EC664" s="267"/>
      <c r="ED664" s="267"/>
      <c r="EE664" s="267"/>
      <c r="EF664" s="267"/>
      <c r="EG664" s="267"/>
      <c r="EH664" s="267"/>
      <c r="EI664" s="267"/>
      <c r="EJ664" s="267"/>
      <c r="EK664" s="267"/>
      <c r="EL664" s="267"/>
      <c r="EM664" s="267"/>
      <c r="EN664" s="267"/>
      <c r="EO664" s="267"/>
      <c r="EP664" s="267"/>
      <c r="EQ664" s="267"/>
      <c r="ER664" s="267"/>
      <c r="ES664" s="267"/>
      <c r="ET664" s="267"/>
      <c r="EU664" s="267"/>
      <c r="EV664" s="267"/>
      <c r="EW664" s="267"/>
      <c r="EX664" s="267"/>
      <c r="EY664" s="267"/>
      <c r="EZ664" s="267"/>
      <c r="FA664" s="267"/>
      <c r="FB664" s="267"/>
      <c r="FC664" s="267"/>
      <c r="FD664" s="267"/>
      <c r="FE664" s="267"/>
      <c r="FF664" s="267"/>
      <c r="FG664" s="267"/>
      <c r="FH664" s="267"/>
      <c r="FI664" s="267"/>
      <c r="FJ664" s="267"/>
      <c r="FK664" s="267"/>
      <c r="FL664" s="267"/>
      <c r="FM664" s="267"/>
      <c r="FN664" s="267"/>
      <c r="FO664" s="267"/>
      <c r="FP664" s="267"/>
      <c r="FQ664" s="267"/>
      <c r="FR664" s="267"/>
      <c r="FS664" s="267"/>
      <c r="FT664" s="267"/>
      <c r="FU664" s="267"/>
      <c r="FV664" s="267"/>
      <c r="FW664" s="267"/>
      <c r="FX664" s="267"/>
      <c r="FY664" s="267"/>
      <c r="FZ664" s="267"/>
      <c r="GA664" s="267"/>
      <c r="GB664" s="267"/>
      <c r="GC664" s="267"/>
      <c r="GD664" s="267"/>
      <c r="GE664" s="267"/>
      <c r="GF664" s="267"/>
      <c r="GG664" s="267"/>
      <c r="GH664" s="267"/>
      <c r="GI664" s="267"/>
      <c r="GJ664" s="267"/>
      <c r="GK664" s="267"/>
      <c r="GL664" s="267"/>
      <c r="GM664" s="267"/>
      <c r="GN664" s="267"/>
      <c r="GO664" s="267"/>
      <c r="GP664" s="267"/>
      <c r="GQ664" s="267"/>
      <c r="GR664" s="267"/>
      <c r="GS664" s="267"/>
      <c r="GT664" s="267"/>
      <c r="GU664" s="267"/>
      <c r="GV664" s="267"/>
    </row>
    <row r="665" spans="1:204" s="502" customFormat="1" ht="27" hidden="1">
      <c r="A665" s="258"/>
      <c r="B665" s="425"/>
      <c r="C665" s="260"/>
      <c r="D665" s="261"/>
      <c r="E665" s="262"/>
      <c r="F665" s="263"/>
      <c r="G665" s="426"/>
      <c r="H665" s="238"/>
      <c r="I665" s="463"/>
      <c r="J665" s="464"/>
      <c r="K665" s="464"/>
      <c r="L665" s="465" t="s">
        <v>774</v>
      </c>
      <c r="M665" s="459"/>
      <c r="N665" s="466">
        <f>SUM(N666)</f>
        <v>0</v>
      </c>
      <c r="O665" s="466">
        <f>SUM(O666)</f>
        <v>0</v>
      </c>
      <c r="P665" s="466">
        <f>SUM(P666)</f>
        <v>0</v>
      </c>
      <c r="Q665" s="267"/>
      <c r="R665" s="267"/>
      <c r="S665" s="267"/>
      <c r="T665" s="267"/>
      <c r="U665" s="267"/>
      <c r="V665" s="267"/>
      <c r="W665" s="267"/>
      <c r="X665" s="267"/>
      <c r="Y665" s="267"/>
      <c r="Z665" s="267"/>
      <c r="AA665" s="267"/>
      <c r="AB665" s="267"/>
      <c r="AC665" s="267"/>
      <c r="AD665" s="267"/>
      <c r="AE665" s="267"/>
      <c r="AF665" s="267"/>
      <c r="AG665" s="267"/>
      <c r="AH665" s="267"/>
      <c r="AI665" s="267"/>
      <c r="AJ665" s="267"/>
      <c r="AK665" s="267"/>
      <c r="AL665" s="267"/>
      <c r="AM665" s="267"/>
      <c r="AN665" s="267"/>
      <c r="AO665" s="267"/>
      <c r="AP665" s="267"/>
      <c r="AQ665" s="267"/>
      <c r="AR665" s="267"/>
      <c r="AS665" s="267"/>
      <c r="AT665" s="267"/>
      <c r="AU665" s="267"/>
      <c r="AV665" s="267"/>
      <c r="AW665" s="267"/>
      <c r="AX665" s="267"/>
      <c r="AY665" s="267"/>
      <c r="AZ665" s="267"/>
      <c r="BA665" s="267"/>
      <c r="BB665" s="267"/>
      <c r="BC665" s="267"/>
      <c r="BD665" s="267"/>
      <c r="BE665" s="267"/>
      <c r="BF665" s="267"/>
      <c r="BG665" s="267"/>
      <c r="BH665" s="267"/>
      <c r="BI665" s="267"/>
      <c r="BJ665" s="267"/>
      <c r="BK665" s="267"/>
      <c r="BL665" s="267"/>
      <c r="BM665" s="267"/>
      <c r="BN665" s="267"/>
      <c r="BO665" s="267"/>
      <c r="BP665" s="267"/>
      <c r="BQ665" s="267"/>
      <c r="BR665" s="267"/>
      <c r="BS665" s="267"/>
      <c r="BT665" s="267"/>
      <c r="BU665" s="267"/>
      <c r="BV665" s="267"/>
      <c r="BW665" s="267"/>
      <c r="BX665" s="267"/>
      <c r="BY665" s="267"/>
      <c r="BZ665" s="267"/>
      <c r="CA665" s="267"/>
      <c r="CB665" s="267"/>
      <c r="CC665" s="267"/>
      <c r="CD665" s="267"/>
      <c r="CE665" s="267"/>
      <c r="CF665" s="267"/>
      <c r="CG665" s="267"/>
      <c r="CH665" s="267"/>
      <c r="CI665" s="267"/>
      <c r="CJ665" s="267"/>
      <c r="CK665" s="267"/>
      <c r="CL665" s="267"/>
      <c r="CM665" s="267"/>
      <c r="CN665" s="267"/>
      <c r="CO665" s="267"/>
      <c r="CP665" s="267"/>
      <c r="CQ665" s="267"/>
      <c r="CR665" s="267"/>
      <c r="CS665" s="267"/>
      <c r="CT665" s="267"/>
      <c r="CU665" s="267"/>
      <c r="CV665" s="267"/>
      <c r="CW665" s="267"/>
      <c r="CX665" s="267"/>
      <c r="CY665" s="267"/>
      <c r="CZ665" s="267"/>
      <c r="DA665" s="267"/>
      <c r="DB665" s="267"/>
      <c r="DC665" s="267"/>
      <c r="DD665" s="267"/>
      <c r="DE665" s="267"/>
      <c r="DF665" s="267"/>
      <c r="DG665" s="267"/>
      <c r="DH665" s="267"/>
      <c r="DI665" s="267"/>
      <c r="DJ665" s="267"/>
      <c r="DK665" s="267"/>
      <c r="DL665" s="267"/>
      <c r="DM665" s="267"/>
      <c r="DN665" s="267"/>
      <c r="DO665" s="267"/>
      <c r="DP665" s="267"/>
      <c r="DQ665" s="267"/>
      <c r="DR665" s="267"/>
      <c r="DS665" s="267"/>
      <c r="DT665" s="267"/>
      <c r="DU665" s="267"/>
      <c r="DV665" s="267"/>
      <c r="DW665" s="267"/>
      <c r="DX665" s="267"/>
      <c r="DY665" s="267"/>
      <c r="DZ665" s="267"/>
      <c r="EA665" s="267"/>
      <c r="EB665" s="267"/>
      <c r="EC665" s="267"/>
      <c r="ED665" s="267"/>
      <c r="EE665" s="267"/>
      <c r="EF665" s="267"/>
      <c r="EG665" s="267"/>
      <c r="EH665" s="267"/>
      <c r="EI665" s="267"/>
      <c r="EJ665" s="267"/>
      <c r="EK665" s="267"/>
      <c r="EL665" s="267"/>
      <c r="EM665" s="267"/>
      <c r="EN665" s="267"/>
      <c r="EO665" s="267"/>
      <c r="EP665" s="267"/>
      <c r="EQ665" s="267"/>
      <c r="ER665" s="267"/>
      <c r="ES665" s="267"/>
      <c r="ET665" s="267"/>
      <c r="EU665" s="267"/>
      <c r="EV665" s="267"/>
      <c r="EW665" s="267"/>
      <c r="EX665" s="267"/>
      <c r="EY665" s="267"/>
      <c r="EZ665" s="267"/>
      <c r="FA665" s="267"/>
      <c r="FB665" s="267"/>
      <c r="FC665" s="267"/>
      <c r="FD665" s="267"/>
      <c r="FE665" s="267"/>
      <c r="FF665" s="267"/>
      <c r="FG665" s="267"/>
      <c r="FH665" s="267"/>
      <c r="FI665" s="267"/>
      <c r="FJ665" s="267"/>
      <c r="FK665" s="267"/>
      <c r="FL665" s="267"/>
      <c r="FM665" s="267"/>
      <c r="FN665" s="267"/>
      <c r="FO665" s="267"/>
      <c r="FP665" s="267"/>
      <c r="FQ665" s="267"/>
      <c r="FR665" s="267"/>
      <c r="FS665" s="267"/>
      <c r="FT665" s="267"/>
      <c r="FU665" s="267"/>
      <c r="FV665" s="267"/>
      <c r="FW665" s="267"/>
      <c r="FX665" s="267"/>
      <c r="FY665" s="267"/>
      <c r="FZ665" s="267"/>
      <c r="GA665" s="267"/>
      <c r="GB665" s="267"/>
      <c r="GC665" s="267"/>
      <c r="GD665" s="267"/>
      <c r="GE665" s="267"/>
      <c r="GF665" s="267"/>
      <c r="GG665" s="267"/>
      <c r="GH665" s="267"/>
      <c r="GI665" s="267"/>
      <c r="GJ665" s="267"/>
      <c r="GK665" s="267"/>
      <c r="GL665" s="267"/>
      <c r="GM665" s="267"/>
      <c r="GN665" s="267"/>
      <c r="GO665" s="267"/>
      <c r="GP665" s="267"/>
      <c r="GQ665" s="267"/>
      <c r="GR665" s="267"/>
      <c r="GS665" s="267"/>
      <c r="GT665" s="267"/>
      <c r="GU665" s="267"/>
      <c r="GV665" s="267"/>
    </row>
    <row r="666" spans="1:204" hidden="1">
      <c r="H666" s="238"/>
      <c r="I666" s="245"/>
      <c r="J666" s="249"/>
      <c r="K666" s="249"/>
      <c r="L666" s="248" t="s">
        <v>125</v>
      </c>
      <c r="M666" s="419">
        <v>4239</v>
      </c>
      <c r="N666" s="240">
        <f>+'havelvac 7.1'!N666+'havelvac 7.2'!N666+'havelvac 7.3'!N666+'havelvac 7.4'!N666+'havelvac 7.5'!N666+'havelvac 7.6'!N666+'havelvac 7.7'!N666+'havelvac 7.9'!N666+'havelvac 7.8'!N666+'havelvac 7.10'!N666+'havelvac 7.11'!N666+'havelvac 7.12'!N666+'havelvac 7.13'!N666</f>
        <v>0</v>
      </c>
      <c r="O666" s="240">
        <f>+'havelvac 7.1'!O666+'havelvac 7.2'!O666+'havelvac 7.3'!O666+'havelvac 7.4'!O666+'havelvac 7.5'!O666+'havelvac 7.6'!O666+'havelvac 7.7'!O666+'havelvac 7.9'!O666+'havelvac 7.8'!O666+'havelvac 7.10'!O666+'havelvac 7.11'!O666+'havelvac 7.12'!O666+'havelvac 7.13'!O666</f>
        <v>0</v>
      </c>
      <c r="P666" s="240">
        <f>+'havelvac 7.1'!P666+'havelvac 7.2'!P666+'havelvac 7.3'!P666+'havelvac 7.4'!P666+'havelvac 7.5'!P666+'havelvac 7.6'!P666+'havelvac 7.7'!P666+'havelvac 7.9'!P666+'havelvac 7.8'!P666+'havelvac 7.10'!P666+'havelvac 7.11'!P666+'havelvac 7.12'!P666+'havelvac 7.13'!P666</f>
        <v>0</v>
      </c>
    </row>
    <row r="667" spans="1:204" s="502" customFormat="1" hidden="1">
      <c r="A667" s="258"/>
      <c r="B667" s="425"/>
      <c r="C667" s="260"/>
      <c r="D667" s="261"/>
      <c r="E667" s="262"/>
      <c r="F667" s="263"/>
      <c r="G667" s="426"/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7"/>
      <c r="R667" s="267"/>
      <c r="S667" s="267"/>
      <c r="T667" s="267"/>
      <c r="U667" s="267"/>
      <c r="V667" s="267"/>
      <c r="W667" s="267"/>
      <c r="X667" s="267"/>
      <c r="Y667" s="267"/>
      <c r="Z667" s="267"/>
      <c r="AA667" s="267"/>
      <c r="AB667" s="267"/>
      <c r="AC667" s="267"/>
      <c r="AD667" s="267"/>
      <c r="AE667" s="267"/>
      <c r="AF667" s="267"/>
      <c r="AG667" s="267"/>
      <c r="AH667" s="267"/>
      <c r="AI667" s="267"/>
      <c r="AJ667" s="267"/>
      <c r="AK667" s="267"/>
      <c r="AL667" s="267"/>
      <c r="AM667" s="267"/>
      <c r="AN667" s="267"/>
      <c r="AO667" s="267"/>
      <c r="AP667" s="267"/>
      <c r="AQ667" s="267"/>
      <c r="AR667" s="267"/>
      <c r="AS667" s="267"/>
      <c r="AT667" s="267"/>
      <c r="AU667" s="267"/>
      <c r="AV667" s="267"/>
      <c r="AW667" s="267"/>
      <c r="AX667" s="267"/>
      <c r="AY667" s="267"/>
      <c r="AZ667" s="267"/>
      <c r="BA667" s="267"/>
      <c r="BB667" s="267"/>
      <c r="BC667" s="267"/>
      <c r="BD667" s="267"/>
      <c r="BE667" s="267"/>
      <c r="BF667" s="267"/>
      <c r="BG667" s="267"/>
      <c r="BH667" s="267"/>
      <c r="BI667" s="267"/>
      <c r="BJ667" s="267"/>
      <c r="BK667" s="267"/>
      <c r="BL667" s="267"/>
      <c r="BM667" s="267"/>
      <c r="BN667" s="267"/>
      <c r="BO667" s="267"/>
      <c r="BP667" s="267"/>
      <c r="BQ667" s="267"/>
      <c r="BR667" s="267"/>
      <c r="BS667" s="267"/>
      <c r="BT667" s="267"/>
      <c r="BU667" s="267"/>
      <c r="BV667" s="267"/>
      <c r="BW667" s="267"/>
      <c r="BX667" s="267"/>
      <c r="BY667" s="267"/>
      <c r="BZ667" s="267"/>
      <c r="CA667" s="267"/>
      <c r="CB667" s="267"/>
      <c r="CC667" s="267"/>
      <c r="CD667" s="267"/>
      <c r="CE667" s="267"/>
      <c r="CF667" s="267"/>
      <c r="CG667" s="267"/>
      <c r="CH667" s="267"/>
      <c r="CI667" s="267"/>
      <c r="CJ667" s="267"/>
      <c r="CK667" s="267"/>
      <c r="CL667" s="267"/>
      <c r="CM667" s="267"/>
      <c r="CN667" s="267"/>
      <c r="CO667" s="267"/>
      <c r="CP667" s="267"/>
      <c r="CQ667" s="267"/>
      <c r="CR667" s="267"/>
      <c r="CS667" s="267"/>
      <c r="CT667" s="267"/>
      <c r="CU667" s="267"/>
      <c r="CV667" s="267"/>
      <c r="CW667" s="267"/>
      <c r="CX667" s="267"/>
      <c r="CY667" s="267"/>
      <c r="CZ667" s="267"/>
      <c r="DA667" s="267"/>
      <c r="DB667" s="267"/>
      <c r="DC667" s="267"/>
      <c r="DD667" s="267"/>
      <c r="DE667" s="267"/>
      <c r="DF667" s="267"/>
      <c r="DG667" s="267"/>
      <c r="DH667" s="267"/>
      <c r="DI667" s="267"/>
      <c r="DJ667" s="267"/>
      <c r="DK667" s="267"/>
      <c r="DL667" s="267"/>
      <c r="DM667" s="267"/>
      <c r="DN667" s="267"/>
      <c r="DO667" s="267"/>
      <c r="DP667" s="267"/>
      <c r="DQ667" s="267"/>
      <c r="DR667" s="267"/>
      <c r="DS667" s="267"/>
      <c r="DT667" s="267"/>
      <c r="DU667" s="267"/>
      <c r="DV667" s="267"/>
      <c r="DW667" s="267"/>
      <c r="DX667" s="267"/>
      <c r="DY667" s="267"/>
      <c r="DZ667" s="267"/>
      <c r="EA667" s="267"/>
      <c r="EB667" s="267"/>
      <c r="EC667" s="267"/>
      <c r="ED667" s="267"/>
      <c r="EE667" s="267"/>
      <c r="EF667" s="267"/>
      <c r="EG667" s="267"/>
      <c r="EH667" s="267"/>
      <c r="EI667" s="267"/>
      <c r="EJ667" s="267"/>
      <c r="EK667" s="267"/>
      <c r="EL667" s="267"/>
      <c r="EM667" s="267"/>
      <c r="EN667" s="267"/>
      <c r="EO667" s="267"/>
      <c r="EP667" s="267"/>
      <c r="EQ667" s="267"/>
      <c r="ER667" s="267"/>
      <c r="ES667" s="267"/>
      <c r="ET667" s="267"/>
      <c r="EU667" s="267"/>
      <c r="EV667" s="267"/>
      <c r="EW667" s="267"/>
      <c r="EX667" s="267"/>
      <c r="EY667" s="267"/>
      <c r="EZ667" s="267"/>
      <c r="FA667" s="267"/>
      <c r="FB667" s="267"/>
      <c r="FC667" s="267"/>
      <c r="FD667" s="267"/>
      <c r="FE667" s="267"/>
      <c r="FF667" s="267"/>
      <c r="FG667" s="267"/>
      <c r="FH667" s="267"/>
      <c r="FI667" s="267"/>
      <c r="FJ667" s="267"/>
      <c r="FK667" s="267"/>
      <c r="FL667" s="267"/>
      <c r="FM667" s="267"/>
      <c r="FN667" s="267"/>
      <c r="FO667" s="267"/>
      <c r="FP667" s="267"/>
      <c r="FQ667" s="267"/>
      <c r="FR667" s="267"/>
      <c r="FS667" s="267"/>
      <c r="FT667" s="267"/>
      <c r="FU667" s="267"/>
      <c r="FV667" s="267"/>
      <c r="FW667" s="267"/>
      <c r="FX667" s="267"/>
      <c r="FY667" s="267"/>
      <c r="FZ667" s="267"/>
      <c r="GA667" s="267"/>
      <c r="GB667" s="267"/>
      <c r="GC667" s="267"/>
      <c r="GD667" s="267"/>
      <c r="GE667" s="267"/>
      <c r="GF667" s="267"/>
      <c r="GG667" s="267"/>
      <c r="GH667" s="267"/>
      <c r="GI667" s="267"/>
      <c r="GJ667" s="267"/>
      <c r="GK667" s="267"/>
      <c r="GL667" s="267"/>
      <c r="GM667" s="267"/>
      <c r="GN667" s="267"/>
      <c r="GO667" s="267"/>
      <c r="GP667" s="267"/>
      <c r="GQ667" s="267"/>
      <c r="GR667" s="267"/>
      <c r="GS667" s="267"/>
      <c r="GT667" s="267"/>
      <c r="GU667" s="267"/>
      <c r="GV667" s="267"/>
    </row>
    <row r="668" spans="1:204" hidden="1"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</row>
    <row r="669" spans="1:204" s="502" customFormat="1" hidden="1">
      <c r="A669" s="258"/>
      <c r="B669" s="425"/>
      <c r="C669" s="260"/>
      <c r="D669" s="261"/>
      <c r="E669" s="262"/>
      <c r="F669" s="263"/>
      <c r="G669" s="426"/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61">+O671+O679+O682+O685</f>
        <v>0</v>
      </c>
      <c r="P669" s="253">
        <f t="shared" si="61"/>
        <v>0</v>
      </c>
      <c r="Q669" s="267"/>
      <c r="R669" s="267"/>
      <c r="S669" s="267"/>
      <c r="T669" s="267"/>
      <c r="U669" s="267"/>
      <c r="V669" s="267"/>
      <c r="W669" s="267"/>
      <c r="X669" s="267"/>
      <c r="Y669" s="267"/>
      <c r="Z669" s="267"/>
      <c r="AA669" s="267"/>
      <c r="AB669" s="267"/>
      <c r="AC669" s="267"/>
      <c r="AD669" s="267"/>
      <c r="AE669" s="267"/>
      <c r="AF669" s="267"/>
      <c r="AG669" s="267"/>
      <c r="AH669" s="267"/>
      <c r="AI669" s="267"/>
      <c r="AJ669" s="267"/>
      <c r="AK669" s="267"/>
      <c r="AL669" s="267"/>
      <c r="AM669" s="267"/>
      <c r="AN669" s="267"/>
      <c r="AO669" s="267"/>
      <c r="AP669" s="267"/>
      <c r="AQ669" s="267"/>
      <c r="AR669" s="267"/>
      <c r="AS669" s="267"/>
      <c r="AT669" s="267"/>
      <c r="AU669" s="267"/>
      <c r="AV669" s="267"/>
      <c r="AW669" s="267"/>
      <c r="AX669" s="267"/>
      <c r="AY669" s="267"/>
      <c r="AZ669" s="267"/>
      <c r="BA669" s="267"/>
      <c r="BB669" s="267"/>
      <c r="BC669" s="267"/>
      <c r="BD669" s="267"/>
      <c r="BE669" s="267"/>
      <c r="BF669" s="267"/>
      <c r="BG669" s="267"/>
      <c r="BH669" s="267"/>
      <c r="BI669" s="267"/>
      <c r="BJ669" s="267"/>
      <c r="BK669" s="267"/>
      <c r="BL669" s="267"/>
      <c r="BM669" s="267"/>
      <c r="BN669" s="267"/>
      <c r="BO669" s="267"/>
      <c r="BP669" s="267"/>
      <c r="BQ669" s="267"/>
      <c r="BR669" s="267"/>
      <c r="BS669" s="267"/>
      <c r="BT669" s="267"/>
      <c r="BU669" s="267"/>
      <c r="BV669" s="267"/>
      <c r="BW669" s="267"/>
      <c r="BX669" s="267"/>
      <c r="BY669" s="267"/>
      <c r="BZ669" s="267"/>
      <c r="CA669" s="267"/>
      <c r="CB669" s="267"/>
      <c r="CC669" s="267"/>
      <c r="CD669" s="267"/>
      <c r="CE669" s="267"/>
      <c r="CF669" s="267"/>
      <c r="CG669" s="267"/>
      <c r="CH669" s="267"/>
      <c r="CI669" s="267"/>
      <c r="CJ669" s="267"/>
      <c r="CK669" s="267"/>
      <c r="CL669" s="267"/>
      <c r="CM669" s="267"/>
      <c r="CN669" s="267"/>
      <c r="CO669" s="267"/>
      <c r="CP669" s="267"/>
      <c r="CQ669" s="267"/>
      <c r="CR669" s="267"/>
      <c r="CS669" s="267"/>
      <c r="CT669" s="267"/>
      <c r="CU669" s="267"/>
      <c r="CV669" s="267"/>
      <c r="CW669" s="267"/>
      <c r="CX669" s="267"/>
      <c r="CY669" s="267"/>
      <c r="CZ669" s="267"/>
      <c r="DA669" s="267"/>
      <c r="DB669" s="267"/>
      <c r="DC669" s="267"/>
      <c r="DD669" s="267"/>
      <c r="DE669" s="267"/>
      <c r="DF669" s="267"/>
      <c r="DG669" s="267"/>
      <c r="DH669" s="267"/>
      <c r="DI669" s="267"/>
      <c r="DJ669" s="267"/>
      <c r="DK669" s="267"/>
      <c r="DL669" s="267"/>
      <c r="DM669" s="267"/>
      <c r="DN669" s="267"/>
      <c r="DO669" s="267"/>
      <c r="DP669" s="267"/>
      <c r="DQ669" s="267"/>
      <c r="DR669" s="267"/>
      <c r="DS669" s="267"/>
      <c r="DT669" s="267"/>
      <c r="DU669" s="267"/>
      <c r="DV669" s="267"/>
      <c r="DW669" s="267"/>
      <c r="DX669" s="267"/>
      <c r="DY669" s="267"/>
      <c r="DZ669" s="267"/>
      <c r="EA669" s="267"/>
      <c r="EB669" s="267"/>
      <c r="EC669" s="267"/>
      <c r="ED669" s="267"/>
      <c r="EE669" s="267"/>
      <c r="EF669" s="267"/>
      <c r="EG669" s="267"/>
      <c r="EH669" s="267"/>
      <c r="EI669" s="267"/>
      <c r="EJ669" s="267"/>
      <c r="EK669" s="267"/>
      <c r="EL669" s="267"/>
      <c r="EM669" s="267"/>
      <c r="EN669" s="267"/>
      <c r="EO669" s="267"/>
      <c r="EP669" s="267"/>
      <c r="EQ669" s="267"/>
      <c r="ER669" s="267"/>
      <c r="ES669" s="267"/>
      <c r="ET669" s="267"/>
      <c r="EU669" s="267"/>
      <c r="EV669" s="267"/>
      <c r="EW669" s="267"/>
      <c r="EX669" s="267"/>
      <c r="EY669" s="267"/>
      <c r="EZ669" s="267"/>
      <c r="FA669" s="267"/>
      <c r="FB669" s="267"/>
      <c r="FC669" s="267"/>
      <c r="FD669" s="267"/>
      <c r="FE669" s="267"/>
      <c r="FF669" s="267"/>
      <c r="FG669" s="267"/>
      <c r="FH669" s="267"/>
      <c r="FI669" s="267"/>
      <c r="FJ669" s="267"/>
      <c r="FK669" s="267"/>
      <c r="FL669" s="267"/>
      <c r="FM669" s="267"/>
      <c r="FN669" s="267"/>
      <c r="FO669" s="267"/>
      <c r="FP669" s="267"/>
      <c r="FQ669" s="267"/>
      <c r="FR669" s="267"/>
      <c r="FS669" s="267"/>
      <c r="FT669" s="267"/>
      <c r="FU669" s="267"/>
      <c r="FV669" s="267"/>
      <c r="FW669" s="267"/>
      <c r="FX669" s="267"/>
      <c r="FY669" s="267"/>
      <c r="FZ669" s="267"/>
      <c r="GA669" s="267"/>
      <c r="GB669" s="267"/>
      <c r="GC669" s="267"/>
      <c r="GD669" s="267"/>
      <c r="GE669" s="267"/>
      <c r="GF669" s="267"/>
      <c r="GG669" s="267"/>
      <c r="GH669" s="267"/>
      <c r="GI669" s="267"/>
      <c r="GJ669" s="267"/>
      <c r="GK669" s="267"/>
      <c r="GL669" s="267"/>
      <c r="GM669" s="267"/>
      <c r="GN669" s="267"/>
      <c r="GO669" s="267"/>
      <c r="GP669" s="267"/>
      <c r="GQ669" s="267"/>
      <c r="GR669" s="267"/>
      <c r="GS669" s="267"/>
      <c r="GT669" s="267"/>
      <c r="GU669" s="267"/>
      <c r="GV669" s="267"/>
    </row>
    <row r="670" spans="1:204" hidden="1"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</row>
    <row r="671" spans="1:204" s="502" customFormat="1" ht="28.5" hidden="1" customHeight="1">
      <c r="A671" s="258"/>
      <c r="B671" s="425"/>
      <c r="C671" s="260"/>
      <c r="D671" s="261"/>
      <c r="E671" s="262"/>
      <c r="F671" s="263"/>
      <c r="G671" s="426"/>
      <c r="H671" s="238"/>
      <c r="I671" s="463"/>
      <c r="J671" s="464"/>
      <c r="K671" s="464"/>
      <c r="L671" s="465" t="s">
        <v>776</v>
      </c>
      <c r="M671" s="459"/>
      <c r="N671" s="466">
        <f>SUM(N672:N678)</f>
        <v>0</v>
      </c>
      <c r="O671" s="466">
        <f>SUM(O672:O678)</f>
        <v>0</v>
      </c>
      <c r="P671" s="466">
        <f>SUM(P672:P678)</f>
        <v>0</v>
      </c>
      <c r="Q671" s="267"/>
      <c r="R671" s="267"/>
      <c r="S671" s="267"/>
      <c r="T671" s="267"/>
      <c r="U671" s="267"/>
      <c r="V671" s="267"/>
      <c r="W671" s="267"/>
      <c r="X671" s="267"/>
      <c r="Y671" s="267"/>
      <c r="Z671" s="267"/>
      <c r="AA671" s="267"/>
      <c r="AB671" s="267"/>
      <c r="AC671" s="267"/>
      <c r="AD671" s="267"/>
      <c r="AE671" s="267"/>
      <c r="AF671" s="267"/>
      <c r="AG671" s="267"/>
      <c r="AH671" s="267"/>
      <c r="AI671" s="267"/>
      <c r="AJ671" s="267"/>
      <c r="AK671" s="267"/>
      <c r="AL671" s="267"/>
      <c r="AM671" s="267"/>
      <c r="AN671" s="267"/>
      <c r="AO671" s="267"/>
      <c r="AP671" s="267"/>
      <c r="AQ671" s="267"/>
      <c r="AR671" s="267"/>
      <c r="AS671" s="267"/>
      <c r="AT671" s="267"/>
      <c r="AU671" s="267"/>
      <c r="AV671" s="267"/>
      <c r="AW671" s="267"/>
      <c r="AX671" s="267"/>
      <c r="AY671" s="267"/>
      <c r="AZ671" s="267"/>
      <c r="BA671" s="267"/>
      <c r="BB671" s="267"/>
      <c r="BC671" s="267"/>
      <c r="BD671" s="267"/>
      <c r="BE671" s="267"/>
      <c r="BF671" s="267"/>
      <c r="BG671" s="267"/>
      <c r="BH671" s="267"/>
      <c r="BI671" s="267"/>
      <c r="BJ671" s="267"/>
      <c r="BK671" s="267"/>
      <c r="BL671" s="267"/>
      <c r="BM671" s="267"/>
      <c r="BN671" s="267"/>
      <c r="BO671" s="267"/>
      <c r="BP671" s="267"/>
      <c r="BQ671" s="267"/>
      <c r="BR671" s="267"/>
      <c r="BS671" s="267"/>
      <c r="BT671" s="267"/>
      <c r="BU671" s="267"/>
      <c r="BV671" s="267"/>
      <c r="BW671" s="267"/>
      <c r="BX671" s="267"/>
      <c r="BY671" s="267"/>
      <c r="BZ671" s="267"/>
      <c r="CA671" s="267"/>
      <c r="CB671" s="267"/>
      <c r="CC671" s="267"/>
      <c r="CD671" s="267"/>
      <c r="CE671" s="267"/>
      <c r="CF671" s="267"/>
      <c r="CG671" s="267"/>
      <c r="CH671" s="267"/>
      <c r="CI671" s="267"/>
      <c r="CJ671" s="267"/>
      <c r="CK671" s="267"/>
      <c r="CL671" s="267"/>
      <c r="CM671" s="267"/>
      <c r="CN671" s="267"/>
      <c r="CO671" s="267"/>
      <c r="CP671" s="267"/>
      <c r="CQ671" s="267"/>
      <c r="CR671" s="267"/>
      <c r="CS671" s="267"/>
      <c r="CT671" s="267"/>
      <c r="CU671" s="267"/>
      <c r="CV671" s="267"/>
      <c r="CW671" s="267"/>
      <c r="CX671" s="267"/>
      <c r="CY671" s="267"/>
      <c r="CZ671" s="267"/>
      <c r="DA671" s="267"/>
      <c r="DB671" s="267"/>
      <c r="DC671" s="267"/>
      <c r="DD671" s="267"/>
      <c r="DE671" s="267"/>
      <c r="DF671" s="267"/>
      <c r="DG671" s="267"/>
      <c r="DH671" s="267"/>
      <c r="DI671" s="267"/>
      <c r="DJ671" s="267"/>
      <c r="DK671" s="267"/>
      <c r="DL671" s="267"/>
      <c r="DM671" s="267"/>
      <c r="DN671" s="267"/>
      <c r="DO671" s="267"/>
      <c r="DP671" s="267"/>
      <c r="DQ671" s="267"/>
      <c r="DR671" s="267"/>
      <c r="DS671" s="267"/>
      <c r="DT671" s="267"/>
      <c r="DU671" s="267"/>
      <c r="DV671" s="267"/>
      <c r="DW671" s="267"/>
      <c r="DX671" s="267"/>
      <c r="DY671" s="267"/>
      <c r="DZ671" s="267"/>
      <c r="EA671" s="267"/>
      <c r="EB671" s="267"/>
      <c r="EC671" s="267"/>
      <c r="ED671" s="267"/>
      <c r="EE671" s="267"/>
      <c r="EF671" s="267"/>
      <c r="EG671" s="267"/>
      <c r="EH671" s="267"/>
      <c r="EI671" s="267"/>
      <c r="EJ671" s="267"/>
      <c r="EK671" s="267"/>
      <c r="EL671" s="267"/>
      <c r="EM671" s="267"/>
      <c r="EN671" s="267"/>
      <c r="EO671" s="267"/>
      <c r="EP671" s="267"/>
      <c r="EQ671" s="267"/>
      <c r="ER671" s="267"/>
      <c r="ES671" s="267"/>
      <c r="ET671" s="267"/>
      <c r="EU671" s="267"/>
      <c r="EV671" s="267"/>
      <c r="EW671" s="267"/>
      <c r="EX671" s="267"/>
      <c r="EY671" s="267"/>
      <c r="EZ671" s="267"/>
      <c r="FA671" s="267"/>
      <c r="FB671" s="267"/>
      <c r="FC671" s="267"/>
      <c r="FD671" s="267"/>
      <c r="FE671" s="267"/>
      <c r="FF671" s="267"/>
      <c r="FG671" s="267"/>
      <c r="FH671" s="267"/>
      <c r="FI671" s="267"/>
      <c r="FJ671" s="267"/>
      <c r="FK671" s="267"/>
      <c r="FL671" s="267"/>
      <c r="FM671" s="267"/>
      <c r="FN671" s="267"/>
      <c r="FO671" s="267"/>
      <c r="FP671" s="267"/>
      <c r="FQ671" s="267"/>
      <c r="FR671" s="267"/>
      <c r="FS671" s="267"/>
      <c r="FT671" s="267"/>
      <c r="FU671" s="267"/>
      <c r="FV671" s="267"/>
      <c r="FW671" s="267"/>
      <c r="FX671" s="267"/>
      <c r="FY671" s="267"/>
      <c r="FZ671" s="267"/>
      <c r="GA671" s="267"/>
      <c r="GB671" s="267"/>
      <c r="GC671" s="267"/>
      <c r="GD671" s="267"/>
      <c r="GE671" s="267"/>
      <c r="GF671" s="267"/>
      <c r="GG671" s="267"/>
      <c r="GH671" s="267"/>
      <c r="GI671" s="267"/>
      <c r="GJ671" s="267"/>
      <c r="GK671" s="267"/>
      <c r="GL671" s="267"/>
      <c r="GM671" s="267"/>
      <c r="GN671" s="267"/>
      <c r="GO671" s="267"/>
      <c r="GP671" s="267"/>
      <c r="GQ671" s="267"/>
      <c r="GR671" s="267"/>
      <c r="GS671" s="267"/>
      <c r="GT671" s="267"/>
      <c r="GU671" s="267"/>
      <c r="GV671" s="267"/>
    </row>
    <row r="672" spans="1:204" hidden="1">
      <c r="H672" s="238"/>
      <c r="I672" s="245"/>
      <c r="J672" s="249"/>
      <c r="K672" s="249"/>
      <c r="L672" s="248" t="s">
        <v>118</v>
      </c>
      <c r="M672" s="419">
        <v>4216</v>
      </c>
      <c r="N672" s="240">
        <f>+'havelvac 7.1'!N672+'havelvac 7.2'!N672+'havelvac 7.3'!N672+'havelvac 7.4'!N672+'havelvac 7.5'!N672+'havelvac 7.6'!N672+'havelvac 7.7'!N672+'havelvac 7.9'!N672+'havelvac 7.8'!N672+'havelvac 7.10'!N672+'havelvac 7.11'!N672+'havelvac 7.12'!N672+'havelvac 7.13'!N672</f>
        <v>0</v>
      </c>
      <c r="O672" s="240">
        <f>+'havelvac 7.1'!O672+'havelvac 7.2'!O672+'havelvac 7.3'!O672+'havelvac 7.4'!O672+'havelvac 7.5'!O672+'havelvac 7.6'!O672+'havelvac 7.7'!O672+'havelvac 7.9'!O672+'havelvac 7.8'!O672+'havelvac 7.10'!O672+'havelvac 7.11'!O672+'havelvac 7.12'!O672+'havelvac 7.13'!O672</f>
        <v>0</v>
      </c>
      <c r="P672" s="240">
        <f>+'havelvac 7.1'!P672+'havelvac 7.2'!P672+'havelvac 7.3'!P672+'havelvac 7.4'!P672+'havelvac 7.5'!P672+'havelvac 7.6'!P672+'havelvac 7.7'!P672+'havelvac 7.9'!P672+'havelvac 7.8'!P672+'havelvac 7.10'!P672+'havelvac 7.11'!P672+'havelvac 7.12'!P672+'havelvac 7.13'!P672</f>
        <v>0</v>
      </c>
    </row>
    <row r="673" spans="1:204" s="502" customFormat="1" ht="25.5" hidden="1">
      <c r="A673" s="258"/>
      <c r="B673" s="425"/>
      <c r="C673" s="260"/>
      <c r="D673" s="261"/>
      <c r="E673" s="262"/>
      <c r="F673" s="263"/>
      <c r="G673" s="426"/>
      <c r="H673" s="238"/>
      <c r="I673" s="245"/>
      <c r="J673" s="249"/>
      <c r="K673" s="249"/>
      <c r="L673" s="397" t="s">
        <v>394</v>
      </c>
      <c r="M673" s="419">
        <v>4233</v>
      </c>
      <c r="N673" s="240">
        <f>+'havelvac 7.1'!N673+'havelvac 7.2'!N673+'havelvac 7.3'!N673+'havelvac 7.4'!N673+'havelvac 7.5'!N673+'havelvac 7.6'!N673+'havelvac 7.7'!N673+'havelvac 7.9'!N673+'havelvac 7.8'!N673+'havelvac 7.10'!N673+'havelvac 7.11'!N673+'havelvac 7.12'!N673+'havelvac 7.13'!N673</f>
        <v>0</v>
      </c>
      <c r="O673" s="240">
        <f>+'havelvac 7.1'!O673+'havelvac 7.2'!O673+'havelvac 7.3'!O673+'havelvac 7.4'!O673+'havelvac 7.5'!O673+'havelvac 7.6'!O673+'havelvac 7.7'!O673+'havelvac 7.9'!O673+'havelvac 7.8'!O673+'havelvac 7.10'!O673+'havelvac 7.11'!O673+'havelvac 7.12'!O673+'havelvac 7.13'!O673</f>
        <v>0</v>
      </c>
      <c r="P673" s="240">
        <f>+'havelvac 7.1'!P673+'havelvac 7.2'!P673+'havelvac 7.3'!P673+'havelvac 7.4'!P673+'havelvac 7.5'!P673+'havelvac 7.6'!P673+'havelvac 7.7'!P673+'havelvac 7.9'!P673+'havelvac 7.8'!P673+'havelvac 7.10'!P673+'havelvac 7.11'!P673+'havelvac 7.12'!P673+'havelvac 7.13'!P673</f>
        <v>0</v>
      </c>
      <c r="Q673" s="267"/>
      <c r="R673" s="267"/>
      <c r="S673" s="267"/>
      <c r="T673" s="267"/>
      <c r="U673" s="267"/>
      <c r="V673" s="267"/>
      <c r="W673" s="267"/>
      <c r="X673" s="267"/>
      <c r="Y673" s="267"/>
      <c r="Z673" s="267"/>
      <c r="AA673" s="267"/>
      <c r="AB673" s="267"/>
      <c r="AC673" s="267"/>
      <c r="AD673" s="267"/>
      <c r="AE673" s="267"/>
      <c r="AF673" s="267"/>
      <c r="AG673" s="267"/>
      <c r="AH673" s="267"/>
      <c r="AI673" s="267"/>
      <c r="AJ673" s="267"/>
      <c r="AK673" s="267"/>
      <c r="AL673" s="267"/>
      <c r="AM673" s="267"/>
      <c r="AN673" s="267"/>
      <c r="AO673" s="267"/>
      <c r="AP673" s="267"/>
      <c r="AQ673" s="267"/>
      <c r="AR673" s="267"/>
      <c r="AS673" s="267"/>
      <c r="AT673" s="267"/>
      <c r="AU673" s="267"/>
      <c r="AV673" s="267"/>
      <c r="AW673" s="267"/>
      <c r="AX673" s="267"/>
      <c r="AY673" s="267"/>
      <c r="AZ673" s="267"/>
      <c r="BA673" s="267"/>
      <c r="BB673" s="267"/>
      <c r="BC673" s="267"/>
      <c r="BD673" s="267"/>
      <c r="BE673" s="267"/>
      <c r="BF673" s="267"/>
      <c r="BG673" s="267"/>
      <c r="BH673" s="267"/>
      <c r="BI673" s="267"/>
      <c r="BJ673" s="267"/>
      <c r="BK673" s="267"/>
      <c r="BL673" s="267"/>
      <c r="BM673" s="267"/>
      <c r="BN673" s="267"/>
      <c r="BO673" s="267"/>
      <c r="BP673" s="267"/>
      <c r="BQ673" s="267"/>
      <c r="BR673" s="267"/>
      <c r="BS673" s="267"/>
      <c r="BT673" s="267"/>
      <c r="BU673" s="267"/>
      <c r="BV673" s="267"/>
      <c r="BW673" s="267"/>
      <c r="BX673" s="267"/>
      <c r="BY673" s="267"/>
      <c r="BZ673" s="267"/>
      <c r="CA673" s="267"/>
      <c r="CB673" s="267"/>
      <c r="CC673" s="267"/>
      <c r="CD673" s="267"/>
      <c r="CE673" s="267"/>
      <c r="CF673" s="267"/>
      <c r="CG673" s="267"/>
      <c r="CH673" s="267"/>
      <c r="CI673" s="267"/>
      <c r="CJ673" s="267"/>
      <c r="CK673" s="267"/>
      <c r="CL673" s="267"/>
      <c r="CM673" s="267"/>
      <c r="CN673" s="267"/>
      <c r="CO673" s="267"/>
      <c r="CP673" s="267"/>
      <c r="CQ673" s="267"/>
      <c r="CR673" s="267"/>
      <c r="CS673" s="267"/>
      <c r="CT673" s="267"/>
      <c r="CU673" s="267"/>
      <c r="CV673" s="267"/>
      <c r="CW673" s="267"/>
      <c r="CX673" s="267"/>
      <c r="CY673" s="267"/>
      <c r="CZ673" s="267"/>
      <c r="DA673" s="267"/>
      <c r="DB673" s="267"/>
      <c r="DC673" s="267"/>
      <c r="DD673" s="267"/>
      <c r="DE673" s="267"/>
      <c r="DF673" s="267"/>
      <c r="DG673" s="267"/>
      <c r="DH673" s="267"/>
      <c r="DI673" s="267"/>
      <c r="DJ673" s="267"/>
      <c r="DK673" s="267"/>
      <c r="DL673" s="267"/>
      <c r="DM673" s="267"/>
      <c r="DN673" s="267"/>
      <c r="DO673" s="267"/>
      <c r="DP673" s="267"/>
      <c r="DQ673" s="267"/>
      <c r="DR673" s="267"/>
      <c r="DS673" s="267"/>
      <c r="DT673" s="267"/>
      <c r="DU673" s="267"/>
      <c r="DV673" s="267"/>
      <c r="DW673" s="267"/>
      <c r="DX673" s="267"/>
      <c r="DY673" s="267"/>
      <c r="DZ673" s="267"/>
      <c r="EA673" s="267"/>
      <c r="EB673" s="267"/>
      <c r="EC673" s="267"/>
      <c r="ED673" s="267"/>
      <c r="EE673" s="267"/>
      <c r="EF673" s="267"/>
      <c r="EG673" s="267"/>
      <c r="EH673" s="267"/>
      <c r="EI673" s="267"/>
      <c r="EJ673" s="267"/>
      <c r="EK673" s="267"/>
      <c r="EL673" s="267"/>
      <c r="EM673" s="267"/>
      <c r="EN673" s="267"/>
      <c r="EO673" s="267"/>
      <c r="EP673" s="267"/>
      <c r="EQ673" s="267"/>
      <c r="ER673" s="267"/>
      <c r="ES673" s="267"/>
      <c r="ET673" s="267"/>
      <c r="EU673" s="267"/>
      <c r="EV673" s="267"/>
      <c r="EW673" s="267"/>
      <c r="EX673" s="267"/>
      <c r="EY673" s="267"/>
      <c r="EZ673" s="267"/>
      <c r="FA673" s="267"/>
      <c r="FB673" s="267"/>
      <c r="FC673" s="267"/>
      <c r="FD673" s="267"/>
      <c r="FE673" s="267"/>
      <c r="FF673" s="267"/>
      <c r="FG673" s="267"/>
      <c r="FH673" s="267"/>
      <c r="FI673" s="267"/>
      <c r="FJ673" s="267"/>
      <c r="FK673" s="267"/>
      <c r="FL673" s="267"/>
      <c r="FM673" s="267"/>
      <c r="FN673" s="267"/>
      <c r="FO673" s="267"/>
      <c r="FP673" s="267"/>
      <c r="FQ673" s="267"/>
      <c r="FR673" s="267"/>
      <c r="FS673" s="267"/>
      <c r="FT673" s="267"/>
      <c r="FU673" s="267"/>
      <c r="FV673" s="267"/>
      <c r="FW673" s="267"/>
      <c r="FX673" s="267"/>
      <c r="FY673" s="267"/>
      <c r="FZ673" s="267"/>
      <c r="GA673" s="267"/>
      <c r="GB673" s="267"/>
      <c r="GC673" s="267"/>
      <c r="GD673" s="267"/>
      <c r="GE673" s="267"/>
      <c r="GF673" s="267"/>
      <c r="GG673" s="267"/>
      <c r="GH673" s="267"/>
      <c r="GI673" s="267"/>
      <c r="GJ673" s="267"/>
      <c r="GK673" s="267"/>
      <c r="GL673" s="267"/>
      <c r="GM673" s="267"/>
      <c r="GN673" s="267"/>
      <c r="GO673" s="267"/>
      <c r="GP673" s="267"/>
      <c r="GQ673" s="267"/>
      <c r="GR673" s="267"/>
      <c r="GS673" s="267"/>
      <c r="GT673" s="267"/>
      <c r="GU673" s="267"/>
      <c r="GV673" s="267"/>
    </row>
    <row r="674" spans="1:204" s="502" customFormat="1" hidden="1">
      <c r="A674" s="258"/>
      <c r="B674" s="425"/>
      <c r="C674" s="260"/>
      <c r="D674" s="261"/>
      <c r="E674" s="262"/>
      <c r="F674" s="263"/>
      <c r="G674" s="426"/>
      <c r="H674" s="238"/>
      <c r="I674" s="245"/>
      <c r="J674" s="249"/>
      <c r="K674" s="249"/>
      <c r="L674" s="248" t="s">
        <v>122</v>
      </c>
      <c r="M674" s="244">
        <v>4234</v>
      </c>
      <c r="N674" s="240">
        <f>+'havelvac 7.1'!N674+'havelvac 7.2'!N674+'havelvac 7.3'!N674+'havelvac 7.4'!N674+'havelvac 7.5'!N674+'havelvac 7.6'!N674+'havelvac 7.7'!N674+'havelvac 7.9'!N674+'havelvac 7.8'!N674+'havelvac 7.10'!N674+'havelvac 7.11'!N674+'havelvac 7.12'!N674+'havelvac 7.13'!N674</f>
        <v>0</v>
      </c>
      <c r="O674" s="240">
        <f>+'havelvac 7.1'!O674+'havelvac 7.2'!O674+'havelvac 7.3'!O674+'havelvac 7.4'!O674+'havelvac 7.5'!O674+'havelvac 7.6'!O674+'havelvac 7.7'!O674+'havelvac 7.9'!O674+'havelvac 7.8'!O674+'havelvac 7.10'!O674+'havelvac 7.11'!O674+'havelvac 7.12'!O674+'havelvac 7.13'!O674</f>
        <v>0</v>
      </c>
      <c r="P674" s="240">
        <f>+'havelvac 7.1'!P674+'havelvac 7.2'!P674+'havelvac 7.3'!P674+'havelvac 7.4'!P674+'havelvac 7.5'!P674+'havelvac 7.6'!P674+'havelvac 7.7'!P674+'havelvac 7.9'!P674+'havelvac 7.8'!P674+'havelvac 7.10'!P674+'havelvac 7.11'!P674+'havelvac 7.12'!P674+'havelvac 7.13'!P674</f>
        <v>0</v>
      </c>
      <c r="Q674" s="267"/>
      <c r="R674" s="267"/>
      <c r="S674" s="267"/>
      <c r="T674" s="267"/>
      <c r="U674" s="267"/>
      <c r="V674" s="267"/>
      <c r="W674" s="267"/>
      <c r="X674" s="267"/>
      <c r="Y674" s="267"/>
      <c r="Z674" s="267"/>
      <c r="AA674" s="267"/>
      <c r="AB674" s="267"/>
      <c r="AC674" s="267"/>
      <c r="AD674" s="267"/>
      <c r="AE674" s="267"/>
      <c r="AF674" s="267"/>
      <c r="AG674" s="267"/>
      <c r="AH674" s="267"/>
      <c r="AI674" s="267"/>
      <c r="AJ674" s="267"/>
      <c r="AK674" s="267"/>
      <c r="AL674" s="267"/>
      <c r="AM674" s="267"/>
      <c r="AN674" s="267"/>
      <c r="AO674" s="267"/>
      <c r="AP674" s="267"/>
      <c r="AQ674" s="267"/>
      <c r="AR674" s="267"/>
      <c r="AS674" s="267"/>
      <c r="AT674" s="267"/>
      <c r="AU674" s="267"/>
      <c r="AV674" s="267"/>
      <c r="AW674" s="267"/>
      <c r="AX674" s="267"/>
      <c r="AY674" s="267"/>
      <c r="AZ674" s="267"/>
      <c r="BA674" s="267"/>
      <c r="BB674" s="267"/>
      <c r="BC674" s="267"/>
      <c r="BD674" s="267"/>
      <c r="BE674" s="267"/>
      <c r="BF674" s="267"/>
      <c r="BG674" s="267"/>
      <c r="BH674" s="267"/>
      <c r="BI674" s="267"/>
      <c r="BJ674" s="267"/>
      <c r="BK674" s="267"/>
      <c r="BL674" s="267"/>
      <c r="BM674" s="267"/>
      <c r="BN674" s="267"/>
      <c r="BO674" s="267"/>
      <c r="BP674" s="267"/>
      <c r="BQ674" s="267"/>
      <c r="BR674" s="267"/>
      <c r="BS674" s="267"/>
      <c r="BT674" s="267"/>
      <c r="BU674" s="267"/>
      <c r="BV674" s="267"/>
      <c r="BW674" s="267"/>
      <c r="BX674" s="267"/>
      <c r="BY674" s="267"/>
      <c r="BZ674" s="267"/>
      <c r="CA674" s="267"/>
      <c r="CB674" s="267"/>
      <c r="CC674" s="267"/>
      <c r="CD674" s="267"/>
      <c r="CE674" s="267"/>
      <c r="CF674" s="267"/>
      <c r="CG674" s="267"/>
      <c r="CH674" s="267"/>
      <c r="CI674" s="267"/>
      <c r="CJ674" s="267"/>
      <c r="CK674" s="267"/>
      <c r="CL674" s="267"/>
      <c r="CM674" s="267"/>
      <c r="CN674" s="267"/>
      <c r="CO674" s="267"/>
      <c r="CP674" s="267"/>
      <c r="CQ674" s="267"/>
      <c r="CR674" s="267"/>
      <c r="CS674" s="267"/>
      <c r="CT674" s="267"/>
      <c r="CU674" s="267"/>
      <c r="CV674" s="267"/>
      <c r="CW674" s="267"/>
      <c r="CX674" s="267"/>
      <c r="CY674" s="267"/>
      <c r="CZ674" s="267"/>
      <c r="DA674" s="267"/>
      <c r="DB674" s="267"/>
      <c r="DC674" s="267"/>
      <c r="DD674" s="267"/>
      <c r="DE674" s="267"/>
      <c r="DF674" s="267"/>
      <c r="DG674" s="267"/>
      <c r="DH674" s="267"/>
      <c r="DI674" s="267"/>
      <c r="DJ674" s="267"/>
      <c r="DK674" s="267"/>
      <c r="DL674" s="267"/>
      <c r="DM674" s="267"/>
      <c r="DN674" s="267"/>
      <c r="DO674" s="267"/>
      <c r="DP674" s="267"/>
      <c r="DQ674" s="267"/>
      <c r="DR674" s="267"/>
      <c r="DS674" s="267"/>
      <c r="DT674" s="267"/>
      <c r="DU674" s="267"/>
      <c r="DV674" s="267"/>
      <c r="DW674" s="267"/>
      <c r="DX674" s="267"/>
      <c r="DY674" s="267"/>
      <c r="DZ674" s="267"/>
      <c r="EA674" s="267"/>
      <c r="EB674" s="267"/>
      <c r="EC674" s="267"/>
      <c r="ED674" s="267"/>
      <c r="EE674" s="267"/>
      <c r="EF674" s="267"/>
      <c r="EG674" s="267"/>
      <c r="EH674" s="267"/>
      <c r="EI674" s="267"/>
      <c r="EJ674" s="267"/>
      <c r="EK674" s="267"/>
      <c r="EL674" s="267"/>
      <c r="EM674" s="267"/>
      <c r="EN674" s="267"/>
      <c r="EO674" s="267"/>
      <c r="EP674" s="267"/>
      <c r="EQ674" s="267"/>
      <c r="ER674" s="267"/>
      <c r="ES674" s="267"/>
      <c r="ET674" s="267"/>
      <c r="EU674" s="267"/>
      <c r="EV674" s="267"/>
      <c r="EW674" s="267"/>
      <c r="EX674" s="267"/>
      <c r="EY674" s="267"/>
      <c r="EZ674" s="267"/>
      <c r="FA674" s="267"/>
      <c r="FB674" s="267"/>
      <c r="FC674" s="267"/>
      <c r="FD674" s="267"/>
      <c r="FE674" s="267"/>
      <c r="FF674" s="267"/>
      <c r="FG674" s="267"/>
      <c r="FH674" s="267"/>
      <c r="FI674" s="267"/>
      <c r="FJ674" s="267"/>
      <c r="FK674" s="267"/>
      <c r="FL674" s="267"/>
      <c r="FM674" s="267"/>
      <c r="FN674" s="267"/>
      <c r="FO674" s="267"/>
      <c r="FP674" s="267"/>
      <c r="FQ674" s="267"/>
      <c r="FR674" s="267"/>
      <c r="FS674" s="267"/>
      <c r="FT674" s="267"/>
      <c r="FU674" s="267"/>
      <c r="FV674" s="267"/>
      <c r="FW674" s="267"/>
      <c r="FX674" s="267"/>
      <c r="FY674" s="267"/>
      <c r="FZ674" s="267"/>
      <c r="GA674" s="267"/>
      <c r="GB674" s="267"/>
      <c r="GC674" s="267"/>
      <c r="GD674" s="267"/>
      <c r="GE674" s="267"/>
      <c r="GF674" s="267"/>
      <c r="GG674" s="267"/>
      <c r="GH674" s="267"/>
      <c r="GI674" s="267"/>
      <c r="GJ674" s="267"/>
      <c r="GK674" s="267"/>
      <c r="GL674" s="267"/>
      <c r="GM674" s="267"/>
      <c r="GN674" s="267"/>
      <c r="GO674" s="267"/>
      <c r="GP674" s="267"/>
      <c r="GQ674" s="267"/>
      <c r="GR674" s="267"/>
      <c r="GS674" s="267"/>
      <c r="GT674" s="267"/>
      <c r="GU674" s="267"/>
      <c r="GV674" s="267"/>
    </row>
    <row r="675" spans="1:204" s="502" customFormat="1" hidden="1">
      <c r="A675" s="258"/>
      <c r="B675" s="425"/>
      <c r="C675" s="260"/>
      <c r="D675" s="261"/>
      <c r="E675" s="262"/>
      <c r="F675" s="263"/>
      <c r="G675" s="426"/>
      <c r="H675" s="238"/>
      <c r="I675" s="245"/>
      <c r="J675" s="249"/>
      <c r="K675" s="249"/>
      <c r="L675" s="248" t="s">
        <v>125</v>
      </c>
      <c r="M675" s="250">
        <v>4239</v>
      </c>
      <c r="N675" s="240">
        <f>+'havelvac 7.1'!N675+'havelvac 7.2'!N675+'havelvac 7.3'!N675+'havelvac 7.4'!N675+'havelvac 7.5'!N675+'havelvac 7.6'!N675+'havelvac 7.7'!N675+'havelvac 7.9'!N675+'havelvac 7.8'!N675+'havelvac 7.10'!N675+'havelvac 7.11'!N675+'havelvac 7.12'!N675+'havelvac 7.13'!N675</f>
        <v>0</v>
      </c>
      <c r="O675" s="240">
        <f>+'havelvac 7.1'!O675+'havelvac 7.2'!O675+'havelvac 7.3'!O675+'havelvac 7.4'!O675+'havelvac 7.5'!O675+'havelvac 7.6'!O675+'havelvac 7.7'!O675+'havelvac 7.9'!O675+'havelvac 7.8'!O675+'havelvac 7.10'!O675+'havelvac 7.11'!O675+'havelvac 7.12'!O675+'havelvac 7.13'!O675</f>
        <v>0</v>
      </c>
      <c r="P675" s="240">
        <f>+'havelvac 7.1'!P675+'havelvac 7.2'!P675+'havelvac 7.3'!P675+'havelvac 7.4'!P675+'havelvac 7.5'!P675+'havelvac 7.6'!P675+'havelvac 7.7'!P675+'havelvac 7.9'!P675+'havelvac 7.8'!P675+'havelvac 7.10'!P675+'havelvac 7.11'!P675+'havelvac 7.12'!P675+'havelvac 7.13'!P675</f>
        <v>0</v>
      </c>
      <c r="Q675" s="267"/>
      <c r="R675" s="267"/>
      <c r="S675" s="267"/>
      <c r="T675" s="267"/>
      <c r="U675" s="267"/>
      <c r="V675" s="267"/>
      <c r="W675" s="267"/>
      <c r="X675" s="267"/>
      <c r="Y675" s="267"/>
      <c r="Z675" s="267"/>
      <c r="AA675" s="267"/>
      <c r="AB675" s="267"/>
      <c r="AC675" s="267"/>
      <c r="AD675" s="267"/>
      <c r="AE675" s="267"/>
      <c r="AF675" s="267"/>
      <c r="AG675" s="267"/>
      <c r="AH675" s="267"/>
      <c r="AI675" s="267"/>
      <c r="AJ675" s="267"/>
      <c r="AK675" s="267"/>
      <c r="AL675" s="267"/>
      <c r="AM675" s="267"/>
      <c r="AN675" s="267"/>
      <c r="AO675" s="267"/>
      <c r="AP675" s="267"/>
      <c r="AQ675" s="267"/>
      <c r="AR675" s="267"/>
      <c r="AS675" s="267"/>
      <c r="AT675" s="267"/>
      <c r="AU675" s="267"/>
      <c r="AV675" s="267"/>
      <c r="AW675" s="267"/>
      <c r="AX675" s="267"/>
      <c r="AY675" s="267"/>
      <c r="AZ675" s="267"/>
      <c r="BA675" s="267"/>
      <c r="BB675" s="267"/>
      <c r="BC675" s="267"/>
      <c r="BD675" s="267"/>
      <c r="BE675" s="267"/>
      <c r="BF675" s="267"/>
      <c r="BG675" s="267"/>
      <c r="BH675" s="267"/>
      <c r="BI675" s="267"/>
      <c r="BJ675" s="267"/>
      <c r="BK675" s="267"/>
      <c r="BL675" s="267"/>
      <c r="BM675" s="267"/>
      <c r="BN675" s="267"/>
      <c r="BO675" s="267"/>
      <c r="BP675" s="267"/>
      <c r="BQ675" s="267"/>
      <c r="BR675" s="267"/>
      <c r="BS675" s="267"/>
      <c r="BT675" s="267"/>
      <c r="BU675" s="267"/>
      <c r="BV675" s="267"/>
      <c r="BW675" s="267"/>
      <c r="BX675" s="267"/>
      <c r="BY675" s="267"/>
      <c r="BZ675" s="267"/>
      <c r="CA675" s="267"/>
      <c r="CB675" s="267"/>
      <c r="CC675" s="267"/>
      <c r="CD675" s="267"/>
      <c r="CE675" s="267"/>
      <c r="CF675" s="267"/>
      <c r="CG675" s="267"/>
      <c r="CH675" s="267"/>
      <c r="CI675" s="267"/>
      <c r="CJ675" s="267"/>
      <c r="CK675" s="267"/>
      <c r="CL675" s="267"/>
      <c r="CM675" s="267"/>
      <c r="CN675" s="267"/>
      <c r="CO675" s="267"/>
      <c r="CP675" s="267"/>
      <c r="CQ675" s="267"/>
      <c r="CR675" s="267"/>
      <c r="CS675" s="267"/>
      <c r="CT675" s="267"/>
      <c r="CU675" s="267"/>
      <c r="CV675" s="267"/>
      <c r="CW675" s="267"/>
      <c r="CX675" s="267"/>
      <c r="CY675" s="267"/>
      <c r="CZ675" s="267"/>
      <c r="DA675" s="267"/>
      <c r="DB675" s="267"/>
      <c r="DC675" s="267"/>
      <c r="DD675" s="267"/>
      <c r="DE675" s="267"/>
      <c r="DF675" s="267"/>
      <c r="DG675" s="267"/>
      <c r="DH675" s="267"/>
      <c r="DI675" s="267"/>
      <c r="DJ675" s="267"/>
      <c r="DK675" s="267"/>
      <c r="DL675" s="267"/>
      <c r="DM675" s="267"/>
      <c r="DN675" s="267"/>
      <c r="DO675" s="267"/>
      <c r="DP675" s="267"/>
      <c r="DQ675" s="267"/>
      <c r="DR675" s="267"/>
      <c r="DS675" s="267"/>
      <c r="DT675" s="267"/>
      <c r="DU675" s="267"/>
      <c r="DV675" s="267"/>
      <c r="DW675" s="267"/>
      <c r="DX675" s="267"/>
      <c r="DY675" s="267"/>
      <c r="DZ675" s="267"/>
      <c r="EA675" s="267"/>
      <c r="EB675" s="267"/>
      <c r="EC675" s="267"/>
      <c r="ED675" s="267"/>
      <c r="EE675" s="267"/>
      <c r="EF675" s="267"/>
      <c r="EG675" s="267"/>
      <c r="EH675" s="267"/>
      <c r="EI675" s="267"/>
      <c r="EJ675" s="267"/>
      <c r="EK675" s="267"/>
      <c r="EL675" s="267"/>
      <c r="EM675" s="267"/>
      <c r="EN675" s="267"/>
      <c r="EO675" s="267"/>
      <c r="EP675" s="267"/>
      <c r="EQ675" s="267"/>
      <c r="ER675" s="267"/>
      <c r="ES675" s="267"/>
      <c r="ET675" s="267"/>
      <c r="EU675" s="267"/>
      <c r="EV675" s="267"/>
      <c r="EW675" s="267"/>
      <c r="EX675" s="267"/>
      <c r="EY675" s="267"/>
      <c r="EZ675" s="267"/>
      <c r="FA675" s="267"/>
      <c r="FB675" s="267"/>
      <c r="FC675" s="267"/>
      <c r="FD675" s="267"/>
      <c r="FE675" s="267"/>
      <c r="FF675" s="267"/>
      <c r="FG675" s="267"/>
      <c r="FH675" s="267"/>
      <c r="FI675" s="267"/>
      <c r="FJ675" s="267"/>
      <c r="FK675" s="267"/>
      <c r="FL675" s="267"/>
      <c r="FM675" s="267"/>
      <c r="FN675" s="267"/>
      <c r="FO675" s="267"/>
      <c r="FP675" s="267"/>
      <c r="FQ675" s="267"/>
      <c r="FR675" s="267"/>
      <c r="FS675" s="267"/>
      <c r="FT675" s="267"/>
      <c r="FU675" s="267"/>
      <c r="FV675" s="267"/>
      <c r="FW675" s="267"/>
      <c r="FX675" s="267"/>
      <c r="FY675" s="267"/>
      <c r="FZ675" s="267"/>
      <c r="GA675" s="267"/>
      <c r="GB675" s="267"/>
      <c r="GC675" s="267"/>
      <c r="GD675" s="267"/>
      <c r="GE675" s="267"/>
      <c r="GF675" s="267"/>
      <c r="GG675" s="267"/>
      <c r="GH675" s="267"/>
      <c r="GI675" s="267"/>
      <c r="GJ675" s="267"/>
      <c r="GK675" s="267"/>
      <c r="GL675" s="267"/>
      <c r="GM675" s="267"/>
      <c r="GN675" s="267"/>
      <c r="GO675" s="267"/>
      <c r="GP675" s="267"/>
      <c r="GQ675" s="267"/>
      <c r="GR675" s="267"/>
      <c r="GS675" s="267"/>
      <c r="GT675" s="267"/>
      <c r="GU675" s="267"/>
      <c r="GV675" s="267"/>
    </row>
    <row r="676" spans="1:204" s="502" customFormat="1" hidden="1">
      <c r="A676" s="258"/>
      <c r="B676" s="425"/>
      <c r="C676" s="260"/>
      <c r="D676" s="261"/>
      <c r="E676" s="262"/>
      <c r="F676" s="263"/>
      <c r="G676" s="426"/>
      <c r="H676" s="238"/>
      <c r="I676" s="245"/>
      <c r="J676" s="249"/>
      <c r="K676" s="249"/>
      <c r="L676" s="248" t="s">
        <v>901</v>
      </c>
      <c r="M676" s="244" t="s">
        <v>902</v>
      </c>
      <c r="N676" s="240">
        <f>+'havelvac 7.1'!N676+'havelvac 7.2'!N676+'havelvac 7.3'!N676+'havelvac 7.4'!N676+'havelvac 7.5'!N676+'havelvac 7.6'!N676+'havelvac 7.7'!N676+'havelvac 7.9'!N676+'havelvac 7.8'!N676+'havelvac 7.10'!N676+'havelvac 7.11'!N676+'havelvac 7.12'!N676+'havelvac 7.13'!N676</f>
        <v>0</v>
      </c>
      <c r="O676" s="240">
        <f>+'havelvac 7.1'!O676+'havelvac 7.2'!O676+'havelvac 7.3'!O676+'havelvac 7.4'!O676+'havelvac 7.5'!O676+'havelvac 7.6'!O676+'havelvac 7.7'!O676+'havelvac 7.9'!O676+'havelvac 7.8'!O676+'havelvac 7.10'!O676+'havelvac 7.11'!O676+'havelvac 7.12'!O676+'havelvac 7.13'!O676</f>
        <v>0</v>
      </c>
      <c r="P676" s="240">
        <f>+'havelvac 7.1'!P676+'havelvac 7.2'!P676+'havelvac 7.3'!P676+'havelvac 7.4'!P676+'havelvac 7.5'!P676+'havelvac 7.6'!P676+'havelvac 7.7'!P676+'havelvac 7.9'!P676+'havelvac 7.8'!P676+'havelvac 7.10'!P676+'havelvac 7.11'!P676+'havelvac 7.12'!P676+'havelvac 7.13'!P676</f>
        <v>0</v>
      </c>
      <c r="Q676" s="267"/>
      <c r="R676" s="267"/>
      <c r="S676" s="267"/>
      <c r="T676" s="267"/>
      <c r="U676" s="267"/>
      <c r="V676" s="267"/>
      <c r="W676" s="267"/>
      <c r="X676" s="267"/>
      <c r="Y676" s="267"/>
      <c r="Z676" s="267"/>
      <c r="AA676" s="267"/>
      <c r="AB676" s="267"/>
      <c r="AC676" s="267"/>
      <c r="AD676" s="267"/>
      <c r="AE676" s="267"/>
      <c r="AF676" s="267"/>
      <c r="AG676" s="267"/>
      <c r="AH676" s="267"/>
      <c r="AI676" s="267"/>
      <c r="AJ676" s="267"/>
      <c r="AK676" s="267"/>
      <c r="AL676" s="267"/>
      <c r="AM676" s="267"/>
      <c r="AN676" s="267"/>
      <c r="AO676" s="267"/>
      <c r="AP676" s="267"/>
      <c r="AQ676" s="267"/>
      <c r="AR676" s="267"/>
      <c r="AS676" s="267"/>
      <c r="AT676" s="267"/>
      <c r="AU676" s="267"/>
      <c r="AV676" s="267"/>
      <c r="AW676" s="267"/>
      <c r="AX676" s="267"/>
      <c r="AY676" s="267"/>
      <c r="AZ676" s="267"/>
      <c r="BA676" s="267"/>
      <c r="BB676" s="267"/>
      <c r="BC676" s="267"/>
      <c r="BD676" s="267"/>
      <c r="BE676" s="267"/>
      <c r="BF676" s="267"/>
      <c r="BG676" s="267"/>
      <c r="BH676" s="267"/>
      <c r="BI676" s="267"/>
      <c r="BJ676" s="267"/>
      <c r="BK676" s="267"/>
      <c r="BL676" s="267"/>
      <c r="BM676" s="267"/>
      <c r="BN676" s="267"/>
      <c r="BO676" s="267"/>
      <c r="BP676" s="267"/>
      <c r="BQ676" s="267"/>
      <c r="BR676" s="267"/>
      <c r="BS676" s="267"/>
      <c r="BT676" s="267"/>
      <c r="BU676" s="267"/>
      <c r="BV676" s="267"/>
      <c r="BW676" s="267"/>
      <c r="BX676" s="267"/>
      <c r="BY676" s="267"/>
      <c r="BZ676" s="267"/>
      <c r="CA676" s="267"/>
      <c r="CB676" s="267"/>
      <c r="CC676" s="267"/>
      <c r="CD676" s="267"/>
      <c r="CE676" s="267"/>
      <c r="CF676" s="267"/>
      <c r="CG676" s="267"/>
      <c r="CH676" s="267"/>
      <c r="CI676" s="267"/>
      <c r="CJ676" s="267"/>
      <c r="CK676" s="267"/>
      <c r="CL676" s="267"/>
      <c r="CM676" s="267"/>
      <c r="CN676" s="267"/>
      <c r="CO676" s="267"/>
      <c r="CP676" s="267"/>
      <c r="CQ676" s="267"/>
      <c r="CR676" s="267"/>
      <c r="CS676" s="267"/>
      <c r="CT676" s="267"/>
      <c r="CU676" s="267"/>
      <c r="CV676" s="267"/>
      <c r="CW676" s="267"/>
      <c r="CX676" s="267"/>
      <c r="CY676" s="267"/>
      <c r="CZ676" s="267"/>
      <c r="DA676" s="267"/>
      <c r="DB676" s="267"/>
      <c r="DC676" s="267"/>
      <c r="DD676" s="267"/>
      <c r="DE676" s="267"/>
      <c r="DF676" s="267"/>
      <c r="DG676" s="267"/>
      <c r="DH676" s="267"/>
      <c r="DI676" s="267"/>
      <c r="DJ676" s="267"/>
      <c r="DK676" s="267"/>
      <c r="DL676" s="267"/>
      <c r="DM676" s="267"/>
      <c r="DN676" s="267"/>
      <c r="DO676" s="267"/>
      <c r="DP676" s="267"/>
      <c r="DQ676" s="267"/>
      <c r="DR676" s="267"/>
      <c r="DS676" s="267"/>
      <c r="DT676" s="267"/>
      <c r="DU676" s="267"/>
      <c r="DV676" s="267"/>
      <c r="DW676" s="267"/>
      <c r="DX676" s="267"/>
      <c r="DY676" s="267"/>
      <c r="DZ676" s="267"/>
      <c r="EA676" s="267"/>
      <c r="EB676" s="267"/>
      <c r="EC676" s="267"/>
      <c r="ED676" s="267"/>
      <c r="EE676" s="267"/>
      <c r="EF676" s="267"/>
      <c r="EG676" s="267"/>
      <c r="EH676" s="267"/>
      <c r="EI676" s="267"/>
      <c r="EJ676" s="267"/>
      <c r="EK676" s="267"/>
      <c r="EL676" s="267"/>
      <c r="EM676" s="267"/>
      <c r="EN676" s="267"/>
      <c r="EO676" s="267"/>
      <c r="EP676" s="267"/>
      <c r="EQ676" s="267"/>
      <c r="ER676" s="267"/>
      <c r="ES676" s="267"/>
      <c r="ET676" s="267"/>
      <c r="EU676" s="267"/>
      <c r="EV676" s="267"/>
      <c r="EW676" s="267"/>
      <c r="EX676" s="267"/>
      <c r="EY676" s="267"/>
      <c r="EZ676" s="267"/>
      <c r="FA676" s="267"/>
      <c r="FB676" s="267"/>
      <c r="FC676" s="267"/>
      <c r="FD676" s="267"/>
      <c r="FE676" s="267"/>
      <c r="FF676" s="267"/>
      <c r="FG676" s="267"/>
      <c r="FH676" s="267"/>
      <c r="FI676" s="267"/>
      <c r="FJ676" s="267"/>
      <c r="FK676" s="267"/>
      <c r="FL676" s="267"/>
      <c r="FM676" s="267"/>
      <c r="FN676" s="267"/>
      <c r="FO676" s="267"/>
      <c r="FP676" s="267"/>
      <c r="FQ676" s="267"/>
      <c r="FR676" s="267"/>
      <c r="FS676" s="267"/>
      <c r="FT676" s="267"/>
      <c r="FU676" s="267"/>
      <c r="FV676" s="267"/>
      <c r="FW676" s="267"/>
      <c r="FX676" s="267"/>
      <c r="FY676" s="267"/>
      <c r="FZ676" s="267"/>
      <c r="GA676" s="267"/>
      <c r="GB676" s="267"/>
      <c r="GC676" s="267"/>
      <c r="GD676" s="267"/>
      <c r="GE676" s="267"/>
      <c r="GF676" s="267"/>
      <c r="GG676" s="267"/>
      <c r="GH676" s="267"/>
      <c r="GI676" s="267"/>
      <c r="GJ676" s="267"/>
      <c r="GK676" s="267"/>
      <c r="GL676" s="267"/>
      <c r="GM676" s="267"/>
      <c r="GN676" s="267"/>
      <c r="GO676" s="267"/>
      <c r="GP676" s="267"/>
      <c r="GQ676" s="267"/>
      <c r="GR676" s="267"/>
      <c r="GS676" s="267"/>
      <c r="GT676" s="267"/>
      <c r="GU676" s="267"/>
      <c r="GV676" s="267"/>
    </row>
    <row r="677" spans="1:204" s="502" customFormat="1" hidden="1">
      <c r="A677" s="258"/>
      <c r="B677" s="425"/>
      <c r="C677" s="260"/>
      <c r="D677" s="261"/>
      <c r="E677" s="262"/>
      <c r="F677" s="263"/>
      <c r="G677" s="426"/>
      <c r="H677" s="238"/>
      <c r="I677" s="245"/>
      <c r="J677" s="249"/>
      <c r="K677" s="249"/>
      <c r="L677" s="248" t="s">
        <v>130</v>
      </c>
      <c r="M677" s="419">
        <v>4267</v>
      </c>
      <c r="N677" s="240">
        <f>+'havelvac 7.1'!N677+'havelvac 7.2'!N677+'havelvac 7.3'!N677+'havelvac 7.4'!N677+'havelvac 7.5'!N677+'havelvac 7.6'!N677+'havelvac 7.7'!N677+'havelvac 7.9'!N677+'havelvac 7.8'!N677+'havelvac 7.10'!N677+'havelvac 7.11'!N677+'havelvac 7.12'!N677+'havelvac 7.13'!N677</f>
        <v>0</v>
      </c>
      <c r="O677" s="240">
        <f>+'havelvac 7.1'!O677+'havelvac 7.2'!O677+'havelvac 7.3'!O677+'havelvac 7.4'!O677+'havelvac 7.5'!O677+'havelvac 7.6'!O677+'havelvac 7.7'!O677+'havelvac 7.9'!O677+'havelvac 7.8'!O677+'havelvac 7.10'!O677+'havelvac 7.11'!O677+'havelvac 7.12'!O677+'havelvac 7.13'!O677</f>
        <v>0</v>
      </c>
      <c r="P677" s="240">
        <f>+'havelvac 7.1'!P677+'havelvac 7.2'!P677+'havelvac 7.3'!P677+'havelvac 7.4'!P677+'havelvac 7.5'!P677+'havelvac 7.6'!P677+'havelvac 7.7'!P677+'havelvac 7.9'!P677+'havelvac 7.8'!P677+'havelvac 7.10'!P677+'havelvac 7.11'!P677+'havelvac 7.12'!P677+'havelvac 7.13'!P677</f>
        <v>0</v>
      </c>
      <c r="Q677" s="267"/>
      <c r="R677" s="267"/>
      <c r="S677" s="267"/>
      <c r="T677" s="267"/>
      <c r="U677" s="267"/>
      <c r="V677" s="267"/>
      <c r="W677" s="267"/>
      <c r="X677" s="267"/>
      <c r="Y677" s="267"/>
      <c r="Z677" s="267"/>
      <c r="AA677" s="267"/>
      <c r="AB677" s="267"/>
      <c r="AC677" s="267"/>
      <c r="AD677" s="267"/>
      <c r="AE677" s="267"/>
      <c r="AF677" s="267"/>
      <c r="AG677" s="267"/>
      <c r="AH677" s="267"/>
      <c r="AI677" s="267"/>
      <c r="AJ677" s="267"/>
      <c r="AK677" s="267"/>
      <c r="AL677" s="267"/>
      <c r="AM677" s="267"/>
      <c r="AN677" s="267"/>
      <c r="AO677" s="267"/>
      <c r="AP677" s="267"/>
      <c r="AQ677" s="267"/>
      <c r="AR677" s="267"/>
      <c r="AS677" s="267"/>
      <c r="AT677" s="267"/>
      <c r="AU677" s="267"/>
      <c r="AV677" s="267"/>
      <c r="AW677" s="267"/>
      <c r="AX677" s="267"/>
      <c r="AY677" s="267"/>
      <c r="AZ677" s="267"/>
      <c r="BA677" s="267"/>
      <c r="BB677" s="267"/>
      <c r="BC677" s="267"/>
      <c r="BD677" s="267"/>
      <c r="BE677" s="267"/>
      <c r="BF677" s="267"/>
      <c r="BG677" s="267"/>
      <c r="BH677" s="267"/>
      <c r="BI677" s="267"/>
      <c r="BJ677" s="267"/>
      <c r="BK677" s="267"/>
      <c r="BL677" s="267"/>
      <c r="BM677" s="267"/>
      <c r="BN677" s="267"/>
      <c r="BO677" s="267"/>
      <c r="BP677" s="267"/>
      <c r="BQ677" s="267"/>
      <c r="BR677" s="267"/>
      <c r="BS677" s="267"/>
      <c r="BT677" s="267"/>
      <c r="BU677" s="267"/>
      <c r="BV677" s="267"/>
      <c r="BW677" s="267"/>
      <c r="BX677" s="267"/>
      <c r="BY677" s="267"/>
      <c r="BZ677" s="267"/>
      <c r="CA677" s="267"/>
      <c r="CB677" s="267"/>
      <c r="CC677" s="267"/>
      <c r="CD677" s="267"/>
      <c r="CE677" s="267"/>
      <c r="CF677" s="267"/>
      <c r="CG677" s="267"/>
      <c r="CH677" s="267"/>
      <c r="CI677" s="267"/>
      <c r="CJ677" s="267"/>
      <c r="CK677" s="267"/>
      <c r="CL677" s="267"/>
      <c r="CM677" s="267"/>
      <c r="CN677" s="267"/>
      <c r="CO677" s="267"/>
      <c r="CP677" s="267"/>
      <c r="CQ677" s="267"/>
      <c r="CR677" s="267"/>
      <c r="CS677" s="267"/>
      <c r="CT677" s="267"/>
      <c r="CU677" s="267"/>
      <c r="CV677" s="267"/>
      <c r="CW677" s="267"/>
      <c r="CX677" s="267"/>
      <c r="CY677" s="267"/>
      <c r="CZ677" s="267"/>
      <c r="DA677" s="267"/>
      <c r="DB677" s="267"/>
      <c r="DC677" s="267"/>
      <c r="DD677" s="267"/>
      <c r="DE677" s="267"/>
      <c r="DF677" s="267"/>
      <c r="DG677" s="267"/>
      <c r="DH677" s="267"/>
      <c r="DI677" s="267"/>
      <c r="DJ677" s="267"/>
      <c r="DK677" s="267"/>
      <c r="DL677" s="267"/>
      <c r="DM677" s="267"/>
      <c r="DN677" s="267"/>
      <c r="DO677" s="267"/>
      <c r="DP677" s="267"/>
      <c r="DQ677" s="267"/>
      <c r="DR677" s="267"/>
      <c r="DS677" s="267"/>
      <c r="DT677" s="267"/>
      <c r="DU677" s="267"/>
      <c r="DV677" s="267"/>
      <c r="DW677" s="267"/>
      <c r="DX677" s="267"/>
      <c r="DY677" s="267"/>
      <c r="DZ677" s="267"/>
      <c r="EA677" s="267"/>
      <c r="EB677" s="267"/>
      <c r="EC677" s="267"/>
      <c r="ED677" s="267"/>
      <c r="EE677" s="267"/>
      <c r="EF677" s="267"/>
      <c r="EG677" s="267"/>
      <c r="EH677" s="267"/>
      <c r="EI677" s="267"/>
      <c r="EJ677" s="267"/>
      <c r="EK677" s="267"/>
      <c r="EL677" s="267"/>
      <c r="EM677" s="267"/>
      <c r="EN677" s="267"/>
      <c r="EO677" s="267"/>
      <c r="EP677" s="267"/>
      <c r="EQ677" s="267"/>
      <c r="ER677" s="267"/>
      <c r="ES677" s="267"/>
      <c r="ET677" s="267"/>
      <c r="EU677" s="267"/>
      <c r="EV677" s="267"/>
      <c r="EW677" s="267"/>
      <c r="EX677" s="267"/>
      <c r="EY677" s="267"/>
      <c r="EZ677" s="267"/>
      <c r="FA677" s="267"/>
      <c r="FB677" s="267"/>
      <c r="FC677" s="267"/>
      <c r="FD677" s="267"/>
      <c r="FE677" s="267"/>
      <c r="FF677" s="267"/>
      <c r="FG677" s="267"/>
      <c r="FH677" s="267"/>
      <c r="FI677" s="267"/>
      <c r="FJ677" s="267"/>
      <c r="FK677" s="267"/>
      <c r="FL677" s="267"/>
      <c r="FM677" s="267"/>
      <c r="FN677" s="267"/>
      <c r="FO677" s="267"/>
      <c r="FP677" s="267"/>
      <c r="FQ677" s="267"/>
      <c r="FR677" s="267"/>
      <c r="FS677" s="267"/>
      <c r="FT677" s="267"/>
      <c r="FU677" s="267"/>
      <c r="FV677" s="267"/>
      <c r="FW677" s="267"/>
      <c r="FX677" s="267"/>
      <c r="FY677" s="267"/>
      <c r="FZ677" s="267"/>
      <c r="GA677" s="267"/>
      <c r="GB677" s="267"/>
      <c r="GC677" s="267"/>
      <c r="GD677" s="267"/>
      <c r="GE677" s="267"/>
      <c r="GF677" s="267"/>
      <c r="GG677" s="267"/>
      <c r="GH677" s="267"/>
      <c r="GI677" s="267"/>
      <c r="GJ677" s="267"/>
      <c r="GK677" s="267"/>
      <c r="GL677" s="267"/>
      <c r="GM677" s="267"/>
      <c r="GN677" s="267"/>
      <c r="GO677" s="267"/>
      <c r="GP677" s="267"/>
      <c r="GQ677" s="267"/>
      <c r="GR677" s="267"/>
      <c r="GS677" s="267"/>
      <c r="GT677" s="267"/>
      <c r="GU677" s="267"/>
      <c r="GV677" s="267"/>
    </row>
    <row r="678" spans="1:204" s="502" customFormat="1" hidden="1">
      <c r="A678" s="258"/>
      <c r="B678" s="425"/>
      <c r="C678" s="260"/>
      <c r="D678" s="261"/>
      <c r="E678" s="262"/>
      <c r="F678" s="263"/>
      <c r="G678" s="426"/>
      <c r="H678" s="238"/>
      <c r="I678" s="245"/>
      <c r="J678" s="249"/>
      <c r="K678" s="249"/>
      <c r="L678" s="472" t="s">
        <v>903</v>
      </c>
      <c r="M678" s="503" t="s">
        <v>904</v>
      </c>
      <c r="N678" s="240">
        <f>+'havelvac 7.1'!N678+'havelvac 7.2'!N678+'havelvac 7.3'!N678+'havelvac 7.4'!N678+'havelvac 7.5'!N678+'havelvac 7.6'!N678+'havelvac 7.7'!N678+'havelvac 7.9'!N678+'havelvac 7.8'!N678+'havelvac 7.10'!N678+'havelvac 7.11'!N678+'havelvac 7.12'!N678+'havelvac 7.13'!N678</f>
        <v>0</v>
      </c>
      <c r="O678" s="240">
        <f>+'havelvac 7.1'!O678+'havelvac 7.2'!O678+'havelvac 7.3'!O678+'havelvac 7.4'!O678+'havelvac 7.5'!O678+'havelvac 7.6'!O678+'havelvac 7.7'!O678+'havelvac 7.9'!O678+'havelvac 7.8'!O678+'havelvac 7.10'!O678+'havelvac 7.11'!O678+'havelvac 7.12'!O678+'havelvac 7.13'!O678</f>
        <v>0</v>
      </c>
      <c r="P678" s="240">
        <f>+'havelvac 7.1'!P678+'havelvac 7.2'!P678+'havelvac 7.3'!P678+'havelvac 7.4'!P678+'havelvac 7.5'!P678+'havelvac 7.6'!P678+'havelvac 7.7'!P678+'havelvac 7.9'!P678+'havelvac 7.8'!P678+'havelvac 7.10'!P678+'havelvac 7.11'!P678+'havelvac 7.12'!P678+'havelvac 7.13'!P678</f>
        <v>0</v>
      </c>
      <c r="Q678" s="267"/>
      <c r="R678" s="267"/>
      <c r="S678" s="267"/>
      <c r="T678" s="267"/>
      <c r="U678" s="267"/>
      <c r="V678" s="267"/>
      <c r="W678" s="267"/>
      <c r="X678" s="267"/>
      <c r="Y678" s="267"/>
      <c r="Z678" s="267"/>
      <c r="AA678" s="267"/>
      <c r="AB678" s="267"/>
      <c r="AC678" s="267"/>
      <c r="AD678" s="267"/>
      <c r="AE678" s="267"/>
      <c r="AF678" s="267"/>
      <c r="AG678" s="267"/>
      <c r="AH678" s="267"/>
      <c r="AI678" s="267"/>
      <c r="AJ678" s="267"/>
      <c r="AK678" s="267"/>
      <c r="AL678" s="267"/>
      <c r="AM678" s="267"/>
      <c r="AN678" s="267"/>
      <c r="AO678" s="267"/>
      <c r="AP678" s="267"/>
      <c r="AQ678" s="267"/>
      <c r="AR678" s="267"/>
      <c r="AS678" s="267"/>
      <c r="AT678" s="267"/>
      <c r="AU678" s="267"/>
      <c r="AV678" s="267"/>
      <c r="AW678" s="267"/>
      <c r="AX678" s="267"/>
      <c r="AY678" s="267"/>
      <c r="AZ678" s="267"/>
      <c r="BA678" s="267"/>
      <c r="BB678" s="267"/>
      <c r="BC678" s="267"/>
      <c r="BD678" s="267"/>
      <c r="BE678" s="267"/>
      <c r="BF678" s="267"/>
      <c r="BG678" s="267"/>
      <c r="BH678" s="267"/>
      <c r="BI678" s="267"/>
      <c r="BJ678" s="267"/>
      <c r="BK678" s="267"/>
      <c r="BL678" s="267"/>
      <c r="BM678" s="267"/>
      <c r="BN678" s="267"/>
      <c r="BO678" s="267"/>
      <c r="BP678" s="267"/>
      <c r="BQ678" s="267"/>
      <c r="BR678" s="267"/>
      <c r="BS678" s="267"/>
      <c r="BT678" s="267"/>
      <c r="BU678" s="267"/>
      <c r="BV678" s="267"/>
      <c r="BW678" s="267"/>
      <c r="BX678" s="267"/>
      <c r="BY678" s="267"/>
      <c r="BZ678" s="267"/>
      <c r="CA678" s="267"/>
      <c r="CB678" s="267"/>
      <c r="CC678" s="267"/>
      <c r="CD678" s="267"/>
      <c r="CE678" s="267"/>
      <c r="CF678" s="267"/>
      <c r="CG678" s="267"/>
      <c r="CH678" s="267"/>
      <c r="CI678" s="267"/>
      <c r="CJ678" s="267"/>
      <c r="CK678" s="267"/>
      <c r="CL678" s="267"/>
      <c r="CM678" s="267"/>
      <c r="CN678" s="267"/>
      <c r="CO678" s="267"/>
      <c r="CP678" s="267"/>
      <c r="CQ678" s="267"/>
      <c r="CR678" s="267"/>
      <c r="CS678" s="267"/>
      <c r="CT678" s="267"/>
      <c r="CU678" s="267"/>
      <c r="CV678" s="267"/>
      <c r="CW678" s="267"/>
      <c r="CX678" s="267"/>
      <c r="CY678" s="267"/>
      <c r="CZ678" s="267"/>
      <c r="DA678" s="267"/>
      <c r="DB678" s="267"/>
      <c r="DC678" s="267"/>
      <c r="DD678" s="267"/>
      <c r="DE678" s="267"/>
      <c r="DF678" s="267"/>
      <c r="DG678" s="267"/>
      <c r="DH678" s="267"/>
      <c r="DI678" s="267"/>
      <c r="DJ678" s="267"/>
      <c r="DK678" s="267"/>
      <c r="DL678" s="267"/>
      <c r="DM678" s="267"/>
      <c r="DN678" s="267"/>
      <c r="DO678" s="267"/>
      <c r="DP678" s="267"/>
      <c r="DQ678" s="267"/>
      <c r="DR678" s="267"/>
      <c r="DS678" s="267"/>
      <c r="DT678" s="267"/>
      <c r="DU678" s="267"/>
      <c r="DV678" s="267"/>
      <c r="DW678" s="267"/>
      <c r="DX678" s="267"/>
      <c r="DY678" s="267"/>
      <c r="DZ678" s="267"/>
      <c r="EA678" s="267"/>
      <c r="EB678" s="267"/>
      <c r="EC678" s="267"/>
      <c r="ED678" s="267"/>
      <c r="EE678" s="267"/>
      <c r="EF678" s="267"/>
      <c r="EG678" s="267"/>
      <c r="EH678" s="267"/>
      <c r="EI678" s="267"/>
      <c r="EJ678" s="267"/>
      <c r="EK678" s="267"/>
      <c r="EL678" s="267"/>
      <c r="EM678" s="267"/>
      <c r="EN678" s="267"/>
      <c r="EO678" s="267"/>
      <c r="EP678" s="267"/>
      <c r="EQ678" s="267"/>
      <c r="ER678" s="267"/>
      <c r="ES678" s="267"/>
      <c r="ET678" s="267"/>
      <c r="EU678" s="267"/>
      <c r="EV678" s="267"/>
      <c r="EW678" s="267"/>
      <c r="EX678" s="267"/>
      <c r="EY678" s="267"/>
      <c r="EZ678" s="267"/>
      <c r="FA678" s="267"/>
      <c r="FB678" s="267"/>
      <c r="FC678" s="267"/>
      <c r="FD678" s="267"/>
      <c r="FE678" s="267"/>
      <c r="FF678" s="267"/>
      <c r="FG678" s="267"/>
      <c r="FH678" s="267"/>
      <c r="FI678" s="267"/>
      <c r="FJ678" s="267"/>
      <c r="FK678" s="267"/>
      <c r="FL678" s="267"/>
      <c r="FM678" s="267"/>
      <c r="FN678" s="267"/>
      <c r="FO678" s="267"/>
      <c r="FP678" s="267"/>
      <c r="FQ678" s="267"/>
      <c r="FR678" s="267"/>
      <c r="FS678" s="267"/>
      <c r="FT678" s="267"/>
      <c r="FU678" s="267"/>
      <c r="FV678" s="267"/>
      <c r="FW678" s="267"/>
      <c r="FX678" s="267"/>
      <c r="FY678" s="267"/>
      <c r="FZ678" s="267"/>
      <c r="GA678" s="267"/>
      <c r="GB678" s="267"/>
      <c r="GC678" s="267"/>
      <c r="GD678" s="267"/>
      <c r="GE678" s="267"/>
      <c r="GF678" s="267"/>
      <c r="GG678" s="267"/>
      <c r="GH678" s="267"/>
      <c r="GI678" s="267"/>
      <c r="GJ678" s="267"/>
      <c r="GK678" s="267"/>
      <c r="GL678" s="267"/>
      <c r="GM678" s="267"/>
      <c r="GN678" s="267"/>
      <c r="GO678" s="267"/>
      <c r="GP678" s="267"/>
      <c r="GQ678" s="267"/>
      <c r="GR678" s="267"/>
      <c r="GS678" s="267"/>
      <c r="GT678" s="267"/>
      <c r="GU678" s="267"/>
      <c r="GV678" s="267"/>
    </row>
    <row r="679" spans="1:204" s="502" customFormat="1" ht="30.75" hidden="1" customHeight="1">
      <c r="A679" s="258"/>
      <c r="B679" s="425"/>
      <c r="C679" s="260"/>
      <c r="D679" s="261"/>
      <c r="E679" s="262"/>
      <c r="F679" s="263"/>
      <c r="G679" s="426"/>
      <c r="H679" s="238"/>
      <c r="I679" s="463"/>
      <c r="J679" s="464"/>
      <c r="K679" s="464"/>
      <c r="L679" s="465" t="s">
        <v>847</v>
      </c>
      <c r="M679" s="459"/>
      <c r="N679" s="466">
        <f>SUM(N680:N681)</f>
        <v>0</v>
      </c>
      <c r="O679" s="466">
        <f>SUM(O680:O681)</f>
        <v>0</v>
      </c>
      <c r="P679" s="466">
        <f>SUM(P680:P681)</f>
        <v>0</v>
      </c>
      <c r="Q679" s="267"/>
      <c r="R679" s="267"/>
      <c r="S679" s="267"/>
      <c r="T679" s="267"/>
      <c r="U679" s="267"/>
      <c r="V679" s="267"/>
      <c r="W679" s="267"/>
      <c r="X679" s="267"/>
      <c r="Y679" s="267"/>
      <c r="Z679" s="267"/>
      <c r="AA679" s="267"/>
      <c r="AB679" s="267"/>
      <c r="AC679" s="267"/>
      <c r="AD679" s="267"/>
      <c r="AE679" s="267"/>
      <c r="AF679" s="267"/>
      <c r="AG679" s="267"/>
      <c r="AH679" s="267"/>
      <c r="AI679" s="267"/>
      <c r="AJ679" s="267"/>
      <c r="AK679" s="267"/>
      <c r="AL679" s="267"/>
      <c r="AM679" s="267"/>
      <c r="AN679" s="267"/>
      <c r="AO679" s="267"/>
      <c r="AP679" s="267"/>
      <c r="AQ679" s="267"/>
      <c r="AR679" s="267"/>
      <c r="AS679" s="267"/>
      <c r="AT679" s="267"/>
      <c r="AU679" s="267"/>
      <c r="AV679" s="267"/>
      <c r="AW679" s="267"/>
      <c r="AX679" s="267"/>
      <c r="AY679" s="267"/>
      <c r="AZ679" s="267"/>
      <c r="BA679" s="267"/>
      <c r="BB679" s="267"/>
      <c r="BC679" s="267"/>
      <c r="BD679" s="267"/>
      <c r="BE679" s="267"/>
      <c r="BF679" s="267"/>
      <c r="BG679" s="267"/>
      <c r="BH679" s="267"/>
      <c r="BI679" s="267"/>
      <c r="BJ679" s="267"/>
      <c r="BK679" s="267"/>
      <c r="BL679" s="267"/>
      <c r="BM679" s="267"/>
      <c r="BN679" s="267"/>
      <c r="BO679" s="267"/>
      <c r="BP679" s="267"/>
      <c r="BQ679" s="267"/>
      <c r="BR679" s="267"/>
      <c r="BS679" s="267"/>
      <c r="BT679" s="267"/>
      <c r="BU679" s="267"/>
      <c r="BV679" s="267"/>
      <c r="BW679" s="267"/>
      <c r="BX679" s="267"/>
      <c r="BY679" s="267"/>
      <c r="BZ679" s="267"/>
      <c r="CA679" s="267"/>
      <c r="CB679" s="267"/>
      <c r="CC679" s="267"/>
      <c r="CD679" s="267"/>
      <c r="CE679" s="267"/>
      <c r="CF679" s="267"/>
      <c r="CG679" s="267"/>
      <c r="CH679" s="267"/>
      <c r="CI679" s="267"/>
      <c r="CJ679" s="267"/>
      <c r="CK679" s="267"/>
      <c r="CL679" s="267"/>
      <c r="CM679" s="267"/>
      <c r="CN679" s="267"/>
      <c r="CO679" s="267"/>
      <c r="CP679" s="267"/>
      <c r="CQ679" s="267"/>
      <c r="CR679" s="267"/>
      <c r="CS679" s="267"/>
      <c r="CT679" s="267"/>
      <c r="CU679" s="267"/>
      <c r="CV679" s="267"/>
      <c r="CW679" s="267"/>
      <c r="CX679" s="267"/>
      <c r="CY679" s="267"/>
      <c r="CZ679" s="267"/>
      <c r="DA679" s="267"/>
      <c r="DB679" s="267"/>
      <c r="DC679" s="267"/>
      <c r="DD679" s="267"/>
      <c r="DE679" s="267"/>
      <c r="DF679" s="267"/>
      <c r="DG679" s="267"/>
      <c r="DH679" s="267"/>
      <c r="DI679" s="267"/>
      <c r="DJ679" s="267"/>
      <c r="DK679" s="267"/>
      <c r="DL679" s="267"/>
      <c r="DM679" s="267"/>
      <c r="DN679" s="267"/>
      <c r="DO679" s="267"/>
      <c r="DP679" s="267"/>
      <c r="DQ679" s="267"/>
      <c r="DR679" s="267"/>
      <c r="DS679" s="267"/>
      <c r="DT679" s="267"/>
      <c r="DU679" s="267"/>
      <c r="DV679" s="267"/>
      <c r="DW679" s="267"/>
      <c r="DX679" s="267"/>
      <c r="DY679" s="267"/>
      <c r="DZ679" s="267"/>
      <c r="EA679" s="267"/>
      <c r="EB679" s="267"/>
      <c r="EC679" s="267"/>
      <c r="ED679" s="267"/>
      <c r="EE679" s="267"/>
      <c r="EF679" s="267"/>
      <c r="EG679" s="267"/>
      <c r="EH679" s="267"/>
      <c r="EI679" s="267"/>
      <c r="EJ679" s="267"/>
      <c r="EK679" s="267"/>
      <c r="EL679" s="267"/>
      <c r="EM679" s="267"/>
      <c r="EN679" s="267"/>
      <c r="EO679" s="267"/>
      <c r="EP679" s="267"/>
      <c r="EQ679" s="267"/>
      <c r="ER679" s="267"/>
      <c r="ES679" s="267"/>
      <c r="ET679" s="267"/>
      <c r="EU679" s="267"/>
      <c r="EV679" s="267"/>
      <c r="EW679" s="267"/>
      <c r="EX679" s="267"/>
      <c r="EY679" s="267"/>
      <c r="EZ679" s="267"/>
      <c r="FA679" s="267"/>
      <c r="FB679" s="267"/>
      <c r="FC679" s="267"/>
      <c r="FD679" s="267"/>
      <c r="FE679" s="267"/>
      <c r="FF679" s="267"/>
      <c r="FG679" s="267"/>
      <c r="FH679" s="267"/>
      <c r="FI679" s="267"/>
      <c r="FJ679" s="267"/>
      <c r="FK679" s="267"/>
      <c r="FL679" s="267"/>
      <c r="FM679" s="267"/>
      <c r="FN679" s="267"/>
      <c r="FO679" s="267"/>
      <c r="FP679" s="267"/>
      <c r="FQ679" s="267"/>
      <c r="FR679" s="267"/>
      <c r="FS679" s="267"/>
      <c r="FT679" s="267"/>
      <c r="FU679" s="267"/>
      <c r="FV679" s="267"/>
      <c r="FW679" s="267"/>
      <c r="FX679" s="267"/>
      <c r="FY679" s="267"/>
      <c r="FZ679" s="267"/>
      <c r="GA679" s="267"/>
      <c r="GB679" s="267"/>
      <c r="GC679" s="267"/>
      <c r="GD679" s="267"/>
      <c r="GE679" s="267"/>
      <c r="GF679" s="267"/>
      <c r="GG679" s="267"/>
      <c r="GH679" s="267"/>
      <c r="GI679" s="267"/>
      <c r="GJ679" s="267"/>
      <c r="GK679" s="267"/>
      <c r="GL679" s="267"/>
      <c r="GM679" s="267"/>
      <c r="GN679" s="267"/>
      <c r="GO679" s="267"/>
      <c r="GP679" s="267"/>
      <c r="GQ679" s="267"/>
      <c r="GR679" s="267"/>
      <c r="GS679" s="267"/>
      <c r="GT679" s="267"/>
      <c r="GU679" s="267"/>
      <c r="GV679" s="267"/>
    </row>
    <row r="680" spans="1:204" hidden="1">
      <c r="H680" s="238"/>
      <c r="I680" s="245"/>
      <c r="J680" s="249"/>
      <c r="K680" s="249"/>
      <c r="L680" s="248" t="s">
        <v>125</v>
      </c>
      <c r="M680" s="250">
        <v>4239</v>
      </c>
      <c r="N680" s="240">
        <f>+'havelvac 7.1'!N680+'havelvac 7.2'!N680+'havelvac 7.3'!N680+'havelvac 7.4'!N680+'havelvac 7.5'!N680+'havelvac 7.6'!N680+'havelvac 7.7'!N680+'havelvac 7.9'!N680+'havelvac 7.8'!N680+'havelvac 7.10'!N680+'havelvac 7.11'!N680+'havelvac 7.12'!N680+'havelvac 7.13'!N680</f>
        <v>0</v>
      </c>
      <c r="O680" s="240">
        <f>+'havelvac 7.1'!O680+'havelvac 7.2'!O680+'havelvac 7.3'!O680+'havelvac 7.4'!O680+'havelvac 7.5'!O680+'havelvac 7.6'!O680+'havelvac 7.7'!O680+'havelvac 7.9'!O680+'havelvac 7.8'!O680+'havelvac 7.10'!O680+'havelvac 7.11'!O680+'havelvac 7.12'!O680+'havelvac 7.13'!O680</f>
        <v>0</v>
      </c>
      <c r="P680" s="240">
        <f>+'havelvac 7.1'!P680+'havelvac 7.2'!P680+'havelvac 7.3'!P680+'havelvac 7.4'!P680+'havelvac 7.5'!P680+'havelvac 7.6'!P680+'havelvac 7.7'!P680+'havelvac 7.9'!P680+'havelvac 7.8'!P680+'havelvac 7.10'!P680+'havelvac 7.11'!P680+'havelvac 7.12'!P680+'havelvac 7.13'!P680</f>
        <v>0</v>
      </c>
    </row>
    <row r="681" spans="1:204" s="502" customFormat="1" hidden="1">
      <c r="A681" s="258"/>
      <c r="B681" s="425"/>
      <c r="C681" s="260"/>
      <c r="D681" s="261"/>
      <c r="E681" s="262"/>
      <c r="F681" s="263"/>
      <c r="G681" s="426"/>
      <c r="H681" s="238"/>
      <c r="I681" s="245"/>
      <c r="J681" s="249"/>
      <c r="K681" s="249"/>
      <c r="L681" s="252" t="s">
        <v>134</v>
      </c>
      <c r="M681" s="236">
        <v>4861</v>
      </c>
      <c r="N681" s="240">
        <f>+'havelvac 7.1'!N681+'havelvac 7.2'!N681+'havelvac 7.3'!N681+'havelvac 7.4'!N681+'havelvac 7.5'!N681+'havelvac 7.6'!N681+'havelvac 7.7'!N681+'havelvac 7.9'!N681+'havelvac 7.8'!N681+'havelvac 7.10'!N681+'havelvac 7.11'!N681+'havelvac 7.12'!N681+'havelvac 7.13'!N681</f>
        <v>0</v>
      </c>
      <c r="O681" s="240">
        <f>+'havelvac 7.1'!O681+'havelvac 7.2'!O681+'havelvac 7.3'!O681+'havelvac 7.4'!O681+'havelvac 7.5'!O681+'havelvac 7.6'!O681+'havelvac 7.7'!O681+'havelvac 7.9'!O681+'havelvac 7.8'!O681+'havelvac 7.10'!O681+'havelvac 7.11'!O681+'havelvac 7.12'!O681+'havelvac 7.13'!O681</f>
        <v>0</v>
      </c>
      <c r="P681" s="240">
        <f>+'havelvac 7.1'!P681+'havelvac 7.2'!P681+'havelvac 7.3'!P681+'havelvac 7.4'!P681+'havelvac 7.5'!P681+'havelvac 7.6'!P681+'havelvac 7.7'!P681+'havelvac 7.9'!P681+'havelvac 7.8'!P681+'havelvac 7.10'!P681+'havelvac 7.11'!P681+'havelvac 7.12'!P681+'havelvac 7.13'!P681</f>
        <v>0</v>
      </c>
      <c r="Q681" s="267"/>
      <c r="R681" s="267"/>
      <c r="S681" s="267"/>
      <c r="T681" s="267"/>
      <c r="U681" s="267"/>
      <c r="V681" s="267"/>
      <c r="W681" s="267"/>
      <c r="X681" s="267"/>
      <c r="Y681" s="267"/>
      <c r="Z681" s="267"/>
      <c r="AA681" s="267"/>
      <c r="AB681" s="267"/>
      <c r="AC681" s="267"/>
      <c r="AD681" s="267"/>
      <c r="AE681" s="267"/>
      <c r="AF681" s="267"/>
      <c r="AG681" s="267"/>
      <c r="AH681" s="267"/>
      <c r="AI681" s="267"/>
      <c r="AJ681" s="267"/>
      <c r="AK681" s="267"/>
      <c r="AL681" s="267"/>
      <c r="AM681" s="267"/>
      <c r="AN681" s="267"/>
      <c r="AO681" s="267"/>
      <c r="AP681" s="267"/>
      <c r="AQ681" s="267"/>
      <c r="AR681" s="267"/>
      <c r="AS681" s="267"/>
      <c r="AT681" s="267"/>
      <c r="AU681" s="267"/>
      <c r="AV681" s="267"/>
      <c r="AW681" s="267"/>
      <c r="AX681" s="267"/>
      <c r="AY681" s="267"/>
      <c r="AZ681" s="267"/>
      <c r="BA681" s="267"/>
      <c r="BB681" s="267"/>
      <c r="BC681" s="267"/>
      <c r="BD681" s="267"/>
      <c r="BE681" s="267"/>
      <c r="BF681" s="267"/>
      <c r="BG681" s="267"/>
      <c r="BH681" s="267"/>
      <c r="BI681" s="267"/>
      <c r="BJ681" s="267"/>
      <c r="BK681" s="267"/>
      <c r="BL681" s="267"/>
      <c r="BM681" s="267"/>
      <c r="BN681" s="267"/>
      <c r="BO681" s="267"/>
      <c r="BP681" s="267"/>
      <c r="BQ681" s="267"/>
      <c r="BR681" s="267"/>
      <c r="BS681" s="267"/>
      <c r="BT681" s="267"/>
      <c r="BU681" s="267"/>
      <c r="BV681" s="267"/>
      <c r="BW681" s="267"/>
      <c r="BX681" s="267"/>
      <c r="BY681" s="267"/>
      <c r="BZ681" s="267"/>
      <c r="CA681" s="267"/>
      <c r="CB681" s="267"/>
      <c r="CC681" s="267"/>
      <c r="CD681" s="267"/>
      <c r="CE681" s="267"/>
      <c r="CF681" s="267"/>
      <c r="CG681" s="267"/>
      <c r="CH681" s="267"/>
      <c r="CI681" s="267"/>
      <c r="CJ681" s="267"/>
      <c r="CK681" s="267"/>
      <c r="CL681" s="267"/>
      <c r="CM681" s="267"/>
      <c r="CN681" s="267"/>
      <c r="CO681" s="267"/>
      <c r="CP681" s="267"/>
      <c r="CQ681" s="267"/>
      <c r="CR681" s="267"/>
      <c r="CS681" s="267"/>
      <c r="CT681" s="267"/>
      <c r="CU681" s="267"/>
      <c r="CV681" s="267"/>
      <c r="CW681" s="267"/>
      <c r="CX681" s="267"/>
      <c r="CY681" s="267"/>
      <c r="CZ681" s="267"/>
      <c r="DA681" s="267"/>
      <c r="DB681" s="267"/>
      <c r="DC681" s="267"/>
      <c r="DD681" s="267"/>
      <c r="DE681" s="267"/>
      <c r="DF681" s="267"/>
      <c r="DG681" s="267"/>
      <c r="DH681" s="267"/>
      <c r="DI681" s="267"/>
      <c r="DJ681" s="267"/>
      <c r="DK681" s="267"/>
      <c r="DL681" s="267"/>
      <c r="DM681" s="267"/>
      <c r="DN681" s="267"/>
      <c r="DO681" s="267"/>
      <c r="DP681" s="267"/>
      <c r="DQ681" s="267"/>
      <c r="DR681" s="267"/>
      <c r="DS681" s="267"/>
      <c r="DT681" s="267"/>
      <c r="DU681" s="267"/>
      <c r="DV681" s="267"/>
      <c r="DW681" s="267"/>
      <c r="DX681" s="267"/>
      <c r="DY681" s="267"/>
      <c r="DZ681" s="267"/>
      <c r="EA681" s="267"/>
      <c r="EB681" s="267"/>
      <c r="EC681" s="267"/>
      <c r="ED681" s="267"/>
      <c r="EE681" s="267"/>
      <c r="EF681" s="267"/>
      <c r="EG681" s="267"/>
      <c r="EH681" s="267"/>
      <c r="EI681" s="267"/>
      <c r="EJ681" s="267"/>
      <c r="EK681" s="267"/>
      <c r="EL681" s="267"/>
      <c r="EM681" s="267"/>
      <c r="EN681" s="267"/>
      <c r="EO681" s="267"/>
      <c r="EP681" s="267"/>
      <c r="EQ681" s="267"/>
      <c r="ER681" s="267"/>
      <c r="ES681" s="267"/>
      <c r="ET681" s="267"/>
      <c r="EU681" s="267"/>
      <c r="EV681" s="267"/>
      <c r="EW681" s="267"/>
      <c r="EX681" s="267"/>
      <c r="EY681" s="267"/>
      <c r="EZ681" s="267"/>
      <c r="FA681" s="267"/>
      <c r="FB681" s="267"/>
      <c r="FC681" s="267"/>
      <c r="FD681" s="267"/>
      <c r="FE681" s="267"/>
      <c r="FF681" s="267"/>
      <c r="FG681" s="267"/>
      <c r="FH681" s="267"/>
      <c r="FI681" s="267"/>
      <c r="FJ681" s="267"/>
      <c r="FK681" s="267"/>
      <c r="FL681" s="267"/>
      <c r="FM681" s="267"/>
      <c r="FN681" s="267"/>
      <c r="FO681" s="267"/>
      <c r="FP681" s="267"/>
      <c r="FQ681" s="267"/>
      <c r="FR681" s="267"/>
      <c r="FS681" s="267"/>
      <c r="FT681" s="267"/>
      <c r="FU681" s="267"/>
      <c r="FV681" s="267"/>
      <c r="FW681" s="267"/>
      <c r="FX681" s="267"/>
      <c r="FY681" s="267"/>
      <c r="FZ681" s="267"/>
      <c r="GA681" s="267"/>
      <c r="GB681" s="267"/>
      <c r="GC681" s="267"/>
      <c r="GD681" s="267"/>
      <c r="GE681" s="267"/>
      <c r="GF681" s="267"/>
      <c r="GG681" s="267"/>
      <c r="GH681" s="267"/>
      <c r="GI681" s="267"/>
      <c r="GJ681" s="267"/>
      <c r="GK681" s="267"/>
      <c r="GL681" s="267"/>
      <c r="GM681" s="267"/>
      <c r="GN681" s="267"/>
      <c r="GO681" s="267"/>
      <c r="GP681" s="267"/>
      <c r="GQ681" s="267"/>
      <c r="GR681" s="267"/>
      <c r="GS681" s="267"/>
      <c r="GT681" s="267"/>
      <c r="GU681" s="267"/>
      <c r="GV681" s="267"/>
    </row>
    <row r="682" spans="1:204" s="502" customFormat="1" ht="54" hidden="1" customHeight="1">
      <c r="A682" s="258"/>
      <c r="B682" s="425"/>
      <c r="C682" s="260"/>
      <c r="D682" s="261"/>
      <c r="E682" s="262"/>
      <c r="F682" s="263"/>
      <c r="G682" s="426"/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62">SUM(O683:O684)</f>
        <v>0</v>
      </c>
      <c r="P682" s="466">
        <f t="shared" si="62"/>
        <v>0</v>
      </c>
      <c r="Q682" s="267"/>
      <c r="R682" s="267"/>
      <c r="S682" s="267"/>
      <c r="T682" s="267"/>
      <c r="U682" s="267"/>
      <c r="V682" s="267"/>
      <c r="W682" s="267"/>
      <c r="X682" s="267"/>
      <c r="Y682" s="267"/>
      <c r="Z682" s="267"/>
      <c r="AA682" s="267"/>
      <c r="AB682" s="267"/>
      <c r="AC682" s="267"/>
      <c r="AD682" s="267"/>
      <c r="AE682" s="267"/>
      <c r="AF682" s="267"/>
      <c r="AG682" s="267"/>
      <c r="AH682" s="267"/>
      <c r="AI682" s="267"/>
      <c r="AJ682" s="267"/>
      <c r="AK682" s="267"/>
      <c r="AL682" s="267"/>
      <c r="AM682" s="267"/>
      <c r="AN682" s="267"/>
      <c r="AO682" s="267"/>
      <c r="AP682" s="267"/>
      <c r="AQ682" s="267"/>
      <c r="AR682" s="267"/>
      <c r="AS682" s="267"/>
      <c r="AT682" s="267"/>
      <c r="AU682" s="267"/>
      <c r="AV682" s="267"/>
      <c r="AW682" s="267"/>
      <c r="AX682" s="267"/>
      <c r="AY682" s="267"/>
      <c r="AZ682" s="267"/>
      <c r="BA682" s="267"/>
      <c r="BB682" s="267"/>
      <c r="BC682" s="267"/>
      <c r="BD682" s="267"/>
      <c r="BE682" s="267"/>
      <c r="BF682" s="267"/>
      <c r="BG682" s="267"/>
      <c r="BH682" s="267"/>
      <c r="BI682" s="267"/>
      <c r="BJ682" s="267"/>
      <c r="BK682" s="267"/>
      <c r="BL682" s="267"/>
      <c r="BM682" s="267"/>
      <c r="BN682" s="267"/>
      <c r="BO682" s="267"/>
      <c r="BP682" s="267"/>
      <c r="BQ682" s="267"/>
      <c r="BR682" s="267"/>
      <c r="BS682" s="267"/>
      <c r="BT682" s="267"/>
      <c r="BU682" s="267"/>
      <c r="BV682" s="267"/>
      <c r="BW682" s="267"/>
      <c r="BX682" s="267"/>
      <c r="BY682" s="267"/>
      <c r="BZ682" s="267"/>
      <c r="CA682" s="267"/>
      <c r="CB682" s="267"/>
      <c r="CC682" s="267"/>
      <c r="CD682" s="267"/>
      <c r="CE682" s="267"/>
      <c r="CF682" s="267"/>
      <c r="CG682" s="267"/>
      <c r="CH682" s="267"/>
      <c r="CI682" s="267"/>
      <c r="CJ682" s="267"/>
      <c r="CK682" s="267"/>
      <c r="CL682" s="267"/>
      <c r="CM682" s="267"/>
      <c r="CN682" s="267"/>
      <c r="CO682" s="267"/>
      <c r="CP682" s="267"/>
      <c r="CQ682" s="267"/>
      <c r="CR682" s="267"/>
      <c r="CS682" s="267"/>
      <c r="CT682" s="267"/>
      <c r="CU682" s="267"/>
      <c r="CV682" s="267"/>
      <c r="CW682" s="267"/>
      <c r="CX682" s="267"/>
      <c r="CY682" s="267"/>
      <c r="CZ682" s="267"/>
      <c r="DA682" s="267"/>
      <c r="DB682" s="267"/>
      <c r="DC682" s="267"/>
      <c r="DD682" s="267"/>
      <c r="DE682" s="267"/>
      <c r="DF682" s="267"/>
      <c r="DG682" s="267"/>
      <c r="DH682" s="267"/>
      <c r="DI682" s="267"/>
      <c r="DJ682" s="267"/>
      <c r="DK682" s="267"/>
      <c r="DL682" s="267"/>
      <c r="DM682" s="267"/>
      <c r="DN682" s="267"/>
      <c r="DO682" s="267"/>
      <c r="DP682" s="267"/>
      <c r="DQ682" s="267"/>
      <c r="DR682" s="267"/>
      <c r="DS682" s="267"/>
      <c r="DT682" s="267"/>
      <c r="DU682" s="267"/>
      <c r="DV682" s="267"/>
      <c r="DW682" s="267"/>
      <c r="DX682" s="267"/>
      <c r="DY682" s="267"/>
      <c r="DZ682" s="267"/>
      <c r="EA682" s="267"/>
      <c r="EB682" s="267"/>
      <c r="EC682" s="267"/>
      <c r="ED682" s="267"/>
      <c r="EE682" s="267"/>
      <c r="EF682" s="267"/>
      <c r="EG682" s="267"/>
      <c r="EH682" s="267"/>
      <c r="EI682" s="267"/>
      <c r="EJ682" s="267"/>
      <c r="EK682" s="267"/>
      <c r="EL682" s="267"/>
      <c r="EM682" s="267"/>
      <c r="EN682" s="267"/>
      <c r="EO682" s="267"/>
      <c r="EP682" s="267"/>
      <c r="EQ682" s="267"/>
      <c r="ER682" s="267"/>
      <c r="ES682" s="267"/>
      <c r="ET682" s="267"/>
      <c r="EU682" s="267"/>
      <c r="EV682" s="267"/>
      <c r="EW682" s="267"/>
      <c r="EX682" s="267"/>
      <c r="EY682" s="267"/>
      <c r="EZ682" s="267"/>
      <c r="FA682" s="267"/>
      <c r="FB682" s="267"/>
      <c r="FC682" s="267"/>
      <c r="FD682" s="267"/>
      <c r="FE682" s="267"/>
      <c r="FF682" s="267"/>
      <c r="FG682" s="267"/>
      <c r="FH682" s="267"/>
      <c r="FI682" s="267"/>
      <c r="FJ682" s="267"/>
      <c r="FK682" s="267"/>
      <c r="FL682" s="267"/>
      <c r="FM682" s="267"/>
      <c r="FN682" s="267"/>
      <c r="FO682" s="267"/>
      <c r="FP682" s="267"/>
      <c r="FQ682" s="267"/>
      <c r="FR682" s="267"/>
      <c r="FS682" s="267"/>
      <c r="FT682" s="267"/>
      <c r="FU682" s="267"/>
      <c r="FV682" s="267"/>
      <c r="FW682" s="267"/>
      <c r="FX682" s="267"/>
      <c r="FY682" s="267"/>
      <c r="FZ682" s="267"/>
      <c r="GA682" s="267"/>
      <c r="GB682" s="267"/>
      <c r="GC682" s="267"/>
      <c r="GD682" s="267"/>
      <c r="GE682" s="267"/>
      <c r="GF682" s="267"/>
      <c r="GG682" s="267"/>
      <c r="GH682" s="267"/>
      <c r="GI682" s="267"/>
      <c r="GJ682" s="267"/>
      <c r="GK682" s="267"/>
      <c r="GL682" s="267"/>
      <c r="GM682" s="267"/>
      <c r="GN682" s="267"/>
      <c r="GO682" s="267"/>
      <c r="GP682" s="267"/>
      <c r="GQ682" s="267"/>
      <c r="GR682" s="267"/>
      <c r="GS682" s="267"/>
      <c r="GT682" s="267"/>
      <c r="GU682" s="267"/>
      <c r="GV682" s="267"/>
    </row>
    <row r="683" spans="1:204" s="502" customFormat="1" hidden="1">
      <c r="A683" s="258"/>
      <c r="B683" s="425"/>
      <c r="C683" s="260"/>
      <c r="D683" s="261"/>
      <c r="E683" s="262"/>
      <c r="F683" s="263"/>
      <c r="G683" s="426"/>
      <c r="H683" s="238"/>
      <c r="I683" s="245"/>
      <c r="J683" s="249"/>
      <c r="K683" s="249"/>
      <c r="L683" s="248" t="s">
        <v>123</v>
      </c>
      <c r="M683" s="244">
        <v>4235</v>
      </c>
      <c r="N683" s="240">
        <f>+'havelvac 7.1'!N683+'havelvac 7.2'!N683+'havelvac 7.3'!N683+'havelvac 7.4'!N683+'havelvac 7.5'!N683+'havelvac 7.6'!N683+'havelvac 7.7'!N683+'havelvac 7.9'!N683+'havelvac 7.8'!N683+'havelvac 7.10'!N683+'havelvac 7.11'!N683+'havelvac 7.12'!N683+'havelvac 7.13'!N683</f>
        <v>0</v>
      </c>
      <c r="O683" s="240">
        <f>+'havelvac 7.1'!O683+'havelvac 7.2'!O683+'havelvac 7.3'!O683+'havelvac 7.4'!O683+'havelvac 7.5'!O683+'havelvac 7.6'!O683+'havelvac 7.7'!O683+'havelvac 7.9'!O683+'havelvac 7.8'!O683+'havelvac 7.10'!O683+'havelvac 7.11'!O683+'havelvac 7.12'!O683+'havelvac 7.13'!O683</f>
        <v>0</v>
      </c>
      <c r="P683" s="240">
        <f>+'havelvac 7.1'!P683+'havelvac 7.2'!P683+'havelvac 7.3'!P683+'havelvac 7.4'!P683+'havelvac 7.5'!P683+'havelvac 7.6'!P683+'havelvac 7.7'!P683+'havelvac 7.9'!P683+'havelvac 7.8'!P683+'havelvac 7.10'!P683+'havelvac 7.11'!P683+'havelvac 7.12'!P683+'havelvac 7.13'!P683</f>
        <v>0</v>
      </c>
      <c r="Q683" s="267"/>
      <c r="R683" s="267"/>
      <c r="S683" s="267"/>
      <c r="T683" s="267"/>
      <c r="U683" s="267"/>
      <c r="V683" s="267"/>
      <c r="W683" s="267"/>
      <c r="X683" s="267"/>
      <c r="Y683" s="267"/>
      <c r="Z683" s="267"/>
      <c r="AA683" s="267"/>
      <c r="AB683" s="267"/>
      <c r="AC683" s="267"/>
      <c r="AD683" s="267"/>
      <c r="AE683" s="267"/>
      <c r="AF683" s="267"/>
      <c r="AG683" s="267"/>
      <c r="AH683" s="267"/>
      <c r="AI683" s="267"/>
      <c r="AJ683" s="267"/>
      <c r="AK683" s="267"/>
      <c r="AL683" s="267"/>
      <c r="AM683" s="267"/>
      <c r="AN683" s="267"/>
      <c r="AO683" s="267"/>
      <c r="AP683" s="267"/>
      <c r="AQ683" s="267"/>
      <c r="AR683" s="267"/>
      <c r="AS683" s="267"/>
      <c r="AT683" s="267"/>
      <c r="AU683" s="267"/>
      <c r="AV683" s="267"/>
      <c r="AW683" s="267"/>
      <c r="AX683" s="267"/>
      <c r="AY683" s="267"/>
      <c r="AZ683" s="267"/>
      <c r="BA683" s="267"/>
      <c r="BB683" s="267"/>
      <c r="BC683" s="267"/>
      <c r="BD683" s="267"/>
      <c r="BE683" s="267"/>
      <c r="BF683" s="267"/>
      <c r="BG683" s="267"/>
      <c r="BH683" s="267"/>
      <c r="BI683" s="267"/>
      <c r="BJ683" s="267"/>
      <c r="BK683" s="267"/>
      <c r="BL683" s="267"/>
      <c r="BM683" s="267"/>
      <c r="BN683" s="267"/>
      <c r="BO683" s="267"/>
      <c r="BP683" s="267"/>
      <c r="BQ683" s="267"/>
      <c r="BR683" s="267"/>
      <c r="BS683" s="267"/>
      <c r="BT683" s="267"/>
      <c r="BU683" s="267"/>
      <c r="BV683" s="267"/>
      <c r="BW683" s="267"/>
      <c r="BX683" s="267"/>
      <c r="BY683" s="267"/>
      <c r="BZ683" s="267"/>
      <c r="CA683" s="267"/>
      <c r="CB683" s="267"/>
      <c r="CC683" s="267"/>
      <c r="CD683" s="267"/>
      <c r="CE683" s="267"/>
      <c r="CF683" s="267"/>
      <c r="CG683" s="267"/>
      <c r="CH683" s="267"/>
      <c r="CI683" s="267"/>
      <c r="CJ683" s="267"/>
      <c r="CK683" s="267"/>
      <c r="CL683" s="267"/>
      <c r="CM683" s="267"/>
      <c r="CN683" s="267"/>
      <c r="CO683" s="267"/>
      <c r="CP683" s="267"/>
      <c r="CQ683" s="267"/>
      <c r="CR683" s="267"/>
      <c r="CS683" s="267"/>
      <c r="CT683" s="267"/>
      <c r="CU683" s="267"/>
      <c r="CV683" s="267"/>
      <c r="CW683" s="267"/>
      <c r="CX683" s="267"/>
      <c r="CY683" s="267"/>
      <c r="CZ683" s="267"/>
      <c r="DA683" s="267"/>
      <c r="DB683" s="267"/>
      <c r="DC683" s="267"/>
      <c r="DD683" s="267"/>
      <c r="DE683" s="267"/>
      <c r="DF683" s="267"/>
      <c r="DG683" s="267"/>
      <c r="DH683" s="267"/>
      <c r="DI683" s="267"/>
      <c r="DJ683" s="267"/>
      <c r="DK683" s="267"/>
      <c r="DL683" s="267"/>
      <c r="DM683" s="267"/>
      <c r="DN683" s="267"/>
      <c r="DO683" s="267"/>
      <c r="DP683" s="267"/>
      <c r="DQ683" s="267"/>
      <c r="DR683" s="267"/>
      <c r="DS683" s="267"/>
      <c r="DT683" s="267"/>
      <c r="DU683" s="267"/>
      <c r="DV683" s="267"/>
      <c r="DW683" s="267"/>
      <c r="DX683" s="267"/>
      <c r="DY683" s="267"/>
      <c r="DZ683" s="267"/>
      <c r="EA683" s="267"/>
      <c r="EB683" s="267"/>
      <c r="EC683" s="267"/>
      <c r="ED683" s="267"/>
      <c r="EE683" s="267"/>
      <c r="EF683" s="267"/>
      <c r="EG683" s="267"/>
      <c r="EH683" s="267"/>
      <c r="EI683" s="267"/>
      <c r="EJ683" s="267"/>
      <c r="EK683" s="267"/>
      <c r="EL683" s="267"/>
      <c r="EM683" s="267"/>
      <c r="EN683" s="267"/>
      <c r="EO683" s="267"/>
      <c r="EP683" s="267"/>
      <c r="EQ683" s="267"/>
      <c r="ER683" s="267"/>
      <c r="ES683" s="267"/>
      <c r="ET683" s="267"/>
      <c r="EU683" s="267"/>
      <c r="EV683" s="267"/>
      <c r="EW683" s="267"/>
      <c r="EX683" s="267"/>
      <c r="EY683" s="267"/>
      <c r="EZ683" s="267"/>
      <c r="FA683" s="267"/>
      <c r="FB683" s="267"/>
      <c r="FC683" s="267"/>
      <c r="FD683" s="267"/>
      <c r="FE683" s="267"/>
      <c r="FF683" s="267"/>
      <c r="FG683" s="267"/>
      <c r="FH683" s="267"/>
      <c r="FI683" s="267"/>
      <c r="FJ683" s="267"/>
      <c r="FK683" s="267"/>
      <c r="FL683" s="267"/>
      <c r="FM683" s="267"/>
      <c r="FN683" s="267"/>
      <c r="FO683" s="267"/>
      <c r="FP683" s="267"/>
      <c r="FQ683" s="267"/>
      <c r="FR683" s="267"/>
      <c r="FS683" s="267"/>
      <c r="FT683" s="267"/>
      <c r="FU683" s="267"/>
      <c r="FV683" s="267"/>
      <c r="FW683" s="267"/>
      <c r="FX683" s="267"/>
      <c r="FY683" s="267"/>
      <c r="FZ683" s="267"/>
      <c r="GA683" s="267"/>
      <c r="GB683" s="267"/>
      <c r="GC683" s="267"/>
      <c r="GD683" s="267"/>
      <c r="GE683" s="267"/>
      <c r="GF683" s="267"/>
      <c r="GG683" s="267"/>
      <c r="GH683" s="267"/>
      <c r="GI683" s="267"/>
      <c r="GJ683" s="267"/>
      <c r="GK683" s="267"/>
      <c r="GL683" s="267"/>
      <c r="GM683" s="267"/>
      <c r="GN683" s="267"/>
      <c r="GO683" s="267"/>
      <c r="GP683" s="267"/>
      <c r="GQ683" s="267"/>
      <c r="GR683" s="267"/>
      <c r="GS683" s="267"/>
      <c r="GT683" s="267"/>
      <c r="GU683" s="267"/>
      <c r="GV683" s="267"/>
    </row>
    <row r="684" spans="1:204" s="502" customFormat="1" hidden="1">
      <c r="A684" s="258"/>
      <c r="B684" s="425"/>
      <c r="C684" s="260"/>
      <c r="D684" s="261"/>
      <c r="E684" s="262"/>
      <c r="F684" s="263"/>
      <c r="G684" s="426"/>
      <c r="H684" s="238"/>
      <c r="I684" s="245"/>
      <c r="J684" s="249"/>
      <c r="K684" s="249"/>
      <c r="L684" s="252" t="s">
        <v>134</v>
      </c>
      <c r="M684" s="236">
        <v>4861</v>
      </c>
      <c r="N684" s="240">
        <f>+'havelvac 7.1'!N684+'havelvac 7.2'!N684+'havelvac 7.3'!N684+'havelvac 7.4'!N684+'havelvac 7.5'!N684+'havelvac 7.6'!N684+'havelvac 7.7'!N684+'havelvac 7.9'!N684+'havelvac 7.8'!N684+'havelvac 7.10'!N684+'havelvac 7.11'!N684+'havelvac 7.12'!N684+'havelvac 7.13'!N684</f>
        <v>0</v>
      </c>
      <c r="O684" s="240">
        <f>+'havelvac 7.1'!O684+'havelvac 7.2'!O684+'havelvac 7.3'!O684+'havelvac 7.4'!O684+'havelvac 7.5'!O684+'havelvac 7.6'!O684+'havelvac 7.7'!O684+'havelvac 7.9'!O684+'havelvac 7.8'!O684+'havelvac 7.10'!O684+'havelvac 7.11'!O684+'havelvac 7.12'!O684+'havelvac 7.13'!O684</f>
        <v>0</v>
      </c>
      <c r="P684" s="240">
        <f>+'havelvac 7.1'!P684+'havelvac 7.2'!P684+'havelvac 7.3'!P684+'havelvac 7.4'!P684+'havelvac 7.5'!P684+'havelvac 7.6'!P684+'havelvac 7.7'!P684+'havelvac 7.9'!P684+'havelvac 7.8'!P684+'havelvac 7.10'!P684+'havelvac 7.11'!P684+'havelvac 7.12'!P684+'havelvac 7.13'!P684</f>
        <v>0</v>
      </c>
      <c r="Q684" s="267"/>
      <c r="R684" s="267"/>
      <c r="S684" s="267"/>
      <c r="T684" s="267"/>
      <c r="U684" s="267"/>
      <c r="V684" s="267"/>
      <c r="W684" s="267"/>
      <c r="X684" s="267"/>
      <c r="Y684" s="267"/>
      <c r="Z684" s="267"/>
      <c r="AA684" s="267"/>
      <c r="AB684" s="267"/>
      <c r="AC684" s="267"/>
      <c r="AD684" s="267"/>
      <c r="AE684" s="267"/>
      <c r="AF684" s="267"/>
      <c r="AG684" s="267"/>
      <c r="AH684" s="267"/>
      <c r="AI684" s="267"/>
      <c r="AJ684" s="267"/>
      <c r="AK684" s="267"/>
      <c r="AL684" s="267"/>
      <c r="AM684" s="267"/>
      <c r="AN684" s="267"/>
      <c r="AO684" s="267"/>
      <c r="AP684" s="267"/>
      <c r="AQ684" s="267"/>
      <c r="AR684" s="267"/>
      <c r="AS684" s="267"/>
      <c r="AT684" s="267"/>
      <c r="AU684" s="267"/>
      <c r="AV684" s="267"/>
      <c r="AW684" s="267"/>
      <c r="AX684" s="267"/>
      <c r="AY684" s="267"/>
      <c r="AZ684" s="267"/>
      <c r="BA684" s="267"/>
      <c r="BB684" s="267"/>
      <c r="BC684" s="267"/>
      <c r="BD684" s="267"/>
      <c r="BE684" s="267"/>
      <c r="BF684" s="267"/>
      <c r="BG684" s="267"/>
      <c r="BH684" s="267"/>
      <c r="BI684" s="267"/>
      <c r="BJ684" s="267"/>
      <c r="BK684" s="267"/>
      <c r="BL684" s="267"/>
      <c r="BM684" s="267"/>
      <c r="BN684" s="267"/>
      <c r="BO684" s="267"/>
      <c r="BP684" s="267"/>
      <c r="BQ684" s="267"/>
      <c r="BR684" s="267"/>
      <c r="BS684" s="267"/>
      <c r="BT684" s="267"/>
      <c r="BU684" s="267"/>
      <c r="BV684" s="267"/>
      <c r="BW684" s="267"/>
      <c r="BX684" s="267"/>
      <c r="BY684" s="267"/>
      <c r="BZ684" s="267"/>
      <c r="CA684" s="267"/>
      <c r="CB684" s="267"/>
      <c r="CC684" s="267"/>
      <c r="CD684" s="267"/>
      <c r="CE684" s="267"/>
      <c r="CF684" s="267"/>
      <c r="CG684" s="267"/>
      <c r="CH684" s="267"/>
      <c r="CI684" s="267"/>
      <c r="CJ684" s="267"/>
      <c r="CK684" s="267"/>
      <c r="CL684" s="267"/>
      <c r="CM684" s="267"/>
      <c r="CN684" s="267"/>
      <c r="CO684" s="267"/>
      <c r="CP684" s="267"/>
      <c r="CQ684" s="267"/>
      <c r="CR684" s="267"/>
      <c r="CS684" s="267"/>
      <c r="CT684" s="267"/>
      <c r="CU684" s="267"/>
      <c r="CV684" s="267"/>
      <c r="CW684" s="267"/>
      <c r="CX684" s="267"/>
      <c r="CY684" s="267"/>
      <c r="CZ684" s="267"/>
      <c r="DA684" s="267"/>
      <c r="DB684" s="267"/>
      <c r="DC684" s="267"/>
      <c r="DD684" s="267"/>
      <c r="DE684" s="267"/>
      <c r="DF684" s="267"/>
      <c r="DG684" s="267"/>
      <c r="DH684" s="267"/>
      <c r="DI684" s="267"/>
      <c r="DJ684" s="267"/>
      <c r="DK684" s="267"/>
      <c r="DL684" s="267"/>
      <c r="DM684" s="267"/>
      <c r="DN684" s="267"/>
      <c r="DO684" s="267"/>
      <c r="DP684" s="267"/>
      <c r="DQ684" s="267"/>
      <c r="DR684" s="267"/>
      <c r="DS684" s="267"/>
      <c r="DT684" s="267"/>
      <c r="DU684" s="267"/>
      <c r="DV684" s="267"/>
      <c r="DW684" s="267"/>
      <c r="DX684" s="267"/>
      <c r="DY684" s="267"/>
      <c r="DZ684" s="267"/>
      <c r="EA684" s="267"/>
      <c r="EB684" s="267"/>
      <c r="EC684" s="267"/>
      <c r="ED684" s="267"/>
      <c r="EE684" s="267"/>
      <c r="EF684" s="267"/>
      <c r="EG684" s="267"/>
      <c r="EH684" s="267"/>
      <c r="EI684" s="267"/>
      <c r="EJ684" s="267"/>
      <c r="EK684" s="267"/>
      <c r="EL684" s="267"/>
      <c r="EM684" s="267"/>
      <c r="EN684" s="267"/>
      <c r="EO684" s="267"/>
      <c r="EP684" s="267"/>
      <c r="EQ684" s="267"/>
      <c r="ER684" s="267"/>
      <c r="ES684" s="267"/>
      <c r="ET684" s="267"/>
      <c r="EU684" s="267"/>
      <c r="EV684" s="267"/>
      <c r="EW684" s="267"/>
      <c r="EX684" s="267"/>
      <c r="EY684" s="267"/>
      <c r="EZ684" s="267"/>
      <c r="FA684" s="267"/>
      <c r="FB684" s="267"/>
      <c r="FC684" s="267"/>
      <c r="FD684" s="267"/>
      <c r="FE684" s="267"/>
      <c r="FF684" s="267"/>
      <c r="FG684" s="267"/>
      <c r="FH684" s="267"/>
      <c r="FI684" s="267"/>
      <c r="FJ684" s="267"/>
      <c r="FK684" s="267"/>
      <c r="FL684" s="267"/>
      <c r="FM684" s="267"/>
      <c r="FN684" s="267"/>
      <c r="FO684" s="267"/>
      <c r="FP684" s="267"/>
      <c r="FQ684" s="267"/>
      <c r="FR684" s="267"/>
      <c r="FS684" s="267"/>
      <c r="FT684" s="267"/>
      <c r="FU684" s="267"/>
      <c r="FV684" s="267"/>
      <c r="FW684" s="267"/>
      <c r="FX684" s="267"/>
      <c r="FY684" s="267"/>
      <c r="FZ684" s="267"/>
      <c r="GA684" s="267"/>
      <c r="GB684" s="267"/>
      <c r="GC684" s="267"/>
      <c r="GD684" s="267"/>
      <c r="GE684" s="267"/>
      <c r="GF684" s="267"/>
      <c r="GG684" s="267"/>
      <c r="GH684" s="267"/>
      <c r="GI684" s="267"/>
      <c r="GJ684" s="267"/>
      <c r="GK684" s="267"/>
      <c r="GL684" s="267"/>
      <c r="GM684" s="267"/>
      <c r="GN684" s="267"/>
      <c r="GO684" s="267"/>
      <c r="GP684" s="267"/>
      <c r="GQ684" s="267"/>
      <c r="GR684" s="267"/>
      <c r="GS684" s="267"/>
      <c r="GT684" s="267"/>
      <c r="GU684" s="267"/>
      <c r="GV684" s="267"/>
    </row>
    <row r="685" spans="1:204" s="502" customFormat="1" ht="45" hidden="1" customHeight="1">
      <c r="A685" s="258"/>
      <c r="B685" s="425"/>
      <c r="C685" s="260"/>
      <c r="D685" s="261"/>
      <c r="E685" s="262"/>
      <c r="F685" s="263"/>
      <c r="G685" s="426"/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63">SUM(O686:O687)</f>
        <v>0</v>
      </c>
      <c r="P685" s="466">
        <f t="shared" si="63"/>
        <v>0</v>
      </c>
      <c r="Q685" s="267"/>
      <c r="R685" s="267"/>
      <c r="S685" s="267"/>
      <c r="T685" s="267"/>
      <c r="U685" s="267"/>
      <c r="V685" s="267"/>
      <c r="W685" s="267"/>
      <c r="X685" s="267"/>
      <c r="Y685" s="267"/>
      <c r="Z685" s="267"/>
      <c r="AA685" s="267"/>
      <c r="AB685" s="267"/>
      <c r="AC685" s="267"/>
      <c r="AD685" s="267"/>
      <c r="AE685" s="267"/>
      <c r="AF685" s="267"/>
      <c r="AG685" s="267"/>
      <c r="AH685" s="267"/>
      <c r="AI685" s="267"/>
      <c r="AJ685" s="267"/>
      <c r="AK685" s="267"/>
      <c r="AL685" s="267"/>
      <c r="AM685" s="267"/>
      <c r="AN685" s="267"/>
      <c r="AO685" s="267"/>
      <c r="AP685" s="267"/>
      <c r="AQ685" s="267"/>
      <c r="AR685" s="267"/>
      <c r="AS685" s="267"/>
      <c r="AT685" s="267"/>
      <c r="AU685" s="267"/>
      <c r="AV685" s="267"/>
      <c r="AW685" s="267"/>
      <c r="AX685" s="267"/>
      <c r="AY685" s="267"/>
      <c r="AZ685" s="267"/>
      <c r="BA685" s="267"/>
      <c r="BB685" s="267"/>
      <c r="BC685" s="267"/>
      <c r="BD685" s="267"/>
      <c r="BE685" s="267"/>
      <c r="BF685" s="267"/>
      <c r="BG685" s="267"/>
      <c r="BH685" s="267"/>
      <c r="BI685" s="267"/>
      <c r="BJ685" s="267"/>
      <c r="BK685" s="267"/>
      <c r="BL685" s="267"/>
      <c r="BM685" s="267"/>
      <c r="BN685" s="267"/>
      <c r="BO685" s="267"/>
      <c r="BP685" s="267"/>
      <c r="BQ685" s="267"/>
      <c r="BR685" s="267"/>
      <c r="BS685" s="267"/>
      <c r="BT685" s="267"/>
      <c r="BU685" s="267"/>
      <c r="BV685" s="267"/>
      <c r="BW685" s="267"/>
      <c r="BX685" s="267"/>
      <c r="BY685" s="267"/>
      <c r="BZ685" s="267"/>
      <c r="CA685" s="267"/>
      <c r="CB685" s="267"/>
      <c r="CC685" s="267"/>
      <c r="CD685" s="267"/>
      <c r="CE685" s="267"/>
      <c r="CF685" s="267"/>
      <c r="CG685" s="267"/>
      <c r="CH685" s="267"/>
      <c r="CI685" s="267"/>
      <c r="CJ685" s="267"/>
      <c r="CK685" s="267"/>
      <c r="CL685" s="267"/>
      <c r="CM685" s="267"/>
      <c r="CN685" s="267"/>
      <c r="CO685" s="267"/>
      <c r="CP685" s="267"/>
      <c r="CQ685" s="267"/>
      <c r="CR685" s="267"/>
      <c r="CS685" s="267"/>
      <c r="CT685" s="267"/>
      <c r="CU685" s="267"/>
      <c r="CV685" s="267"/>
      <c r="CW685" s="267"/>
      <c r="CX685" s="267"/>
      <c r="CY685" s="267"/>
      <c r="CZ685" s="267"/>
      <c r="DA685" s="267"/>
      <c r="DB685" s="267"/>
      <c r="DC685" s="267"/>
      <c r="DD685" s="267"/>
      <c r="DE685" s="267"/>
      <c r="DF685" s="267"/>
      <c r="DG685" s="267"/>
      <c r="DH685" s="267"/>
      <c r="DI685" s="267"/>
      <c r="DJ685" s="267"/>
      <c r="DK685" s="267"/>
      <c r="DL685" s="267"/>
      <c r="DM685" s="267"/>
      <c r="DN685" s="267"/>
      <c r="DO685" s="267"/>
      <c r="DP685" s="267"/>
      <c r="DQ685" s="267"/>
      <c r="DR685" s="267"/>
      <c r="DS685" s="267"/>
      <c r="DT685" s="267"/>
      <c r="DU685" s="267"/>
      <c r="DV685" s="267"/>
      <c r="DW685" s="267"/>
      <c r="DX685" s="267"/>
      <c r="DY685" s="267"/>
      <c r="DZ685" s="267"/>
      <c r="EA685" s="267"/>
      <c r="EB685" s="267"/>
      <c r="EC685" s="267"/>
      <c r="ED685" s="267"/>
      <c r="EE685" s="267"/>
      <c r="EF685" s="267"/>
      <c r="EG685" s="267"/>
      <c r="EH685" s="267"/>
      <c r="EI685" s="267"/>
      <c r="EJ685" s="267"/>
      <c r="EK685" s="267"/>
      <c r="EL685" s="267"/>
      <c r="EM685" s="267"/>
      <c r="EN685" s="267"/>
      <c r="EO685" s="267"/>
      <c r="EP685" s="267"/>
      <c r="EQ685" s="267"/>
      <c r="ER685" s="267"/>
      <c r="ES685" s="267"/>
      <c r="ET685" s="267"/>
      <c r="EU685" s="267"/>
      <c r="EV685" s="267"/>
      <c r="EW685" s="267"/>
      <c r="EX685" s="267"/>
      <c r="EY685" s="267"/>
      <c r="EZ685" s="267"/>
      <c r="FA685" s="267"/>
      <c r="FB685" s="267"/>
      <c r="FC685" s="267"/>
      <c r="FD685" s="267"/>
      <c r="FE685" s="267"/>
      <c r="FF685" s="267"/>
      <c r="FG685" s="267"/>
      <c r="FH685" s="267"/>
      <c r="FI685" s="267"/>
      <c r="FJ685" s="267"/>
      <c r="FK685" s="267"/>
      <c r="FL685" s="267"/>
      <c r="FM685" s="267"/>
      <c r="FN685" s="267"/>
      <c r="FO685" s="267"/>
      <c r="FP685" s="267"/>
      <c r="FQ685" s="267"/>
      <c r="FR685" s="267"/>
      <c r="FS685" s="267"/>
      <c r="FT685" s="267"/>
      <c r="FU685" s="267"/>
      <c r="FV685" s="267"/>
      <c r="FW685" s="267"/>
      <c r="FX685" s="267"/>
      <c r="FY685" s="267"/>
      <c r="FZ685" s="267"/>
      <c r="GA685" s="267"/>
      <c r="GB685" s="267"/>
      <c r="GC685" s="267"/>
      <c r="GD685" s="267"/>
      <c r="GE685" s="267"/>
      <c r="GF685" s="267"/>
      <c r="GG685" s="267"/>
      <c r="GH685" s="267"/>
      <c r="GI685" s="267"/>
      <c r="GJ685" s="267"/>
      <c r="GK685" s="267"/>
      <c r="GL685" s="267"/>
      <c r="GM685" s="267"/>
      <c r="GN685" s="267"/>
      <c r="GO685" s="267"/>
      <c r="GP685" s="267"/>
      <c r="GQ685" s="267"/>
      <c r="GR685" s="267"/>
      <c r="GS685" s="267"/>
      <c r="GT685" s="267"/>
      <c r="GU685" s="267"/>
      <c r="GV685" s="267"/>
    </row>
    <row r="686" spans="1:204" s="502" customFormat="1" hidden="1">
      <c r="A686" s="258"/>
      <c r="B686" s="425"/>
      <c r="C686" s="260"/>
      <c r="D686" s="261"/>
      <c r="E686" s="262"/>
      <c r="F686" s="263"/>
      <c r="G686" s="426"/>
      <c r="H686" s="238"/>
      <c r="I686" s="245"/>
      <c r="J686" s="249"/>
      <c r="K686" s="249"/>
      <c r="L686" s="504" t="s">
        <v>123</v>
      </c>
      <c r="M686" s="505">
        <v>4235</v>
      </c>
      <c r="N686" s="240">
        <f>+'havelvac 7.1'!N686+'havelvac 7.2'!N686+'havelvac 7.3'!N686+'havelvac 7.4'!N686+'havelvac 7.5'!N686+'havelvac 7.6'!N686+'havelvac 7.7'!N686+'havelvac 7.9'!N686+'havelvac 7.8'!N686+'havelvac 7.10'!N686+'havelvac 7.11'!N686+'havelvac 7.12'!N686+'havelvac 7.13'!N686</f>
        <v>0</v>
      </c>
      <c r="O686" s="240">
        <f>+'havelvac 7.1'!O686+'havelvac 7.2'!O686+'havelvac 7.3'!O686+'havelvac 7.4'!O686+'havelvac 7.5'!O686+'havelvac 7.6'!O686+'havelvac 7.7'!O686+'havelvac 7.9'!O686+'havelvac 7.8'!O686+'havelvac 7.10'!O686+'havelvac 7.11'!O686+'havelvac 7.12'!O686+'havelvac 7.13'!O686</f>
        <v>0</v>
      </c>
      <c r="P686" s="240">
        <f>+'havelvac 7.1'!P686+'havelvac 7.2'!P686+'havelvac 7.3'!P686+'havelvac 7.4'!P686+'havelvac 7.5'!P686+'havelvac 7.6'!P686+'havelvac 7.7'!P686+'havelvac 7.9'!P686+'havelvac 7.8'!P686+'havelvac 7.10'!P686+'havelvac 7.11'!P686+'havelvac 7.12'!P686+'havelvac 7.13'!P686</f>
        <v>0</v>
      </c>
      <c r="Q686" s="267"/>
      <c r="R686" s="267"/>
      <c r="S686" s="267"/>
      <c r="T686" s="267"/>
      <c r="U686" s="267"/>
      <c r="V686" s="267"/>
      <c r="W686" s="267"/>
      <c r="X686" s="267"/>
      <c r="Y686" s="267"/>
      <c r="Z686" s="267"/>
      <c r="AA686" s="267"/>
      <c r="AB686" s="267"/>
      <c r="AC686" s="267"/>
      <c r="AD686" s="267"/>
      <c r="AE686" s="267"/>
      <c r="AF686" s="267"/>
      <c r="AG686" s="267"/>
      <c r="AH686" s="267"/>
      <c r="AI686" s="267"/>
      <c r="AJ686" s="267"/>
      <c r="AK686" s="267"/>
      <c r="AL686" s="267"/>
      <c r="AM686" s="267"/>
      <c r="AN686" s="267"/>
      <c r="AO686" s="267"/>
      <c r="AP686" s="267"/>
      <c r="AQ686" s="267"/>
      <c r="AR686" s="267"/>
      <c r="AS686" s="267"/>
      <c r="AT686" s="267"/>
      <c r="AU686" s="267"/>
      <c r="AV686" s="267"/>
      <c r="AW686" s="267"/>
      <c r="AX686" s="267"/>
      <c r="AY686" s="267"/>
      <c r="AZ686" s="267"/>
      <c r="BA686" s="267"/>
      <c r="BB686" s="267"/>
      <c r="BC686" s="267"/>
      <c r="BD686" s="267"/>
      <c r="BE686" s="267"/>
      <c r="BF686" s="267"/>
      <c r="BG686" s="267"/>
      <c r="BH686" s="267"/>
      <c r="BI686" s="267"/>
      <c r="BJ686" s="267"/>
      <c r="BK686" s="267"/>
      <c r="BL686" s="267"/>
      <c r="BM686" s="267"/>
      <c r="BN686" s="267"/>
      <c r="BO686" s="267"/>
      <c r="BP686" s="267"/>
      <c r="BQ686" s="267"/>
      <c r="BR686" s="267"/>
      <c r="BS686" s="267"/>
      <c r="BT686" s="267"/>
      <c r="BU686" s="267"/>
      <c r="BV686" s="267"/>
      <c r="BW686" s="267"/>
      <c r="BX686" s="267"/>
      <c r="BY686" s="267"/>
      <c r="BZ686" s="267"/>
      <c r="CA686" s="267"/>
      <c r="CB686" s="267"/>
      <c r="CC686" s="267"/>
      <c r="CD686" s="267"/>
      <c r="CE686" s="267"/>
      <c r="CF686" s="267"/>
      <c r="CG686" s="267"/>
      <c r="CH686" s="267"/>
      <c r="CI686" s="267"/>
      <c r="CJ686" s="267"/>
      <c r="CK686" s="267"/>
      <c r="CL686" s="267"/>
      <c r="CM686" s="267"/>
      <c r="CN686" s="267"/>
      <c r="CO686" s="267"/>
      <c r="CP686" s="267"/>
      <c r="CQ686" s="267"/>
      <c r="CR686" s="267"/>
      <c r="CS686" s="267"/>
      <c r="CT686" s="267"/>
      <c r="CU686" s="267"/>
      <c r="CV686" s="267"/>
      <c r="CW686" s="267"/>
      <c r="CX686" s="267"/>
      <c r="CY686" s="267"/>
      <c r="CZ686" s="267"/>
      <c r="DA686" s="267"/>
      <c r="DB686" s="267"/>
      <c r="DC686" s="267"/>
      <c r="DD686" s="267"/>
      <c r="DE686" s="267"/>
      <c r="DF686" s="267"/>
      <c r="DG686" s="267"/>
      <c r="DH686" s="267"/>
      <c r="DI686" s="267"/>
      <c r="DJ686" s="267"/>
      <c r="DK686" s="267"/>
      <c r="DL686" s="267"/>
      <c r="DM686" s="267"/>
      <c r="DN686" s="267"/>
      <c r="DO686" s="267"/>
      <c r="DP686" s="267"/>
      <c r="DQ686" s="267"/>
      <c r="DR686" s="267"/>
      <c r="DS686" s="267"/>
      <c r="DT686" s="267"/>
      <c r="DU686" s="267"/>
      <c r="DV686" s="267"/>
      <c r="DW686" s="267"/>
      <c r="DX686" s="267"/>
      <c r="DY686" s="267"/>
      <c r="DZ686" s="267"/>
      <c r="EA686" s="267"/>
      <c r="EB686" s="267"/>
      <c r="EC686" s="267"/>
      <c r="ED686" s="267"/>
      <c r="EE686" s="267"/>
      <c r="EF686" s="267"/>
      <c r="EG686" s="267"/>
      <c r="EH686" s="267"/>
      <c r="EI686" s="267"/>
      <c r="EJ686" s="267"/>
      <c r="EK686" s="267"/>
      <c r="EL686" s="267"/>
      <c r="EM686" s="267"/>
      <c r="EN686" s="267"/>
      <c r="EO686" s="267"/>
      <c r="EP686" s="267"/>
      <c r="EQ686" s="267"/>
      <c r="ER686" s="267"/>
      <c r="ES686" s="267"/>
      <c r="ET686" s="267"/>
      <c r="EU686" s="267"/>
      <c r="EV686" s="267"/>
      <c r="EW686" s="267"/>
      <c r="EX686" s="267"/>
      <c r="EY686" s="267"/>
      <c r="EZ686" s="267"/>
      <c r="FA686" s="267"/>
      <c r="FB686" s="267"/>
      <c r="FC686" s="267"/>
      <c r="FD686" s="267"/>
      <c r="FE686" s="267"/>
      <c r="FF686" s="267"/>
      <c r="FG686" s="267"/>
      <c r="FH686" s="267"/>
      <c r="FI686" s="267"/>
      <c r="FJ686" s="267"/>
      <c r="FK686" s="267"/>
      <c r="FL686" s="267"/>
      <c r="FM686" s="267"/>
      <c r="FN686" s="267"/>
      <c r="FO686" s="267"/>
      <c r="FP686" s="267"/>
      <c r="FQ686" s="267"/>
      <c r="FR686" s="267"/>
      <c r="FS686" s="267"/>
      <c r="FT686" s="267"/>
      <c r="FU686" s="267"/>
      <c r="FV686" s="267"/>
      <c r="FW686" s="267"/>
      <c r="FX686" s="267"/>
      <c r="FY686" s="267"/>
      <c r="FZ686" s="267"/>
      <c r="GA686" s="267"/>
      <c r="GB686" s="267"/>
      <c r="GC686" s="267"/>
      <c r="GD686" s="267"/>
      <c r="GE686" s="267"/>
      <c r="GF686" s="267"/>
      <c r="GG686" s="267"/>
      <c r="GH686" s="267"/>
      <c r="GI686" s="267"/>
      <c r="GJ686" s="267"/>
      <c r="GK686" s="267"/>
      <c r="GL686" s="267"/>
      <c r="GM686" s="267"/>
      <c r="GN686" s="267"/>
      <c r="GO686" s="267"/>
      <c r="GP686" s="267"/>
      <c r="GQ686" s="267"/>
      <c r="GR686" s="267"/>
      <c r="GS686" s="267"/>
      <c r="GT686" s="267"/>
      <c r="GU686" s="267"/>
      <c r="GV686" s="267"/>
    </row>
    <row r="687" spans="1:204" s="502" customFormat="1" hidden="1">
      <c r="A687" s="258"/>
      <c r="B687" s="425"/>
      <c r="C687" s="260"/>
      <c r="D687" s="261"/>
      <c r="E687" s="262"/>
      <c r="F687" s="263"/>
      <c r="G687" s="426"/>
      <c r="H687" s="238"/>
      <c r="I687" s="245"/>
      <c r="J687" s="249"/>
      <c r="K687" s="249"/>
      <c r="L687" s="472" t="s">
        <v>125</v>
      </c>
      <c r="M687" s="506">
        <v>4239</v>
      </c>
      <c r="N687" s="240">
        <f>+'havelvac 7.1'!N687+'havelvac 7.2'!N687+'havelvac 7.3'!N687+'havelvac 7.4'!N687+'havelvac 7.5'!N687+'havelvac 7.6'!N687+'havelvac 7.7'!N687+'havelvac 7.9'!N687+'havelvac 7.8'!N687+'havelvac 7.10'!N687+'havelvac 7.11'!N687+'havelvac 7.12'!N687+'havelvac 7.13'!N687</f>
        <v>0</v>
      </c>
      <c r="O687" s="240">
        <f>+'havelvac 7.1'!O687+'havelvac 7.2'!O687+'havelvac 7.3'!O687+'havelvac 7.4'!O687+'havelvac 7.5'!O687+'havelvac 7.6'!O687+'havelvac 7.7'!O687+'havelvac 7.9'!O687+'havelvac 7.8'!O687+'havelvac 7.10'!O687+'havelvac 7.11'!O687+'havelvac 7.12'!O687+'havelvac 7.13'!O687</f>
        <v>0</v>
      </c>
      <c r="P687" s="240">
        <f>+'havelvac 7.1'!P687+'havelvac 7.2'!P687+'havelvac 7.3'!P687+'havelvac 7.4'!P687+'havelvac 7.5'!P687+'havelvac 7.6'!P687+'havelvac 7.7'!P687+'havelvac 7.9'!P687+'havelvac 7.8'!P687+'havelvac 7.10'!P687+'havelvac 7.11'!P687+'havelvac 7.12'!P687+'havelvac 7.13'!P687</f>
        <v>0</v>
      </c>
      <c r="Q687" s="267"/>
      <c r="R687" s="267"/>
      <c r="S687" s="267"/>
      <c r="T687" s="267"/>
      <c r="U687" s="267"/>
      <c r="V687" s="267"/>
      <c r="W687" s="267"/>
      <c r="X687" s="267"/>
      <c r="Y687" s="267"/>
      <c r="Z687" s="267"/>
      <c r="AA687" s="267"/>
      <c r="AB687" s="267"/>
      <c r="AC687" s="267"/>
      <c r="AD687" s="267"/>
      <c r="AE687" s="267"/>
      <c r="AF687" s="267"/>
      <c r="AG687" s="267"/>
      <c r="AH687" s="267"/>
      <c r="AI687" s="267"/>
      <c r="AJ687" s="267"/>
      <c r="AK687" s="267"/>
      <c r="AL687" s="267"/>
      <c r="AM687" s="267"/>
      <c r="AN687" s="267"/>
      <c r="AO687" s="267"/>
      <c r="AP687" s="267"/>
      <c r="AQ687" s="267"/>
      <c r="AR687" s="267"/>
      <c r="AS687" s="267"/>
      <c r="AT687" s="267"/>
      <c r="AU687" s="267"/>
      <c r="AV687" s="267"/>
      <c r="AW687" s="267"/>
      <c r="AX687" s="267"/>
      <c r="AY687" s="267"/>
      <c r="AZ687" s="267"/>
      <c r="BA687" s="267"/>
      <c r="BB687" s="267"/>
      <c r="BC687" s="267"/>
      <c r="BD687" s="267"/>
      <c r="BE687" s="267"/>
      <c r="BF687" s="267"/>
      <c r="BG687" s="267"/>
      <c r="BH687" s="267"/>
      <c r="BI687" s="267"/>
      <c r="BJ687" s="267"/>
      <c r="BK687" s="267"/>
      <c r="BL687" s="267"/>
      <c r="BM687" s="267"/>
      <c r="BN687" s="267"/>
      <c r="BO687" s="267"/>
      <c r="BP687" s="267"/>
      <c r="BQ687" s="267"/>
      <c r="BR687" s="267"/>
      <c r="BS687" s="267"/>
      <c r="BT687" s="267"/>
      <c r="BU687" s="267"/>
      <c r="BV687" s="267"/>
      <c r="BW687" s="267"/>
      <c r="BX687" s="267"/>
      <c r="BY687" s="267"/>
      <c r="BZ687" s="267"/>
      <c r="CA687" s="267"/>
      <c r="CB687" s="267"/>
      <c r="CC687" s="267"/>
      <c r="CD687" s="267"/>
      <c r="CE687" s="267"/>
      <c r="CF687" s="267"/>
      <c r="CG687" s="267"/>
      <c r="CH687" s="267"/>
      <c r="CI687" s="267"/>
      <c r="CJ687" s="267"/>
      <c r="CK687" s="267"/>
      <c r="CL687" s="267"/>
      <c r="CM687" s="267"/>
      <c r="CN687" s="267"/>
      <c r="CO687" s="267"/>
      <c r="CP687" s="267"/>
      <c r="CQ687" s="267"/>
      <c r="CR687" s="267"/>
      <c r="CS687" s="267"/>
      <c r="CT687" s="267"/>
      <c r="CU687" s="267"/>
      <c r="CV687" s="267"/>
      <c r="CW687" s="267"/>
      <c r="CX687" s="267"/>
      <c r="CY687" s="267"/>
      <c r="CZ687" s="267"/>
      <c r="DA687" s="267"/>
      <c r="DB687" s="267"/>
      <c r="DC687" s="267"/>
      <c r="DD687" s="267"/>
      <c r="DE687" s="267"/>
      <c r="DF687" s="267"/>
      <c r="DG687" s="267"/>
      <c r="DH687" s="267"/>
      <c r="DI687" s="267"/>
      <c r="DJ687" s="267"/>
      <c r="DK687" s="267"/>
      <c r="DL687" s="267"/>
      <c r="DM687" s="267"/>
      <c r="DN687" s="267"/>
      <c r="DO687" s="267"/>
      <c r="DP687" s="267"/>
      <c r="DQ687" s="267"/>
      <c r="DR687" s="267"/>
      <c r="DS687" s="267"/>
      <c r="DT687" s="267"/>
      <c r="DU687" s="267"/>
      <c r="DV687" s="267"/>
      <c r="DW687" s="267"/>
      <c r="DX687" s="267"/>
      <c r="DY687" s="267"/>
      <c r="DZ687" s="267"/>
      <c r="EA687" s="267"/>
      <c r="EB687" s="267"/>
      <c r="EC687" s="267"/>
      <c r="ED687" s="267"/>
      <c r="EE687" s="267"/>
      <c r="EF687" s="267"/>
      <c r="EG687" s="267"/>
      <c r="EH687" s="267"/>
      <c r="EI687" s="267"/>
      <c r="EJ687" s="267"/>
      <c r="EK687" s="267"/>
      <c r="EL687" s="267"/>
      <c r="EM687" s="267"/>
      <c r="EN687" s="267"/>
      <c r="EO687" s="267"/>
      <c r="EP687" s="267"/>
      <c r="EQ687" s="267"/>
      <c r="ER687" s="267"/>
      <c r="ES687" s="267"/>
      <c r="ET687" s="267"/>
      <c r="EU687" s="267"/>
      <c r="EV687" s="267"/>
      <c r="EW687" s="267"/>
      <c r="EX687" s="267"/>
      <c r="EY687" s="267"/>
      <c r="EZ687" s="267"/>
      <c r="FA687" s="267"/>
      <c r="FB687" s="267"/>
      <c r="FC687" s="267"/>
      <c r="FD687" s="267"/>
      <c r="FE687" s="267"/>
      <c r="FF687" s="267"/>
      <c r="FG687" s="267"/>
      <c r="FH687" s="267"/>
      <c r="FI687" s="267"/>
      <c r="FJ687" s="267"/>
      <c r="FK687" s="267"/>
      <c r="FL687" s="267"/>
      <c r="FM687" s="267"/>
      <c r="FN687" s="267"/>
      <c r="FO687" s="267"/>
      <c r="FP687" s="267"/>
      <c r="FQ687" s="267"/>
      <c r="FR687" s="267"/>
      <c r="FS687" s="267"/>
      <c r="FT687" s="267"/>
      <c r="FU687" s="267"/>
      <c r="FV687" s="267"/>
      <c r="FW687" s="267"/>
      <c r="FX687" s="267"/>
      <c r="FY687" s="267"/>
      <c r="FZ687" s="267"/>
      <c r="GA687" s="267"/>
      <c r="GB687" s="267"/>
      <c r="GC687" s="267"/>
      <c r="GD687" s="267"/>
      <c r="GE687" s="267"/>
      <c r="GF687" s="267"/>
      <c r="GG687" s="267"/>
      <c r="GH687" s="267"/>
      <c r="GI687" s="267"/>
      <c r="GJ687" s="267"/>
      <c r="GK687" s="267"/>
      <c r="GL687" s="267"/>
      <c r="GM687" s="267"/>
      <c r="GN687" s="267"/>
      <c r="GO687" s="267"/>
      <c r="GP687" s="267"/>
      <c r="GQ687" s="267"/>
      <c r="GR687" s="267"/>
      <c r="GS687" s="267"/>
      <c r="GT687" s="267"/>
      <c r="GU687" s="267"/>
      <c r="GV687" s="267"/>
    </row>
    <row r="688" spans="1:204" ht="27"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154299.6</v>
      </c>
      <c r="O688" s="460">
        <f>+O690</f>
        <v>154299.6</v>
      </c>
      <c r="P688" s="460">
        <f>+P690</f>
        <v>0</v>
      </c>
    </row>
    <row r="689" spans="1:204" s="502" customFormat="1">
      <c r="A689" s="258"/>
      <c r="B689" s="425"/>
      <c r="C689" s="260"/>
      <c r="D689" s="261"/>
      <c r="E689" s="262"/>
      <c r="F689" s="263"/>
      <c r="G689" s="426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7"/>
      <c r="R689" s="267"/>
      <c r="S689" s="267"/>
      <c r="T689" s="267"/>
      <c r="U689" s="267"/>
      <c r="V689" s="267"/>
      <c r="W689" s="267"/>
      <c r="X689" s="267"/>
      <c r="Y689" s="267"/>
      <c r="Z689" s="267"/>
      <c r="AA689" s="267"/>
      <c r="AB689" s="267"/>
      <c r="AC689" s="267"/>
      <c r="AD689" s="267"/>
      <c r="AE689" s="267"/>
      <c r="AF689" s="267"/>
      <c r="AG689" s="267"/>
      <c r="AH689" s="267"/>
      <c r="AI689" s="267"/>
      <c r="AJ689" s="267"/>
      <c r="AK689" s="267"/>
      <c r="AL689" s="267"/>
      <c r="AM689" s="267"/>
      <c r="AN689" s="267"/>
      <c r="AO689" s="267"/>
      <c r="AP689" s="267"/>
      <c r="AQ689" s="267"/>
      <c r="AR689" s="267"/>
      <c r="AS689" s="267"/>
      <c r="AT689" s="267"/>
      <c r="AU689" s="267"/>
      <c r="AV689" s="267"/>
      <c r="AW689" s="267"/>
      <c r="AX689" s="267"/>
      <c r="AY689" s="267"/>
      <c r="AZ689" s="267"/>
      <c r="BA689" s="267"/>
      <c r="BB689" s="267"/>
      <c r="BC689" s="267"/>
      <c r="BD689" s="267"/>
      <c r="BE689" s="267"/>
      <c r="BF689" s="267"/>
      <c r="BG689" s="267"/>
      <c r="BH689" s="267"/>
      <c r="BI689" s="267"/>
      <c r="BJ689" s="267"/>
      <c r="BK689" s="267"/>
      <c r="BL689" s="267"/>
      <c r="BM689" s="267"/>
      <c r="BN689" s="267"/>
      <c r="BO689" s="267"/>
      <c r="BP689" s="267"/>
      <c r="BQ689" s="267"/>
      <c r="BR689" s="267"/>
      <c r="BS689" s="267"/>
      <c r="BT689" s="267"/>
      <c r="BU689" s="267"/>
      <c r="BV689" s="267"/>
      <c r="BW689" s="267"/>
      <c r="BX689" s="267"/>
      <c r="BY689" s="267"/>
      <c r="BZ689" s="267"/>
      <c r="CA689" s="267"/>
      <c r="CB689" s="267"/>
      <c r="CC689" s="267"/>
      <c r="CD689" s="267"/>
      <c r="CE689" s="267"/>
      <c r="CF689" s="267"/>
      <c r="CG689" s="267"/>
      <c r="CH689" s="267"/>
      <c r="CI689" s="267"/>
      <c r="CJ689" s="267"/>
      <c r="CK689" s="267"/>
      <c r="CL689" s="267"/>
      <c r="CM689" s="267"/>
      <c r="CN689" s="267"/>
      <c r="CO689" s="267"/>
      <c r="CP689" s="267"/>
      <c r="CQ689" s="267"/>
      <c r="CR689" s="267"/>
      <c r="CS689" s="267"/>
      <c r="CT689" s="267"/>
      <c r="CU689" s="267"/>
      <c r="CV689" s="267"/>
      <c r="CW689" s="267"/>
      <c r="CX689" s="267"/>
      <c r="CY689" s="267"/>
      <c r="CZ689" s="267"/>
      <c r="DA689" s="267"/>
      <c r="DB689" s="267"/>
      <c r="DC689" s="267"/>
      <c r="DD689" s="267"/>
      <c r="DE689" s="267"/>
      <c r="DF689" s="267"/>
      <c r="DG689" s="267"/>
      <c r="DH689" s="267"/>
      <c r="DI689" s="267"/>
      <c r="DJ689" s="267"/>
      <c r="DK689" s="267"/>
      <c r="DL689" s="267"/>
      <c r="DM689" s="267"/>
      <c r="DN689" s="267"/>
      <c r="DO689" s="267"/>
      <c r="DP689" s="267"/>
      <c r="DQ689" s="267"/>
      <c r="DR689" s="267"/>
      <c r="DS689" s="267"/>
      <c r="DT689" s="267"/>
      <c r="DU689" s="267"/>
      <c r="DV689" s="267"/>
      <c r="DW689" s="267"/>
      <c r="DX689" s="267"/>
      <c r="DY689" s="267"/>
      <c r="DZ689" s="267"/>
      <c r="EA689" s="267"/>
      <c r="EB689" s="267"/>
      <c r="EC689" s="267"/>
      <c r="ED689" s="267"/>
      <c r="EE689" s="267"/>
      <c r="EF689" s="267"/>
      <c r="EG689" s="267"/>
      <c r="EH689" s="267"/>
      <c r="EI689" s="267"/>
      <c r="EJ689" s="267"/>
      <c r="EK689" s="267"/>
      <c r="EL689" s="267"/>
      <c r="EM689" s="267"/>
      <c r="EN689" s="267"/>
      <c r="EO689" s="267"/>
      <c r="EP689" s="267"/>
      <c r="EQ689" s="267"/>
      <c r="ER689" s="267"/>
      <c r="ES689" s="267"/>
      <c r="ET689" s="267"/>
      <c r="EU689" s="267"/>
      <c r="EV689" s="267"/>
      <c r="EW689" s="267"/>
      <c r="EX689" s="267"/>
      <c r="EY689" s="267"/>
      <c r="EZ689" s="267"/>
      <c r="FA689" s="267"/>
      <c r="FB689" s="267"/>
      <c r="FC689" s="267"/>
      <c r="FD689" s="267"/>
      <c r="FE689" s="267"/>
      <c r="FF689" s="267"/>
      <c r="FG689" s="267"/>
      <c r="FH689" s="267"/>
      <c r="FI689" s="267"/>
      <c r="FJ689" s="267"/>
      <c r="FK689" s="267"/>
      <c r="FL689" s="267"/>
      <c r="FM689" s="267"/>
      <c r="FN689" s="267"/>
      <c r="FO689" s="267"/>
      <c r="FP689" s="267"/>
      <c r="FQ689" s="267"/>
      <c r="FR689" s="267"/>
      <c r="FS689" s="267"/>
      <c r="FT689" s="267"/>
      <c r="FU689" s="267"/>
      <c r="FV689" s="267"/>
      <c r="FW689" s="267"/>
      <c r="FX689" s="267"/>
      <c r="FY689" s="267"/>
      <c r="FZ689" s="267"/>
      <c r="GA689" s="267"/>
      <c r="GB689" s="267"/>
      <c r="GC689" s="267"/>
      <c r="GD689" s="267"/>
      <c r="GE689" s="267"/>
      <c r="GF689" s="267"/>
      <c r="GG689" s="267"/>
      <c r="GH689" s="267"/>
      <c r="GI689" s="267"/>
      <c r="GJ689" s="267"/>
      <c r="GK689" s="267"/>
      <c r="GL689" s="267"/>
      <c r="GM689" s="267"/>
      <c r="GN689" s="267"/>
      <c r="GO689" s="267"/>
      <c r="GP689" s="267"/>
      <c r="GQ689" s="267"/>
      <c r="GR689" s="267"/>
      <c r="GS689" s="267"/>
      <c r="GT689" s="267"/>
      <c r="GU689" s="267"/>
      <c r="GV689" s="267"/>
    </row>
    <row r="690" spans="1:204" s="502" customFormat="1" ht="25.5">
      <c r="A690" s="258"/>
      <c r="B690" s="425"/>
      <c r="C690" s="260"/>
      <c r="D690" s="261"/>
      <c r="E690" s="262"/>
      <c r="F690" s="263"/>
      <c r="G690" s="426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154299.6</v>
      </c>
      <c r="O690" s="253">
        <f t="shared" ref="O690:P690" si="64">+O692+O700+O706+O708+O714+O721+O725+O733+O739</f>
        <v>154299.6</v>
      </c>
      <c r="P690" s="253">
        <f t="shared" si="64"/>
        <v>0</v>
      </c>
      <c r="Q690" s="267"/>
      <c r="R690" s="267"/>
      <c r="S690" s="267"/>
      <c r="T690" s="267"/>
      <c r="U690" s="267"/>
      <c r="V690" s="267"/>
      <c r="W690" s="267"/>
      <c r="X690" s="267"/>
      <c r="Y690" s="267"/>
      <c r="Z690" s="267"/>
      <c r="AA690" s="267"/>
      <c r="AB690" s="267"/>
      <c r="AC690" s="267"/>
      <c r="AD690" s="267"/>
      <c r="AE690" s="267"/>
      <c r="AF690" s="267"/>
      <c r="AG690" s="267"/>
      <c r="AH690" s="267"/>
      <c r="AI690" s="267"/>
      <c r="AJ690" s="267"/>
      <c r="AK690" s="267"/>
      <c r="AL690" s="267"/>
      <c r="AM690" s="267"/>
      <c r="AN690" s="267"/>
      <c r="AO690" s="267"/>
      <c r="AP690" s="267"/>
      <c r="AQ690" s="267"/>
      <c r="AR690" s="267"/>
      <c r="AS690" s="267"/>
      <c r="AT690" s="267"/>
      <c r="AU690" s="267"/>
      <c r="AV690" s="267"/>
      <c r="AW690" s="267"/>
      <c r="AX690" s="267"/>
      <c r="AY690" s="267"/>
      <c r="AZ690" s="267"/>
      <c r="BA690" s="267"/>
      <c r="BB690" s="267"/>
      <c r="BC690" s="267"/>
      <c r="BD690" s="267"/>
      <c r="BE690" s="267"/>
      <c r="BF690" s="267"/>
      <c r="BG690" s="267"/>
      <c r="BH690" s="267"/>
      <c r="BI690" s="267"/>
      <c r="BJ690" s="267"/>
      <c r="BK690" s="267"/>
      <c r="BL690" s="267"/>
      <c r="BM690" s="267"/>
      <c r="BN690" s="267"/>
      <c r="BO690" s="267"/>
      <c r="BP690" s="267"/>
      <c r="BQ690" s="267"/>
      <c r="BR690" s="267"/>
      <c r="BS690" s="267"/>
      <c r="BT690" s="267"/>
      <c r="BU690" s="267"/>
      <c r="BV690" s="267"/>
      <c r="BW690" s="267"/>
      <c r="BX690" s="267"/>
      <c r="BY690" s="267"/>
      <c r="BZ690" s="267"/>
      <c r="CA690" s="267"/>
      <c r="CB690" s="267"/>
      <c r="CC690" s="267"/>
      <c r="CD690" s="267"/>
      <c r="CE690" s="267"/>
      <c r="CF690" s="267"/>
      <c r="CG690" s="267"/>
      <c r="CH690" s="267"/>
      <c r="CI690" s="267"/>
      <c r="CJ690" s="267"/>
      <c r="CK690" s="267"/>
      <c r="CL690" s="267"/>
      <c r="CM690" s="267"/>
      <c r="CN690" s="267"/>
      <c r="CO690" s="267"/>
      <c r="CP690" s="267"/>
      <c r="CQ690" s="267"/>
      <c r="CR690" s="267"/>
      <c r="CS690" s="267"/>
      <c r="CT690" s="267"/>
      <c r="CU690" s="267"/>
      <c r="CV690" s="267"/>
      <c r="CW690" s="267"/>
      <c r="CX690" s="267"/>
      <c r="CY690" s="267"/>
      <c r="CZ690" s="267"/>
      <c r="DA690" s="267"/>
      <c r="DB690" s="267"/>
      <c r="DC690" s="267"/>
      <c r="DD690" s="267"/>
      <c r="DE690" s="267"/>
      <c r="DF690" s="267"/>
      <c r="DG690" s="267"/>
      <c r="DH690" s="267"/>
      <c r="DI690" s="267"/>
      <c r="DJ690" s="267"/>
      <c r="DK690" s="267"/>
      <c r="DL690" s="267"/>
      <c r="DM690" s="267"/>
      <c r="DN690" s="267"/>
      <c r="DO690" s="267"/>
      <c r="DP690" s="267"/>
      <c r="DQ690" s="267"/>
      <c r="DR690" s="267"/>
      <c r="DS690" s="267"/>
      <c r="DT690" s="267"/>
      <c r="DU690" s="267"/>
      <c r="DV690" s="267"/>
      <c r="DW690" s="267"/>
      <c r="DX690" s="267"/>
      <c r="DY690" s="267"/>
      <c r="DZ690" s="267"/>
      <c r="EA690" s="267"/>
      <c r="EB690" s="267"/>
      <c r="EC690" s="267"/>
      <c r="ED690" s="267"/>
      <c r="EE690" s="267"/>
      <c r="EF690" s="267"/>
      <c r="EG690" s="267"/>
      <c r="EH690" s="267"/>
      <c r="EI690" s="267"/>
      <c r="EJ690" s="267"/>
      <c r="EK690" s="267"/>
      <c r="EL690" s="267"/>
      <c r="EM690" s="267"/>
      <c r="EN690" s="267"/>
      <c r="EO690" s="267"/>
      <c r="EP690" s="267"/>
      <c r="EQ690" s="267"/>
      <c r="ER690" s="267"/>
      <c r="ES690" s="267"/>
      <c r="ET690" s="267"/>
      <c r="EU690" s="267"/>
      <c r="EV690" s="267"/>
      <c r="EW690" s="267"/>
      <c r="EX690" s="267"/>
      <c r="EY690" s="267"/>
      <c r="EZ690" s="267"/>
      <c r="FA690" s="267"/>
      <c r="FB690" s="267"/>
      <c r="FC690" s="267"/>
      <c r="FD690" s="267"/>
      <c r="FE690" s="267"/>
      <c r="FF690" s="267"/>
      <c r="FG690" s="267"/>
      <c r="FH690" s="267"/>
      <c r="FI690" s="267"/>
      <c r="FJ690" s="267"/>
      <c r="FK690" s="267"/>
      <c r="FL690" s="267"/>
      <c r="FM690" s="267"/>
      <c r="FN690" s="267"/>
      <c r="FO690" s="267"/>
      <c r="FP690" s="267"/>
      <c r="FQ690" s="267"/>
      <c r="FR690" s="267"/>
      <c r="FS690" s="267"/>
      <c r="FT690" s="267"/>
      <c r="FU690" s="267"/>
      <c r="FV690" s="267"/>
      <c r="FW690" s="267"/>
      <c r="FX690" s="267"/>
      <c r="FY690" s="267"/>
      <c r="FZ690" s="267"/>
      <c r="GA690" s="267"/>
      <c r="GB690" s="267"/>
      <c r="GC690" s="267"/>
      <c r="GD690" s="267"/>
      <c r="GE690" s="267"/>
      <c r="GF690" s="267"/>
      <c r="GG690" s="267"/>
      <c r="GH690" s="267"/>
      <c r="GI690" s="267"/>
      <c r="GJ690" s="267"/>
      <c r="GK690" s="267"/>
      <c r="GL690" s="267"/>
      <c r="GM690" s="267"/>
      <c r="GN690" s="267"/>
      <c r="GO690" s="267"/>
      <c r="GP690" s="267"/>
      <c r="GQ690" s="267"/>
      <c r="GR690" s="267"/>
      <c r="GS690" s="267"/>
      <c r="GT690" s="267"/>
      <c r="GU690" s="267"/>
      <c r="GV690" s="267"/>
    </row>
    <row r="691" spans="1:204" s="502" customFormat="1">
      <c r="A691" s="258"/>
      <c r="B691" s="425"/>
      <c r="C691" s="260"/>
      <c r="D691" s="261"/>
      <c r="E691" s="262"/>
      <c r="F691" s="263"/>
      <c r="G691" s="426"/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7"/>
      <c r="R691" s="267"/>
      <c r="S691" s="267"/>
      <c r="T691" s="267"/>
      <c r="U691" s="267"/>
      <c r="V691" s="267"/>
      <c r="W691" s="267"/>
      <c r="X691" s="267"/>
      <c r="Y691" s="267"/>
      <c r="Z691" s="267"/>
      <c r="AA691" s="267"/>
      <c r="AB691" s="267"/>
      <c r="AC691" s="267"/>
      <c r="AD691" s="267"/>
      <c r="AE691" s="267"/>
      <c r="AF691" s="267"/>
      <c r="AG691" s="267"/>
      <c r="AH691" s="267"/>
      <c r="AI691" s="267"/>
      <c r="AJ691" s="267"/>
      <c r="AK691" s="267"/>
      <c r="AL691" s="267"/>
      <c r="AM691" s="267"/>
      <c r="AN691" s="267"/>
      <c r="AO691" s="267"/>
      <c r="AP691" s="267"/>
      <c r="AQ691" s="267"/>
      <c r="AR691" s="267"/>
      <c r="AS691" s="267"/>
      <c r="AT691" s="267"/>
      <c r="AU691" s="267"/>
      <c r="AV691" s="267"/>
      <c r="AW691" s="267"/>
      <c r="AX691" s="267"/>
      <c r="AY691" s="267"/>
      <c r="AZ691" s="267"/>
      <c r="BA691" s="267"/>
      <c r="BB691" s="267"/>
      <c r="BC691" s="267"/>
      <c r="BD691" s="267"/>
      <c r="BE691" s="267"/>
      <c r="BF691" s="267"/>
      <c r="BG691" s="267"/>
      <c r="BH691" s="267"/>
      <c r="BI691" s="267"/>
      <c r="BJ691" s="267"/>
      <c r="BK691" s="267"/>
      <c r="BL691" s="267"/>
      <c r="BM691" s="267"/>
      <c r="BN691" s="267"/>
      <c r="BO691" s="267"/>
      <c r="BP691" s="267"/>
      <c r="BQ691" s="267"/>
      <c r="BR691" s="267"/>
      <c r="BS691" s="267"/>
      <c r="BT691" s="267"/>
      <c r="BU691" s="267"/>
      <c r="BV691" s="267"/>
      <c r="BW691" s="267"/>
      <c r="BX691" s="267"/>
      <c r="BY691" s="267"/>
      <c r="BZ691" s="267"/>
      <c r="CA691" s="267"/>
      <c r="CB691" s="267"/>
      <c r="CC691" s="267"/>
      <c r="CD691" s="267"/>
      <c r="CE691" s="267"/>
      <c r="CF691" s="267"/>
      <c r="CG691" s="267"/>
      <c r="CH691" s="267"/>
      <c r="CI691" s="267"/>
      <c r="CJ691" s="267"/>
      <c r="CK691" s="267"/>
      <c r="CL691" s="267"/>
      <c r="CM691" s="267"/>
      <c r="CN691" s="267"/>
      <c r="CO691" s="267"/>
      <c r="CP691" s="267"/>
      <c r="CQ691" s="267"/>
      <c r="CR691" s="267"/>
      <c r="CS691" s="267"/>
      <c r="CT691" s="267"/>
      <c r="CU691" s="267"/>
      <c r="CV691" s="267"/>
      <c r="CW691" s="267"/>
      <c r="CX691" s="267"/>
      <c r="CY691" s="267"/>
      <c r="CZ691" s="267"/>
      <c r="DA691" s="267"/>
      <c r="DB691" s="267"/>
      <c r="DC691" s="267"/>
      <c r="DD691" s="267"/>
      <c r="DE691" s="267"/>
      <c r="DF691" s="267"/>
      <c r="DG691" s="267"/>
      <c r="DH691" s="267"/>
      <c r="DI691" s="267"/>
      <c r="DJ691" s="267"/>
      <c r="DK691" s="267"/>
      <c r="DL691" s="267"/>
      <c r="DM691" s="267"/>
      <c r="DN691" s="267"/>
      <c r="DO691" s="267"/>
      <c r="DP691" s="267"/>
      <c r="DQ691" s="267"/>
      <c r="DR691" s="267"/>
      <c r="DS691" s="267"/>
      <c r="DT691" s="267"/>
      <c r="DU691" s="267"/>
      <c r="DV691" s="267"/>
      <c r="DW691" s="267"/>
      <c r="DX691" s="267"/>
      <c r="DY691" s="267"/>
      <c r="DZ691" s="267"/>
      <c r="EA691" s="267"/>
      <c r="EB691" s="267"/>
      <c r="EC691" s="267"/>
      <c r="ED691" s="267"/>
      <c r="EE691" s="267"/>
      <c r="EF691" s="267"/>
      <c r="EG691" s="267"/>
      <c r="EH691" s="267"/>
      <c r="EI691" s="267"/>
      <c r="EJ691" s="267"/>
      <c r="EK691" s="267"/>
      <c r="EL691" s="267"/>
      <c r="EM691" s="267"/>
      <c r="EN691" s="267"/>
      <c r="EO691" s="267"/>
      <c r="EP691" s="267"/>
      <c r="EQ691" s="267"/>
      <c r="ER691" s="267"/>
      <c r="ES691" s="267"/>
      <c r="ET691" s="267"/>
      <c r="EU691" s="267"/>
      <c r="EV691" s="267"/>
      <c r="EW691" s="267"/>
      <c r="EX691" s="267"/>
      <c r="EY691" s="267"/>
      <c r="EZ691" s="267"/>
      <c r="FA691" s="267"/>
      <c r="FB691" s="267"/>
      <c r="FC691" s="267"/>
      <c r="FD691" s="267"/>
      <c r="FE691" s="267"/>
      <c r="FF691" s="267"/>
      <c r="FG691" s="267"/>
      <c r="FH691" s="267"/>
      <c r="FI691" s="267"/>
      <c r="FJ691" s="267"/>
      <c r="FK691" s="267"/>
      <c r="FL691" s="267"/>
      <c r="FM691" s="267"/>
      <c r="FN691" s="267"/>
      <c r="FO691" s="267"/>
      <c r="FP691" s="267"/>
      <c r="FQ691" s="267"/>
      <c r="FR691" s="267"/>
      <c r="FS691" s="267"/>
      <c r="FT691" s="267"/>
      <c r="FU691" s="267"/>
      <c r="FV691" s="267"/>
      <c r="FW691" s="267"/>
      <c r="FX691" s="267"/>
      <c r="FY691" s="267"/>
      <c r="FZ691" s="267"/>
      <c r="GA691" s="267"/>
      <c r="GB691" s="267"/>
      <c r="GC691" s="267"/>
      <c r="GD691" s="267"/>
      <c r="GE691" s="267"/>
      <c r="GF691" s="267"/>
      <c r="GG691" s="267"/>
      <c r="GH691" s="267"/>
      <c r="GI691" s="267"/>
      <c r="GJ691" s="267"/>
      <c r="GK691" s="267"/>
      <c r="GL691" s="267"/>
      <c r="GM691" s="267"/>
      <c r="GN691" s="267"/>
      <c r="GO691" s="267"/>
      <c r="GP691" s="267"/>
      <c r="GQ691" s="267"/>
      <c r="GR691" s="267"/>
      <c r="GS691" s="267"/>
      <c r="GT691" s="267"/>
      <c r="GU691" s="267"/>
      <c r="GV691" s="267"/>
    </row>
    <row r="692" spans="1:204" ht="40.5" hidden="1">
      <c r="H692" s="238"/>
      <c r="I692" s="463"/>
      <c r="J692" s="464"/>
      <c r="K692" s="464"/>
      <c r="L692" s="465" t="s">
        <v>905</v>
      </c>
      <c r="M692" s="459"/>
      <c r="N692" s="466">
        <f>SUM(N693:N699)</f>
        <v>0</v>
      </c>
      <c r="O692" s="466">
        <f>SUM(O693:O699)</f>
        <v>0</v>
      </c>
      <c r="P692" s="466">
        <f>SUM(P693:P699)</f>
        <v>0</v>
      </c>
    </row>
    <row r="693" spans="1:204" s="502" customFormat="1" hidden="1">
      <c r="A693" s="258"/>
      <c r="B693" s="425"/>
      <c r="C693" s="260"/>
      <c r="D693" s="261"/>
      <c r="E693" s="262"/>
      <c r="F693" s="263"/>
      <c r="G693" s="426"/>
      <c r="H693" s="238"/>
      <c r="I693" s="245"/>
      <c r="J693" s="249"/>
      <c r="K693" s="249"/>
      <c r="L693" s="248" t="s">
        <v>116</v>
      </c>
      <c r="M693" s="419">
        <v>4214</v>
      </c>
      <c r="N693" s="240">
        <f>+'havelvac 7.1'!N693+'havelvac 7.2'!N693+'havelvac 7.3'!N693+'havelvac 7.4'!N693+'havelvac 7.5'!N693+'havelvac 7.6'!N693+'havelvac 7.7'!N693+'havelvac 7.9'!N693+'havelvac 7.8'!N693+'havelvac 7.10'!N693+'havelvac 7.11'!N693+'havelvac 7.12'!N693+'havelvac 7.13'!N693</f>
        <v>0</v>
      </c>
      <c r="O693" s="240">
        <f>+'havelvac 7.1'!O693+'havelvac 7.2'!O693+'havelvac 7.3'!O693+'havelvac 7.4'!O693+'havelvac 7.5'!O693+'havelvac 7.6'!O693+'havelvac 7.7'!O693+'havelvac 7.9'!O693+'havelvac 7.8'!O693+'havelvac 7.10'!O693+'havelvac 7.11'!O693+'havelvac 7.12'!O693+'havelvac 7.13'!O693</f>
        <v>0</v>
      </c>
      <c r="P693" s="240">
        <f>+'havelvac 7.1'!P693+'havelvac 7.2'!P693+'havelvac 7.3'!P693+'havelvac 7.4'!P693+'havelvac 7.5'!P693+'havelvac 7.6'!P693+'havelvac 7.7'!P693+'havelvac 7.9'!P693+'havelvac 7.8'!P693+'havelvac 7.10'!P693+'havelvac 7.11'!P693+'havelvac 7.12'!P693+'havelvac 7.13'!P693</f>
        <v>0</v>
      </c>
      <c r="Q693" s="267"/>
      <c r="R693" s="267"/>
      <c r="S693" s="267"/>
      <c r="T693" s="267"/>
      <c r="U693" s="267"/>
      <c r="V693" s="267"/>
      <c r="W693" s="267"/>
      <c r="X693" s="267"/>
      <c r="Y693" s="267"/>
      <c r="Z693" s="267"/>
      <c r="AA693" s="267"/>
      <c r="AB693" s="267"/>
      <c r="AC693" s="267"/>
      <c r="AD693" s="267"/>
      <c r="AE693" s="267"/>
      <c r="AF693" s="267"/>
      <c r="AG693" s="267"/>
      <c r="AH693" s="267"/>
      <c r="AI693" s="267"/>
      <c r="AJ693" s="267"/>
      <c r="AK693" s="267"/>
      <c r="AL693" s="267"/>
      <c r="AM693" s="267"/>
      <c r="AN693" s="267"/>
      <c r="AO693" s="267"/>
      <c r="AP693" s="267"/>
      <c r="AQ693" s="267"/>
      <c r="AR693" s="267"/>
      <c r="AS693" s="267"/>
      <c r="AT693" s="267"/>
      <c r="AU693" s="267"/>
      <c r="AV693" s="267"/>
      <c r="AW693" s="267"/>
      <c r="AX693" s="267"/>
      <c r="AY693" s="267"/>
      <c r="AZ693" s="267"/>
      <c r="BA693" s="267"/>
      <c r="BB693" s="267"/>
      <c r="BC693" s="267"/>
      <c r="BD693" s="267"/>
      <c r="BE693" s="267"/>
      <c r="BF693" s="267"/>
      <c r="BG693" s="267"/>
      <c r="BH693" s="267"/>
      <c r="BI693" s="267"/>
      <c r="BJ693" s="267"/>
      <c r="BK693" s="267"/>
      <c r="BL693" s="267"/>
      <c r="BM693" s="267"/>
      <c r="BN693" s="267"/>
      <c r="BO693" s="267"/>
      <c r="BP693" s="267"/>
      <c r="BQ693" s="267"/>
      <c r="BR693" s="267"/>
      <c r="BS693" s="267"/>
      <c r="BT693" s="267"/>
      <c r="BU693" s="267"/>
      <c r="BV693" s="267"/>
      <c r="BW693" s="267"/>
      <c r="BX693" s="267"/>
      <c r="BY693" s="267"/>
      <c r="BZ693" s="267"/>
      <c r="CA693" s="267"/>
      <c r="CB693" s="267"/>
      <c r="CC693" s="267"/>
      <c r="CD693" s="267"/>
      <c r="CE693" s="267"/>
      <c r="CF693" s="267"/>
      <c r="CG693" s="267"/>
      <c r="CH693" s="267"/>
      <c r="CI693" s="267"/>
      <c r="CJ693" s="267"/>
      <c r="CK693" s="267"/>
      <c r="CL693" s="267"/>
      <c r="CM693" s="267"/>
      <c r="CN693" s="267"/>
      <c r="CO693" s="267"/>
      <c r="CP693" s="267"/>
      <c r="CQ693" s="267"/>
      <c r="CR693" s="267"/>
      <c r="CS693" s="267"/>
      <c r="CT693" s="267"/>
      <c r="CU693" s="267"/>
      <c r="CV693" s="267"/>
      <c r="CW693" s="267"/>
      <c r="CX693" s="267"/>
      <c r="CY693" s="267"/>
      <c r="CZ693" s="267"/>
      <c r="DA693" s="267"/>
      <c r="DB693" s="267"/>
      <c r="DC693" s="267"/>
      <c r="DD693" s="267"/>
      <c r="DE693" s="267"/>
      <c r="DF693" s="267"/>
      <c r="DG693" s="267"/>
      <c r="DH693" s="267"/>
      <c r="DI693" s="267"/>
      <c r="DJ693" s="267"/>
      <c r="DK693" s="267"/>
      <c r="DL693" s="267"/>
      <c r="DM693" s="267"/>
      <c r="DN693" s="267"/>
      <c r="DO693" s="267"/>
      <c r="DP693" s="267"/>
      <c r="DQ693" s="267"/>
      <c r="DR693" s="267"/>
      <c r="DS693" s="267"/>
      <c r="DT693" s="267"/>
      <c r="DU693" s="267"/>
      <c r="DV693" s="267"/>
      <c r="DW693" s="267"/>
      <c r="DX693" s="267"/>
      <c r="DY693" s="267"/>
      <c r="DZ693" s="267"/>
      <c r="EA693" s="267"/>
      <c r="EB693" s="267"/>
      <c r="EC693" s="267"/>
      <c r="ED693" s="267"/>
      <c r="EE693" s="267"/>
      <c r="EF693" s="267"/>
      <c r="EG693" s="267"/>
      <c r="EH693" s="267"/>
      <c r="EI693" s="267"/>
      <c r="EJ693" s="267"/>
      <c r="EK693" s="267"/>
      <c r="EL693" s="267"/>
      <c r="EM693" s="267"/>
      <c r="EN693" s="267"/>
      <c r="EO693" s="267"/>
      <c r="EP693" s="267"/>
      <c r="EQ693" s="267"/>
      <c r="ER693" s="267"/>
      <c r="ES693" s="267"/>
      <c r="ET693" s="267"/>
      <c r="EU693" s="267"/>
      <c r="EV693" s="267"/>
      <c r="EW693" s="267"/>
      <c r="EX693" s="267"/>
      <c r="EY693" s="267"/>
      <c r="EZ693" s="267"/>
      <c r="FA693" s="267"/>
      <c r="FB693" s="267"/>
      <c r="FC693" s="267"/>
      <c r="FD693" s="267"/>
      <c r="FE693" s="267"/>
      <c r="FF693" s="267"/>
      <c r="FG693" s="267"/>
      <c r="FH693" s="267"/>
      <c r="FI693" s="267"/>
      <c r="FJ693" s="267"/>
      <c r="FK693" s="267"/>
      <c r="FL693" s="267"/>
      <c r="FM693" s="267"/>
      <c r="FN693" s="267"/>
      <c r="FO693" s="267"/>
      <c r="FP693" s="267"/>
      <c r="FQ693" s="267"/>
      <c r="FR693" s="267"/>
      <c r="FS693" s="267"/>
      <c r="FT693" s="267"/>
      <c r="FU693" s="267"/>
      <c r="FV693" s="267"/>
      <c r="FW693" s="267"/>
      <c r="FX693" s="267"/>
      <c r="FY693" s="267"/>
      <c r="FZ693" s="267"/>
      <c r="GA693" s="267"/>
      <c r="GB693" s="267"/>
      <c r="GC693" s="267"/>
      <c r="GD693" s="267"/>
      <c r="GE693" s="267"/>
      <c r="GF693" s="267"/>
      <c r="GG693" s="267"/>
      <c r="GH693" s="267"/>
      <c r="GI693" s="267"/>
      <c r="GJ693" s="267"/>
      <c r="GK693" s="267"/>
      <c r="GL693" s="267"/>
      <c r="GM693" s="267"/>
      <c r="GN693" s="267"/>
      <c r="GO693" s="267"/>
      <c r="GP693" s="267"/>
      <c r="GQ693" s="267"/>
      <c r="GR693" s="267"/>
      <c r="GS693" s="267"/>
      <c r="GT693" s="267"/>
      <c r="GU693" s="267"/>
      <c r="GV693" s="267"/>
    </row>
    <row r="694" spans="1:204" ht="25.5" hidden="1">
      <c r="H694" s="238"/>
      <c r="I694" s="245"/>
      <c r="J694" s="249"/>
      <c r="K694" s="249"/>
      <c r="L694" s="252" t="s">
        <v>394</v>
      </c>
      <c r="M694" s="236">
        <v>4233</v>
      </c>
      <c r="N694" s="240">
        <f>+'havelvac 7.1'!N694+'havelvac 7.2'!N694+'havelvac 7.3'!N694+'havelvac 7.4'!N694+'havelvac 7.5'!N694+'havelvac 7.6'!N694+'havelvac 7.7'!N694+'havelvac 7.9'!N694+'havelvac 7.8'!N694+'havelvac 7.10'!N694+'havelvac 7.11'!N694+'havelvac 7.12'!N694+'havelvac 7.13'!N694</f>
        <v>0</v>
      </c>
      <c r="O694" s="240">
        <f>+'havelvac 7.1'!O694+'havelvac 7.2'!O694+'havelvac 7.3'!O694+'havelvac 7.4'!O694+'havelvac 7.5'!O694+'havelvac 7.6'!O694+'havelvac 7.7'!O694+'havelvac 7.9'!O694+'havelvac 7.8'!O694+'havelvac 7.10'!O694+'havelvac 7.11'!O694+'havelvac 7.12'!O694+'havelvac 7.13'!O694</f>
        <v>0</v>
      </c>
      <c r="P694" s="240">
        <f>+'havelvac 7.1'!P694+'havelvac 7.2'!P694+'havelvac 7.3'!P694+'havelvac 7.4'!P694+'havelvac 7.5'!P694+'havelvac 7.6'!P694+'havelvac 7.7'!P694+'havelvac 7.9'!P694+'havelvac 7.8'!P694+'havelvac 7.10'!P694+'havelvac 7.11'!P694+'havelvac 7.12'!P694+'havelvac 7.13'!P694</f>
        <v>0</v>
      </c>
    </row>
    <row r="695" spans="1:204" s="502" customFormat="1" hidden="1">
      <c r="A695" s="258"/>
      <c r="B695" s="425"/>
      <c r="C695" s="260"/>
      <c r="D695" s="261"/>
      <c r="E695" s="262"/>
      <c r="F695" s="263"/>
      <c r="G695" s="426"/>
      <c r="H695" s="238"/>
      <c r="I695" s="245"/>
      <c r="J695" s="249"/>
      <c r="K695" s="249"/>
      <c r="L695" s="248" t="s">
        <v>123</v>
      </c>
      <c r="M695" s="244">
        <v>4235</v>
      </c>
      <c r="N695" s="240">
        <f>+'havelvac 7.1'!N695+'havelvac 7.2'!N695+'havelvac 7.3'!N695+'havelvac 7.4'!N695+'havelvac 7.5'!N695+'havelvac 7.6'!N695+'havelvac 7.7'!N695+'havelvac 7.9'!N695+'havelvac 7.8'!N695+'havelvac 7.10'!N695+'havelvac 7.11'!N695+'havelvac 7.12'!N695+'havelvac 7.13'!N695</f>
        <v>0</v>
      </c>
      <c r="O695" s="240">
        <f>+'havelvac 7.1'!O695+'havelvac 7.2'!O695+'havelvac 7.3'!O695+'havelvac 7.4'!O695+'havelvac 7.5'!O695+'havelvac 7.6'!O695+'havelvac 7.7'!O695+'havelvac 7.9'!O695+'havelvac 7.8'!O695+'havelvac 7.10'!O695+'havelvac 7.11'!O695+'havelvac 7.12'!O695+'havelvac 7.13'!O695</f>
        <v>0</v>
      </c>
      <c r="P695" s="240">
        <f>+'havelvac 7.1'!P695+'havelvac 7.2'!P695+'havelvac 7.3'!P695+'havelvac 7.4'!P695+'havelvac 7.5'!P695+'havelvac 7.6'!P695+'havelvac 7.7'!P695+'havelvac 7.9'!P695+'havelvac 7.8'!P695+'havelvac 7.10'!P695+'havelvac 7.11'!P695+'havelvac 7.12'!P695+'havelvac 7.13'!P695</f>
        <v>0</v>
      </c>
      <c r="Q695" s="267"/>
      <c r="R695" s="267"/>
      <c r="S695" s="267"/>
      <c r="T695" s="267"/>
      <c r="U695" s="267"/>
      <c r="V695" s="267"/>
      <c r="W695" s="267"/>
      <c r="X695" s="267"/>
      <c r="Y695" s="267"/>
      <c r="Z695" s="267"/>
      <c r="AA695" s="267"/>
      <c r="AB695" s="267"/>
      <c r="AC695" s="267"/>
      <c r="AD695" s="267"/>
      <c r="AE695" s="267"/>
      <c r="AF695" s="267"/>
      <c r="AG695" s="267"/>
      <c r="AH695" s="267"/>
      <c r="AI695" s="267"/>
      <c r="AJ695" s="267"/>
      <c r="AK695" s="267"/>
      <c r="AL695" s="267"/>
      <c r="AM695" s="267"/>
      <c r="AN695" s="267"/>
      <c r="AO695" s="267"/>
      <c r="AP695" s="267"/>
      <c r="AQ695" s="267"/>
      <c r="AR695" s="267"/>
      <c r="AS695" s="267"/>
      <c r="AT695" s="267"/>
      <c r="AU695" s="267"/>
      <c r="AV695" s="267"/>
      <c r="AW695" s="267"/>
      <c r="AX695" s="267"/>
      <c r="AY695" s="267"/>
      <c r="AZ695" s="267"/>
      <c r="BA695" s="267"/>
      <c r="BB695" s="267"/>
      <c r="BC695" s="267"/>
      <c r="BD695" s="267"/>
      <c r="BE695" s="267"/>
      <c r="BF695" s="267"/>
      <c r="BG695" s="267"/>
      <c r="BH695" s="267"/>
      <c r="BI695" s="267"/>
      <c r="BJ695" s="267"/>
      <c r="BK695" s="267"/>
      <c r="BL695" s="267"/>
      <c r="BM695" s="267"/>
      <c r="BN695" s="267"/>
      <c r="BO695" s="267"/>
      <c r="BP695" s="267"/>
      <c r="BQ695" s="267"/>
      <c r="BR695" s="267"/>
      <c r="BS695" s="267"/>
      <c r="BT695" s="267"/>
      <c r="BU695" s="267"/>
      <c r="BV695" s="267"/>
      <c r="BW695" s="267"/>
      <c r="BX695" s="267"/>
      <c r="BY695" s="267"/>
      <c r="BZ695" s="267"/>
      <c r="CA695" s="267"/>
      <c r="CB695" s="267"/>
      <c r="CC695" s="267"/>
      <c r="CD695" s="267"/>
      <c r="CE695" s="267"/>
      <c r="CF695" s="267"/>
      <c r="CG695" s="267"/>
      <c r="CH695" s="267"/>
      <c r="CI695" s="267"/>
      <c r="CJ695" s="267"/>
      <c r="CK695" s="267"/>
      <c r="CL695" s="267"/>
      <c r="CM695" s="267"/>
      <c r="CN695" s="267"/>
      <c r="CO695" s="267"/>
      <c r="CP695" s="267"/>
      <c r="CQ695" s="267"/>
      <c r="CR695" s="267"/>
      <c r="CS695" s="267"/>
      <c r="CT695" s="267"/>
      <c r="CU695" s="267"/>
      <c r="CV695" s="267"/>
      <c r="CW695" s="267"/>
      <c r="CX695" s="267"/>
      <c r="CY695" s="267"/>
      <c r="CZ695" s="267"/>
      <c r="DA695" s="267"/>
      <c r="DB695" s="267"/>
      <c r="DC695" s="267"/>
      <c r="DD695" s="267"/>
      <c r="DE695" s="267"/>
      <c r="DF695" s="267"/>
      <c r="DG695" s="267"/>
      <c r="DH695" s="267"/>
      <c r="DI695" s="267"/>
      <c r="DJ695" s="267"/>
      <c r="DK695" s="267"/>
      <c r="DL695" s="267"/>
      <c r="DM695" s="267"/>
      <c r="DN695" s="267"/>
      <c r="DO695" s="267"/>
      <c r="DP695" s="267"/>
      <c r="DQ695" s="267"/>
      <c r="DR695" s="267"/>
      <c r="DS695" s="267"/>
      <c r="DT695" s="267"/>
      <c r="DU695" s="267"/>
      <c r="DV695" s="267"/>
      <c r="DW695" s="267"/>
      <c r="DX695" s="267"/>
      <c r="DY695" s="267"/>
      <c r="DZ695" s="267"/>
      <c r="EA695" s="267"/>
      <c r="EB695" s="267"/>
      <c r="EC695" s="267"/>
      <c r="ED695" s="267"/>
      <c r="EE695" s="267"/>
      <c r="EF695" s="267"/>
      <c r="EG695" s="267"/>
      <c r="EH695" s="267"/>
      <c r="EI695" s="267"/>
      <c r="EJ695" s="267"/>
      <c r="EK695" s="267"/>
      <c r="EL695" s="267"/>
      <c r="EM695" s="267"/>
      <c r="EN695" s="267"/>
      <c r="EO695" s="267"/>
      <c r="EP695" s="267"/>
      <c r="EQ695" s="267"/>
      <c r="ER695" s="267"/>
      <c r="ES695" s="267"/>
      <c r="ET695" s="267"/>
      <c r="EU695" s="267"/>
      <c r="EV695" s="267"/>
      <c r="EW695" s="267"/>
      <c r="EX695" s="267"/>
      <c r="EY695" s="267"/>
      <c r="EZ695" s="267"/>
      <c r="FA695" s="267"/>
      <c r="FB695" s="267"/>
      <c r="FC695" s="267"/>
      <c r="FD695" s="267"/>
      <c r="FE695" s="267"/>
      <c r="FF695" s="267"/>
      <c r="FG695" s="267"/>
      <c r="FH695" s="267"/>
      <c r="FI695" s="267"/>
      <c r="FJ695" s="267"/>
      <c r="FK695" s="267"/>
      <c r="FL695" s="267"/>
      <c r="FM695" s="267"/>
      <c r="FN695" s="267"/>
      <c r="FO695" s="267"/>
      <c r="FP695" s="267"/>
      <c r="FQ695" s="267"/>
      <c r="FR695" s="267"/>
      <c r="FS695" s="267"/>
      <c r="FT695" s="267"/>
      <c r="FU695" s="267"/>
      <c r="FV695" s="267"/>
      <c r="FW695" s="267"/>
      <c r="FX695" s="267"/>
      <c r="FY695" s="267"/>
      <c r="FZ695" s="267"/>
      <c r="GA695" s="267"/>
      <c r="GB695" s="267"/>
      <c r="GC695" s="267"/>
      <c r="GD695" s="267"/>
      <c r="GE695" s="267"/>
      <c r="GF695" s="267"/>
      <c r="GG695" s="267"/>
      <c r="GH695" s="267"/>
      <c r="GI695" s="267"/>
      <c r="GJ695" s="267"/>
      <c r="GK695" s="267"/>
      <c r="GL695" s="267"/>
      <c r="GM695" s="267"/>
      <c r="GN695" s="267"/>
      <c r="GO695" s="267"/>
      <c r="GP695" s="267"/>
      <c r="GQ695" s="267"/>
      <c r="GR695" s="267"/>
      <c r="GS695" s="267"/>
      <c r="GT695" s="267"/>
      <c r="GU695" s="267"/>
      <c r="GV695" s="267"/>
    </row>
    <row r="696" spans="1:204" hidden="1">
      <c r="H696" s="238"/>
      <c r="I696" s="245"/>
      <c r="J696" s="249"/>
      <c r="K696" s="249"/>
      <c r="L696" s="248" t="s">
        <v>125</v>
      </c>
      <c r="M696" s="250">
        <v>4239</v>
      </c>
      <c r="N696" s="240">
        <f>+'havelvac 7.1'!N696+'havelvac 7.2'!N696+'havelvac 7.3'!N696+'havelvac 7.4'!N696+'havelvac 7.5'!N696+'havelvac 7.6'!N696+'havelvac 7.7'!N696+'havelvac 7.9'!N696+'havelvac 7.8'!N696+'havelvac 7.10'!N696+'havelvac 7.11'!N696+'havelvac 7.12'!N696+'havelvac 7.13'!N696</f>
        <v>0</v>
      </c>
      <c r="O696" s="240">
        <f>+'havelvac 7.1'!O696+'havelvac 7.2'!O696+'havelvac 7.3'!O696+'havelvac 7.4'!O696+'havelvac 7.5'!O696+'havelvac 7.6'!O696+'havelvac 7.7'!O696+'havelvac 7.9'!O696+'havelvac 7.8'!O696+'havelvac 7.10'!O696+'havelvac 7.11'!O696+'havelvac 7.12'!O696+'havelvac 7.13'!O696</f>
        <v>0</v>
      </c>
      <c r="P696" s="240">
        <f>+'havelvac 7.1'!P696+'havelvac 7.2'!P696+'havelvac 7.3'!P696+'havelvac 7.4'!P696+'havelvac 7.5'!P696+'havelvac 7.6'!P696+'havelvac 7.7'!P696+'havelvac 7.9'!P696+'havelvac 7.8'!P696+'havelvac 7.10'!P696+'havelvac 7.11'!P696+'havelvac 7.12'!P696+'havelvac 7.13'!P696</f>
        <v>0</v>
      </c>
    </row>
    <row r="697" spans="1:204" s="502" customFormat="1" hidden="1">
      <c r="A697" s="258"/>
      <c r="B697" s="425"/>
      <c r="C697" s="260"/>
      <c r="D697" s="261"/>
      <c r="E697" s="262"/>
      <c r="F697" s="263"/>
      <c r="G697" s="426"/>
      <c r="H697" s="238"/>
      <c r="I697" s="245"/>
      <c r="J697" s="249"/>
      <c r="K697" s="249"/>
      <c r="L697" s="248" t="s">
        <v>396</v>
      </c>
      <c r="M697" s="250">
        <v>4241</v>
      </c>
      <c r="N697" s="240">
        <f>+'havelvac 7.1'!N697+'havelvac 7.2'!N697+'havelvac 7.3'!N697+'havelvac 7.4'!N697+'havelvac 7.5'!N697+'havelvac 7.6'!N697+'havelvac 7.7'!N697+'havelvac 7.9'!N697+'havelvac 7.8'!N697+'havelvac 7.10'!N697+'havelvac 7.11'!N697+'havelvac 7.12'!N697+'havelvac 7.13'!N697</f>
        <v>0</v>
      </c>
      <c r="O697" s="240">
        <f>+'havelvac 7.1'!O697+'havelvac 7.2'!O697+'havelvac 7.3'!O697+'havelvac 7.4'!O697+'havelvac 7.5'!O697+'havelvac 7.6'!O697+'havelvac 7.7'!O697+'havelvac 7.9'!O697+'havelvac 7.8'!O697+'havelvac 7.10'!O697+'havelvac 7.11'!O697+'havelvac 7.12'!O697+'havelvac 7.13'!O697</f>
        <v>0</v>
      </c>
      <c r="P697" s="240">
        <f>+'havelvac 7.1'!P697+'havelvac 7.2'!P697+'havelvac 7.3'!P697+'havelvac 7.4'!P697+'havelvac 7.5'!P697+'havelvac 7.6'!P697+'havelvac 7.7'!P697+'havelvac 7.9'!P697+'havelvac 7.8'!P697+'havelvac 7.10'!P697+'havelvac 7.11'!P697+'havelvac 7.12'!P697+'havelvac 7.13'!P697</f>
        <v>0</v>
      </c>
      <c r="Q697" s="267"/>
      <c r="R697" s="267"/>
      <c r="S697" s="267"/>
      <c r="T697" s="267"/>
      <c r="U697" s="267"/>
      <c r="V697" s="267"/>
      <c r="W697" s="267"/>
      <c r="X697" s="267"/>
      <c r="Y697" s="267"/>
      <c r="Z697" s="267"/>
      <c r="AA697" s="267"/>
      <c r="AB697" s="267"/>
      <c r="AC697" s="267"/>
      <c r="AD697" s="267"/>
      <c r="AE697" s="267"/>
      <c r="AF697" s="267"/>
      <c r="AG697" s="267"/>
      <c r="AH697" s="267"/>
      <c r="AI697" s="267"/>
      <c r="AJ697" s="267"/>
      <c r="AK697" s="267"/>
      <c r="AL697" s="267"/>
      <c r="AM697" s="267"/>
      <c r="AN697" s="267"/>
      <c r="AO697" s="267"/>
      <c r="AP697" s="267"/>
      <c r="AQ697" s="267"/>
      <c r="AR697" s="267"/>
      <c r="AS697" s="267"/>
      <c r="AT697" s="267"/>
      <c r="AU697" s="267"/>
      <c r="AV697" s="267"/>
      <c r="AW697" s="267"/>
      <c r="AX697" s="267"/>
      <c r="AY697" s="267"/>
      <c r="AZ697" s="267"/>
      <c r="BA697" s="267"/>
      <c r="BB697" s="267"/>
      <c r="BC697" s="267"/>
      <c r="BD697" s="267"/>
      <c r="BE697" s="267"/>
      <c r="BF697" s="267"/>
      <c r="BG697" s="267"/>
      <c r="BH697" s="267"/>
      <c r="BI697" s="267"/>
      <c r="BJ697" s="267"/>
      <c r="BK697" s="267"/>
      <c r="BL697" s="267"/>
      <c r="BM697" s="267"/>
      <c r="BN697" s="267"/>
      <c r="BO697" s="267"/>
      <c r="BP697" s="267"/>
      <c r="BQ697" s="267"/>
      <c r="BR697" s="267"/>
      <c r="BS697" s="267"/>
      <c r="BT697" s="267"/>
      <c r="BU697" s="267"/>
      <c r="BV697" s="267"/>
      <c r="BW697" s="267"/>
      <c r="BX697" s="267"/>
      <c r="BY697" s="267"/>
      <c r="BZ697" s="267"/>
      <c r="CA697" s="267"/>
      <c r="CB697" s="267"/>
      <c r="CC697" s="267"/>
      <c r="CD697" s="267"/>
      <c r="CE697" s="267"/>
      <c r="CF697" s="267"/>
      <c r="CG697" s="267"/>
      <c r="CH697" s="267"/>
      <c r="CI697" s="267"/>
      <c r="CJ697" s="267"/>
      <c r="CK697" s="267"/>
      <c r="CL697" s="267"/>
      <c r="CM697" s="267"/>
      <c r="CN697" s="267"/>
      <c r="CO697" s="267"/>
      <c r="CP697" s="267"/>
      <c r="CQ697" s="267"/>
      <c r="CR697" s="267"/>
      <c r="CS697" s="267"/>
      <c r="CT697" s="267"/>
      <c r="CU697" s="267"/>
      <c r="CV697" s="267"/>
      <c r="CW697" s="267"/>
      <c r="CX697" s="267"/>
      <c r="CY697" s="267"/>
      <c r="CZ697" s="267"/>
      <c r="DA697" s="267"/>
      <c r="DB697" s="267"/>
      <c r="DC697" s="267"/>
      <c r="DD697" s="267"/>
      <c r="DE697" s="267"/>
      <c r="DF697" s="267"/>
      <c r="DG697" s="267"/>
      <c r="DH697" s="267"/>
      <c r="DI697" s="267"/>
      <c r="DJ697" s="267"/>
      <c r="DK697" s="267"/>
      <c r="DL697" s="267"/>
      <c r="DM697" s="267"/>
      <c r="DN697" s="267"/>
      <c r="DO697" s="267"/>
      <c r="DP697" s="267"/>
      <c r="DQ697" s="267"/>
      <c r="DR697" s="267"/>
      <c r="DS697" s="267"/>
      <c r="DT697" s="267"/>
      <c r="DU697" s="267"/>
      <c r="DV697" s="267"/>
      <c r="DW697" s="267"/>
      <c r="DX697" s="267"/>
      <c r="DY697" s="267"/>
      <c r="DZ697" s="267"/>
      <c r="EA697" s="267"/>
      <c r="EB697" s="267"/>
      <c r="EC697" s="267"/>
      <c r="ED697" s="267"/>
      <c r="EE697" s="267"/>
      <c r="EF697" s="267"/>
      <c r="EG697" s="267"/>
      <c r="EH697" s="267"/>
      <c r="EI697" s="267"/>
      <c r="EJ697" s="267"/>
      <c r="EK697" s="267"/>
      <c r="EL697" s="267"/>
      <c r="EM697" s="267"/>
      <c r="EN697" s="267"/>
      <c r="EO697" s="267"/>
      <c r="EP697" s="267"/>
      <c r="EQ697" s="267"/>
      <c r="ER697" s="267"/>
      <c r="ES697" s="267"/>
      <c r="ET697" s="267"/>
      <c r="EU697" s="267"/>
      <c r="EV697" s="267"/>
      <c r="EW697" s="267"/>
      <c r="EX697" s="267"/>
      <c r="EY697" s="267"/>
      <c r="EZ697" s="267"/>
      <c r="FA697" s="267"/>
      <c r="FB697" s="267"/>
      <c r="FC697" s="267"/>
      <c r="FD697" s="267"/>
      <c r="FE697" s="267"/>
      <c r="FF697" s="267"/>
      <c r="FG697" s="267"/>
      <c r="FH697" s="267"/>
      <c r="FI697" s="267"/>
      <c r="FJ697" s="267"/>
      <c r="FK697" s="267"/>
      <c r="FL697" s="267"/>
      <c r="FM697" s="267"/>
      <c r="FN697" s="267"/>
      <c r="FO697" s="267"/>
      <c r="FP697" s="267"/>
      <c r="FQ697" s="267"/>
      <c r="FR697" s="267"/>
      <c r="FS697" s="267"/>
      <c r="FT697" s="267"/>
      <c r="FU697" s="267"/>
      <c r="FV697" s="267"/>
      <c r="FW697" s="267"/>
      <c r="FX697" s="267"/>
      <c r="FY697" s="267"/>
      <c r="FZ697" s="267"/>
      <c r="GA697" s="267"/>
      <c r="GB697" s="267"/>
      <c r="GC697" s="267"/>
      <c r="GD697" s="267"/>
      <c r="GE697" s="267"/>
      <c r="GF697" s="267"/>
      <c r="GG697" s="267"/>
      <c r="GH697" s="267"/>
      <c r="GI697" s="267"/>
      <c r="GJ697" s="267"/>
      <c r="GK697" s="267"/>
      <c r="GL697" s="267"/>
      <c r="GM697" s="267"/>
      <c r="GN697" s="267"/>
      <c r="GO697" s="267"/>
      <c r="GP697" s="267"/>
      <c r="GQ697" s="267"/>
      <c r="GR697" s="267"/>
      <c r="GS697" s="267"/>
      <c r="GT697" s="267"/>
      <c r="GU697" s="267"/>
      <c r="GV697" s="267"/>
    </row>
    <row r="698" spans="1:204" hidden="1">
      <c r="H698" s="238"/>
      <c r="I698" s="245"/>
      <c r="J698" s="249"/>
      <c r="K698" s="249"/>
      <c r="L698" s="252" t="s">
        <v>134</v>
      </c>
      <c r="M698" s="236">
        <v>4861</v>
      </c>
      <c r="N698" s="240">
        <f>+'havelvac 7.1'!N698+'havelvac 7.2'!N698+'havelvac 7.3'!N698+'havelvac 7.4'!N698+'havelvac 7.5'!N698+'havelvac 7.6'!N698+'havelvac 7.7'!N698+'havelvac 7.9'!N698+'havelvac 7.8'!N698+'havelvac 7.10'!N698+'havelvac 7.11'!N698+'havelvac 7.12'!N698+'havelvac 7.13'!N698</f>
        <v>0</v>
      </c>
      <c r="O698" s="240">
        <f>+'havelvac 7.1'!O698+'havelvac 7.2'!O698+'havelvac 7.3'!O698+'havelvac 7.4'!O698+'havelvac 7.5'!O698+'havelvac 7.6'!O698+'havelvac 7.7'!O698+'havelvac 7.9'!O698+'havelvac 7.8'!O698+'havelvac 7.10'!O698+'havelvac 7.11'!O698+'havelvac 7.12'!O698+'havelvac 7.13'!O698</f>
        <v>0</v>
      </c>
      <c r="P698" s="240">
        <f>+'havelvac 7.1'!P698+'havelvac 7.2'!P698+'havelvac 7.3'!P698+'havelvac 7.4'!P698+'havelvac 7.5'!P698+'havelvac 7.6'!P698+'havelvac 7.7'!P698+'havelvac 7.9'!P698+'havelvac 7.8'!P698+'havelvac 7.10'!P698+'havelvac 7.11'!P698+'havelvac 7.12'!P698+'havelvac 7.13'!P698</f>
        <v>0</v>
      </c>
    </row>
    <row r="699" spans="1:204" s="502" customFormat="1" hidden="1">
      <c r="A699" s="258"/>
      <c r="B699" s="425"/>
      <c r="C699" s="260"/>
      <c r="D699" s="261"/>
      <c r="E699" s="262"/>
      <c r="F699" s="263"/>
      <c r="G699" s="426"/>
      <c r="H699" s="238"/>
      <c r="I699" s="245"/>
      <c r="J699" s="249"/>
      <c r="K699" s="249"/>
      <c r="L699" s="248" t="s">
        <v>136</v>
      </c>
      <c r="M699" s="244">
        <v>5122</v>
      </c>
      <c r="N699" s="240">
        <f>+'havelvac 7.1'!N699+'havelvac 7.2'!N699+'havelvac 7.3'!N699+'havelvac 7.4'!N699+'havelvac 7.5'!N699+'havelvac 7.6'!N699+'havelvac 7.7'!N699+'havelvac 7.9'!N699+'havelvac 7.8'!N699+'havelvac 7.10'!N699+'havelvac 7.11'!N699+'havelvac 7.12'!N699+'havelvac 7.13'!N699</f>
        <v>0</v>
      </c>
      <c r="O699" s="240">
        <f>+'havelvac 7.1'!O699+'havelvac 7.2'!O699+'havelvac 7.3'!O699+'havelvac 7.4'!O699+'havelvac 7.5'!O699+'havelvac 7.6'!O699+'havelvac 7.7'!O699+'havelvac 7.9'!O699+'havelvac 7.8'!O699+'havelvac 7.10'!O699+'havelvac 7.11'!O699+'havelvac 7.12'!O699+'havelvac 7.13'!O699</f>
        <v>0</v>
      </c>
      <c r="P699" s="240">
        <f>+'havelvac 7.1'!P699+'havelvac 7.2'!P699+'havelvac 7.3'!P699+'havelvac 7.4'!P699+'havelvac 7.5'!P699+'havelvac 7.6'!P699+'havelvac 7.7'!P699+'havelvac 7.9'!P699+'havelvac 7.8'!P699+'havelvac 7.10'!P699+'havelvac 7.11'!P699+'havelvac 7.12'!P699+'havelvac 7.13'!P699</f>
        <v>0</v>
      </c>
      <c r="Q699" s="267"/>
      <c r="R699" s="267"/>
      <c r="S699" s="267"/>
      <c r="T699" s="267"/>
      <c r="U699" s="267"/>
      <c r="V699" s="267"/>
      <c r="W699" s="267"/>
      <c r="X699" s="267"/>
      <c r="Y699" s="267"/>
      <c r="Z699" s="267"/>
      <c r="AA699" s="267"/>
      <c r="AB699" s="267"/>
      <c r="AC699" s="267"/>
      <c r="AD699" s="267"/>
      <c r="AE699" s="267"/>
      <c r="AF699" s="267"/>
      <c r="AG699" s="267"/>
      <c r="AH699" s="267"/>
      <c r="AI699" s="267"/>
      <c r="AJ699" s="267"/>
      <c r="AK699" s="267"/>
      <c r="AL699" s="267"/>
      <c r="AM699" s="267"/>
      <c r="AN699" s="267"/>
      <c r="AO699" s="267"/>
      <c r="AP699" s="267"/>
      <c r="AQ699" s="267"/>
      <c r="AR699" s="267"/>
      <c r="AS699" s="267"/>
      <c r="AT699" s="267"/>
      <c r="AU699" s="267"/>
      <c r="AV699" s="267"/>
      <c r="AW699" s="267"/>
      <c r="AX699" s="267"/>
      <c r="AY699" s="267"/>
      <c r="AZ699" s="267"/>
      <c r="BA699" s="267"/>
      <c r="BB699" s="267"/>
      <c r="BC699" s="267"/>
      <c r="BD699" s="267"/>
      <c r="BE699" s="267"/>
      <c r="BF699" s="267"/>
      <c r="BG699" s="267"/>
      <c r="BH699" s="267"/>
      <c r="BI699" s="267"/>
      <c r="BJ699" s="267"/>
      <c r="BK699" s="267"/>
      <c r="BL699" s="267"/>
      <c r="BM699" s="267"/>
      <c r="BN699" s="267"/>
      <c r="BO699" s="267"/>
      <c r="BP699" s="267"/>
      <c r="BQ699" s="267"/>
      <c r="BR699" s="267"/>
      <c r="BS699" s="267"/>
      <c r="BT699" s="267"/>
      <c r="BU699" s="267"/>
      <c r="BV699" s="267"/>
      <c r="BW699" s="267"/>
      <c r="BX699" s="267"/>
      <c r="BY699" s="267"/>
      <c r="BZ699" s="267"/>
      <c r="CA699" s="267"/>
      <c r="CB699" s="267"/>
      <c r="CC699" s="267"/>
      <c r="CD699" s="267"/>
      <c r="CE699" s="267"/>
      <c r="CF699" s="267"/>
      <c r="CG699" s="267"/>
      <c r="CH699" s="267"/>
      <c r="CI699" s="267"/>
      <c r="CJ699" s="267"/>
      <c r="CK699" s="267"/>
      <c r="CL699" s="267"/>
      <c r="CM699" s="267"/>
      <c r="CN699" s="267"/>
      <c r="CO699" s="267"/>
      <c r="CP699" s="267"/>
      <c r="CQ699" s="267"/>
      <c r="CR699" s="267"/>
      <c r="CS699" s="267"/>
      <c r="CT699" s="267"/>
      <c r="CU699" s="267"/>
      <c r="CV699" s="267"/>
      <c r="CW699" s="267"/>
      <c r="CX699" s="267"/>
      <c r="CY699" s="267"/>
      <c r="CZ699" s="267"/>
      <c r="DA699" s="267"/>
      <c r="DB699" s="267"/>
      <c r="DC699" s="267"/>
      <c r="DD699" s="267"/>
      <c r="DE699" s="267"/>
      <c r="DF699" s="267"/>
      <c r="DG699" s="267"/>
      <c r="DH699" s="267"/>
      <c r="DI699" s="267"/>
      <c r="DJ699" s="267"/>
      <c r="DK699" s="267"/>
      <c r="DL699" s="267"/>
      <c r="DM699" s="267"/>
      <c r="DN699" s="267"/>
      <c r="DO699" s="267"/>
      <c r="DP699" s="267"/>
      <c r="DQ699" s="267"/>
      <c r="DR699" s="267"/>
      <c r="DS699" s="267"/>
      <c r="DT699" s="267"/>
      <c r="DU699" s="267"/>
      <c r="DV699" s="267"/>
      <c r="DW699" s="267"/>
      <c r="DX699" s="267"/>
      <c r="DY699" s="267"/>
      <c r="DZ699" s="267"/>
      <c r="EA699" s="267"/>
      <c r="EB699" s="267"/>
      <c r="EC699" s="267"/>
      <c r="ED699" s="267"/>
      <c r="EE699" s="267"/>
      <c r="EF699" s="267"/>
      <c r="EG699" s="267"/>
      <c r="EH699" s="267"/>
      <c r="EI699" s="267"/>
      <c r="EJ699" s="267"/>
      <c r="EK699" s="267"/>
      <c r="EL699" s="267"/>
      <c r="EM699" s="267"/>
      <c r="EN699" s="267"/>
      <c r="EO699" s="267"/>
      <c r="EP699" s="267"/>
      <c r="EQ699" s="267"/>
      <c r="ER699" s="267"/>
      <c r="ES699" s="267"/>
      <c r="ET699" s="267"/>
      <c r="EU699" s="267"/>
      <c r="EV699" s="267"/>
      <c r="EW699" s="267"/>
      <c r="EX699" s="267"/>
      <c r="EY699" s="267"/>
      <c r="EZ699" s="267"/>
      <c r="FA699" s="267"/>
      <c r="FB699" s="267"/>
      <c r="FC699" s="267"/>
      <c r="FD699" s="267"/>
      <c r="FE699" s="267"/>
      <c r="FF699" s="267"/>
      <c r="FG699" s="267"/>
      <c r="FH699" s="267"/>
      <c r="FI699" s="267"/>
      <c r="FJ699" s="267"/>
      <c r="FK699" s="267"/>
      <c r="FL699" s="267"/>
      <c r="FM699" s="267"/>
      <c r="FN699" s="267"/>
      <c r="FO699" s="267"/>
      <c r="FP699" s="267"/>
      <c r="FQ699" s="267"/>
      <c r="FR699" s="267"/>
      <c r="FS699" s="267"/>
      <c r="FT699" s="267"/>
      <c r="FU699" s="267"/>
      <c r="FV699" s="267"/>
      <c r="FW699" s="267"/>
      <c r="FX699" s="267"/>
      <c r="FY699" s="267"/>
      <c r="FZ699" s="267"/>
      <c r="GA699" s="267"/>
      <c r="GB699" s="267"/>
      <c r="GC699" s="267"/>
      <c r="GD699" s="267"/>
      <c r="GE699" s="267"/>
      <c r="GF699" s="267"/>
      <c r="GG699" s="267"/>
      <c r="GH699" s="267"/>
      <c r="GI699" s="267"/>
      <c r="GJ699" s="267"/>
      <c r="GK699" s="267"/>
      <c r="GL699" s="267"/>
      <c r="GM699" s="267"/>
      <c r="GN699" s="267"/>
      <c r="GO699" s="267"/>
      <c r="GP699" s="267"/>
      <c r="GQ699" s="267"/>
      <c r="GR699" s="267"/>
      <c r="GS699" s="267"/>
      <c r="GT699" s="267"/>
      <c r="GU699" s="267"/>
      <c r="GV699" s="267"/>
    </row>
    <row r="700" spans="1:204" ht="54">
      <c r="H700" s="238"/>
      <c r="I700" s="463"/>
      <c r="J700" s="464"/>
      <c r="K700" s="464"/>
      <c r="L700" s="465" t="s">
        <v>777</v>
      </c>
      <c r="M700" s="459"/>
      <c r="N700" s="466">
        <f>SUM(N701:N705)</f>
        <v>4376.3999999999996</v>
      </c>
      <c r="O700" s="466">
        <f>SUM(O701:O705)</f>
        <v>4376.3999999999996</v>
      </c>
      <c r="P700" s="466">
        <f>SUM(P701:P705)</f>
        <v>0</v>
      </c>
    </row>
    <row r="701" spans="1:204" s="502" customFormat="1">
      <c r="A701" s="258"/>
      <c r="B701" s="425"/>
      <c r="C701" s="260"/>
      <c r="D701" s="261"/>
      <c r="E701" s="262"/>
      <c r="F701" s="263"/>
      <c r="G701" s="426"/>
      <c r="H701" s="238"/>
      <c r="I701" s="245"/>
      <c r="J701" s="249"/>
      <c r="K701" s="249"/>
      <c r="L701" s="248" t="s">
        <v>125</v>
      </c>
      <c r="M701" s="250">
        <v>4239</v>
      </c>
      <c r="N701" s="240">
        <f>+'havelvac 7.1'!N701+'havelvac 7.2'!N701+'havelvac 7.3'!N701+'havelvac 7.4'!N701+'havelvac 7.5'!N701+'havelvac 7.6'!N701+'havelvac 7.7'!N701+'havelvac 7.9'!N701+'havelvac 7.8'!N701+'havelvac 7.10'!N701+'havelvac 7.11'!N701+'havelvac 7.12'!N701+'havelvac 7.13'!N701</f>
        <v>694</v>
      </c>
      <c r="O701" s="240">
        <f>+'havelvac 7.1'!O701+'havelvac 7.2'!O701+'havelvac 7.3'!O701+'havelvac 7.4'!O701+'havelvac 7.5'!O701+'havelvac 7.6'!O701+'havelvac 7.7'!O701+'havelvac 7.9'!O701+'havelvac 7.8'!O701+'havelvac 7.10'!O701+'havelvac 7.11'!O701+'havelvac 7.12'!O701+'havelvac 7.13'!O701</f>
        <v>694</v>
      </c>
      <c r="P701" s="240">
        <f>+'havelvac 7.1'!P701+'havelvac 7.2'!P701+'havelvac 7.3'!P701+'havelvac 7.4'!P701+'havelvac 7.5'!P701+'havelvac 7.6'!P701+'havelvac 7.7'!P701+'havelvac 7.9'!P701+'havelvac 7.8'!P701+'havelvac 7.10'!P701+'havelvac 7.11'!P701+'havelvac 7.12'!P701+'havelvac 7.13'!P701</f>
        <v>0</v>
      </c>
      <c r="Q701" s="267"/>
      <c r="R701" s="267"/>
      <c r="S701" s="267"/>
      <c r="T701" s="267"/>
      <c r="U701" s="267"/>
      <c r="V701" s="267"/>
      <c r="W701" s="267"/>
      <c r="X701" s="267"/>
      <c r="Y701" s="267"/>
      <c r="Z701" s="267"/>
      <c r="AA701" s="267"/>
      <c r="AB701" s="267"/>
      <c r="AC701" s="267"/>
      <c r="AD701" s="267"/>
      <c r="AE701" s="267"/>
      <c r="AF701" s="267"/>
      <c r="AG701" s="267"/>
      <c r="AH701" s="267"/>
      <c r="AI701" s="267"/>
      <c r="AJ701" s="267"/>
      <c r="AK701" s="267"/>
      <c r="AL701" s="267"/>
      <c r="AM701" s="267"/>
      <c r="AN701" s="267"/>
      <c r="AO701" s="267"/>
      <c r="AP701" s="267"/>
      <c r="AQ701" s="267"/>
      <c r="AR701" s="267"/>
      <c r="AS701" s="267"/>
      <c r="AT701" s="267"/>
      <c r="AU701" s="267"/>
      <c r="AV701" s="267"/>
      <c r="AW701" s="267"/>
      <c r="AX701" s="267"/>
      <c r="AY701" s="267"/>
      <c r="AZ701" s="267"/>
      <c r="BA701" s="267"/>
      <c r="BB701" s="267"/>
      <c r="BC701" s="267"/>
      <c r="BD701" s="267"/>
      <c r="BE701" s="267"/>
      <c r="BF701" s="267"/>
      <c r="BG701" s="267"/>
      <c r="BH701" s="267"/>
      <c r="BI701" s="267"/>
      <c r="BJ701" s="267"/>
      <c r="BK701" s="267"/>
      <c r="BL701" s="267"/>
      <c r="BM701" s="267"/>
      <c r="BN701" s="267"/>
      <c r="BO701" s="267"/>
      <c r="BP701" s="267"/>
      <c r="BQ701" s="267"/>
      <c r="BR701" s="267"/>
      <c r="BS701" s="267"/>
      <c r="BT701" s="267"/>
      <c r="BU701" s="267"/>
      <c r="BV701" s="267"/>
      <c r="BW701" s="267"/>
      <c r="BX701" s="267"/>
      <c r="BY701" s="267"/>
      <c r="BZ701" s="267"/>
      <c r="CA701" s="267"/>
      <c r="CB701" s="267"/>
      <c r="CC701" s="267"/>
      <c r="CD701" s="267"/>
      <c r="CE701" s="267"/>
      <c r="CF701" s="267"/>
      <c r="CG701" s="267"/>
      <c r="CH701" s="267"/>
      <c r="CI701" s="267"/>
      <c r="CJ701" s="267"/>
      <c r="CK701" s="267"/>
      <c r="CL701" s="267"/>
      <c r="CM701" s="267"/>
      <c r="CN701" s="267"/>
      <c r="CO701" s="267"/>
      <c r="CP701" s="267"/>
      <c r="CQ701" s="267"/>
      <c r="CR701" s="267"/>
      <c r="CS701" s="267"/>
      <c r="CT701" s="267"/>
      <c r="CU701" s="267"/>
      <c r="CV701" s="267"/>
      <c r="CW701" s="267"/>
      <c r="CX701" s="267"/>
      <c r="CY701" s="267"/>
      <c r="CZ701" s="267"/>
      <c r="DA701" s="267"/>
      <c r="DB701" s="267"/>
      <c r="DC701" s="267"/>
      <c r="DD701" s="267"/>
      <c r="DE701" s="267"/>
      <c r="DF701" s="267"/>
      <c r="DG701" s="267"/>
      <c r="DH701" s="267"/>
      <c r="DI701" s="267"/>
      <c r="DJ701" s="267"/>
      <c r="DK701" s="267"/>
      <c r="DL701" s="267"/>
      <c r="DM701" s="267"/>
      <c r="DN701" s="267"/>
      <c r="DO701" s="267"/>
      <c r="DP701" s="267"/>
      <c r="DQ701" s="267"/>
      <c r="DR701" s="267"/>
      <c r="DS701" s="267"/>
      <c r="DT701" s="267"/>
      <c r="DU701" s="267"/>
      <c r="DV701" s="267"/>
      <c r="DW701" s="267"/>
      <c r="DX701" s="267"/>
      <c r="DY701" s="267"/>
      <c r="DZ701" s="267"/>
      <c r="EA701" s="267"/>
      <c r="EB701" s="267"/>
      <c r="EC701" s="267"/>
      <c r="ED701" s="267"/>
      <c r="EE701" s="267"/>
      <c r="EF701" s="267"/>
      <c r="EG701" s="267"/>
      <c r="EH701" s="267"/>
      <c r="EI701" s="267"/>
      <c r="EJ701" s="267"/>
      <c r="EK701" s="267"/>
      <c r="EL701" s="267"/>
      <c r="EM701" s="267"/>
      <c r="EN701" s="267"/>
      <c r="EO701" s="267"/>
      <c r="EP701" s="267"/>
      <c r="EQ701" s="267"/>
      <c r="ER701" s="267"/>
      <c r="ES701" s="267"/>
      <c r="ET701" s="267"/>
      <c r="EU701" s="267"/>
      <c r="EV701" s="267"/>
      <c r="EW701" s="267"/>
      <c r="EX701" s="267"/>
      <c r="EY701" s="267"/>
      <c r="EZ701" s="267"/>
      <c r="FA701" s="267"/>
      <c r="FB701" s="267"/>
      <c r="FC701" s="267"/>
      <c r="FD701" s="267"/>
      <c r="FE701" s="267"/>
      <c r="FF701" s="267"/>
      <c r="FG701" s="267"/>
      <c r="FH701" s="267"/>
      <c r="FI701" s="267"/>
      <c r="FJ701" s="267"/>
      <c r="FK701" s="267"/>
      <c r="FL701" s="267"/>
      <c r="FM701" s="267"/>
      <c r="FN701" s="267"/>
      <c r="FO701" s="267"/>
      <c r="FP701" s="267"/>
      <c r="FQ701" s="267"/>
      <c r="FR701" s="267"/>
      <c r="FS701" s="267"/>
      <c r="FT701" s="267"/>
      <c r="FU701" s="267"/>
      <c r="FV701" s="267"/>
      <c r="FW701" s="267"/>
      <c r="FX701" s="267"/>
      <c r="FY701" s="267"/>
      <c r="FZ701" s="267"/>
      <c r="GA701" s="267"/>
      <c r="GB701" s="267"/>
      <c r="GC701" s="267"/>
      <c r="GD701" s="267"/>
      <c r="GE701" s="267"/>
      <c r="GF701" s="267"/>
      <c r="GG701" s="267"/>
      <c r="GH701" s="267"/>
      <c r="GI701" s="267"/>
      <c r="GJ701" s="267"/>
      <c r="GK701" s="267"/>
      <c r="GL701" s="267"/>
      <c r="GM701" s="267"/>
      <c r="GN701" s="267"/>
      <c r="GO701" s="267"/>
      <c r="GP701" s="267"/>
      <c r="GQ701" s="267"/>
      <c r="GR701" s="267"/>
      <c r="GS701" s="267"/>
      <c r="GT701" s="267"/>
      <c r="GU701" s="267"/>
      <c r="GV701" s="267"/>
    </row>
    <row r="702" spans="1:204" s="502" customFormat="1" ht="24.75" customHeight="1">
      <c r="A702" s="258"/>
      <c r="B702" s="425"/>
      <c r="C702" s="260"/>
      <c r="D702" s="261"/>
      <c r="E702" s="262"/>
      <c r="F702" s="263"/>
      <c r="G702" s="426"/>
      <c r="H702" s="238"/>
      <c r="I702" s="245"/>
      <c r="J702" s="249"/>
      <c r="K702" s="249"/>
      <c r="L702" s="252" t="s">
        <v>142</v>
      </c>
      <c r="M702" s="419">
        <v>4251</v>
      </c>
      <c r="N702" s="240">
        <f>+'havelvac 7.1'!N702+'havelvac 7.2'!N702+'havelvac 7.3'!N702+'havelvac 7.4'!N702+'havelvac 7.5'!N702+'havelvac 7.6'!N702+'havelvac 7.7'!N702+'havelvac 7.9'!N702+'havelvac 7.8'!N702+'havelvac 7.10'!N702+'havelvac 7.11'!N702+'havelvac 7.12'!N702+'havelvac 7.13'!N702</f>
        <v>3682.4</v>
      </c>
      <c r="O702" s="240">
        <f>+'havelvac 7.1'!O702+'havelvac 7.2'!O702+'havelvac 7.3'!O702+'havelvac 7.4'!O702+'havelvac 7.5'!O702+'havelvac 7.6'!O702+'havelvac 7.7'!O702+'havelvac 7.9'!O702+'havelvac 7.8'!O702+'havelvac 7.10'!O702+'havelvac 7.11'!O702+'havelvac 7.12'!O702+'havelvac 7.13'!O702</f>
        <v>3682.4</v>
      </c>
      <c r="P702" s="240">
        <f>+'havelvac 7.1'!P702+'havelvac 7.2'!P702+'havelvac 7.3'!P702+'havelvac 7.4'!P702+'havelvac 7.5'!P702+'havelvac 7.6'!P702+'havelvac 7.7'!P702+'havelvac 7.9'!P702+'havelvac 7.8'!P702+'havelvac 7.10'!P702+'havelvac 7.11'!P702+'havelvac 7.12'!P702+'havelvac 7.13'!P702</f>
        <v>0</v>
      </c>
      <c r="Q702" s="267"/>
      <c r="R702" s="267"/>
      <c r="S702" s="267"/>
      <c r="T702" s="267"/>
      <c r="U702" s="267"/>
      <c r="V702" s="267"/>
      <c r="W702" s="267"/>
      <c r="X702" s="267"/>
      <c r="Y702" s="267"/>
      <c r="Z702" s="267"/>
      <c r="AA702" s="267"/>
      <c r="AB702" s="267"/>
      <c r="AC702" s="267"/>
      <c r="AD702" s="267"/>
      <c r="AE702" s="267"/>
      <c r="AF702" s="267"/>
      <c r="AG702" s="267"/>
      <c r="AH702" s="267"/>
      <c r="AI702" s="267"/>
      <c r="AJ702" s="267"/>
      <c r="AK702" s="267"/>
      <c r="AL702" s="267"/>
      <c r="AM702" s="267"/>
      <c r="AN702" s="267"/>
      <c r="AO702" s="267"/>
      <c r="AP702" s="267"/>
      <c r="AQ702" s="267"/>
      <c r="AR702" s="267"/>
      <c r="AS702" s="267"/>
      <c r="AT702" s="267"/>
      <c r="AU702" s="267"/>
      <c r="AV702" s="267"/>
      <c r="AW702" s="267"/>
      <c r="AX702" s="267"/>
      <c r="AY702" s="267"/>
      <c r="AZ702" s="267"/>
      <c r="BA702" s="267"/>
      <c r="BB702" s="267"/>
      <c r="BC702" s="267"/>
      <c r="BD702" s="267"/>
      <c r="BE702" s="267"/>
      <c r="BF702" s="267"/>
      <c r="BG702" s="267"/>
      <c r="BH702" s="267"/>
      <c r="BI702" s="267"/>
      <c r="BJ702" s="267"/>
      <c r="BK702" s="267"/>
      <c r="BL702" s="267"/>
      <c r="BM702" s="267"/>
      <c r="BN702" s="267"/>
      <c r="BO702" s="267"/>
      <c r="BP702" s="267"/>
      <c r="BQ702" s="267"/>
      <c r="BR702" s="267"/>
      <c r="BS702" s="267"/>
      <c r="BT702" s="267"/>
      <c r="BU702" s="267"/>
      <c r="BV702" s="267"/>
      <c r="BW702" s="267"/>
      <c r="BX702" s="267"/>
      <c r="BY702" s="267"/>
      <c r="BZ702" s="267"/>
      <c r="CA702" s="267"/>
      <c r="CB702" s="267"/>
      <c r="CC702" s="267"/>
      <c r="CD702" s="267"/>
      <c r="CE702" s="267"/>
      <c r="CF702" s="267"/>
      <c r="CG702" s="267"/>
      <c r="CH702" s="267"/>
      <c r="CI702" s="267"/>
      <c r="CJ702" s="267"/>
      <c r="CK702" s="267"/>
      <c r="CL702" s="267"/>
      <c r="CM702" s="267"/>
      <c r="CN702" s="267"/>
      <c r="CO702" s="267"/>
      <c r="CP702" s="267"/>
      <c r="CQ702" s="267"/>
      <c r="CR702" s="267"/>
      <c r="CS702" s="267"/>
      <c r="CT702" s="267"/>
      <c r="CU702" s="267"/>
      <c r="CV702" s="267"/>
      <c r="CW702" s="267"/>
      <c r="CX702" s="267"/>
      <c r="CY702" s="267"/>
      <c r="CZ702" s="267"/>
      <c r="DA702" s="267"/>
      <c r="DB702" s="267"/>
      <c r="DC702" s="267"/>
      <c r="DD702" s="267"/>
      <c r="DE702" s="267"/>
      <c r="DF702" s="267"/>
      <c r="DG702" s="267"/>
      <c r="DH702" s="267"/>
      <c r="DI702" s="267"/>
      <c r="DJ702" s="267"/>
      <c r="DK702" s="267"/>
      <c r="DL702" s="267"/>
      <c r="DM702" s="267"/>
      <c r="DN702" s="267"/>
      <c r="DO702" s="267"/>
      <c r="DP702" s="267"/>
      <c r="DQ702" s="267"/>
      <c r="DR702" s="267"/>
      <c r="DS702" s="267"/>
      <c r="DT702" s="267"/>
      <c r="DU702" s="267"/>
      <c r="DV702" s="267"/>
      <c r="DW702" s="267"/>
      <c r="DX702" s="267"/>
      <c r="DY702" s="267"/>
      <c r="DZ702" s="267"/>
      <c r="EA702" s="267"/>
      <c r="EB702" s="267"/>
      <c r="EC702" s="267"/>
      <c r="ED702" s="267"/>
      <c r="EE702" s="267"/>
      <c r="EF702" s="267"/>
      <c r="EG702" s="267"/>
      <c r="EH702" s="267"/>
      <c r="EI702" s="267"/>
      <c r="EJ702" s="267"/>
      <c r="EK702" s="267"/>
      <c r="EL702" s="267"/>
      <c r="EM702" s="267"/>
      <c r="EN702" s="267"/>
      <c r="EO702" s="267"/>
      <c r="EP702" s="267"/>
      <c r="EQ702" s="267"/>
      <c r="ER702" s="267"/>
      <c r="ES702" s="267"/>
      <c r="ET702" s="267"/>
      <c r="EU702" s="267"/>
      <c r="EV702" s="267"/>
      <c r="EW702" s="267"/>
      <c r="EX702" s="267"/>
      <c r="EY702" s="267"/>
      <c r="EZ702" s="267"/>
      <c r="FA702" s="267"/>
      <c r="FB702" s="267"/>
      <c r="FC702" s="267"/>
      <c r="FD702" s="267"/>
      <c r="FE702" s="267"/>
      <c r="FF702" s="267"/>
      <c r="FG702" s="267"/>
      <c r="FH702" s="267"/>
      <c r="FI702" s="267"/>
      <c r="FJ702" s="267"/>
      <c r="FK702" s="267"/>
      <c r="FL702" s="267"/>
      <c r="FM702" s="267"/>
      <c r="FN702" s="267"/>
      <c r="FO702" s="267"/>
      <c r="FP702" s="267"/>
      <c r="FQ702" s="267"/>
      <c r="FR702" s="267"/>
      <c r="FS702" s="267"/>
      <c r="FT702" s="267"/>
      <c r="FU702" s="267"/>
      <c r="FV702" s="267"/>
      <c r="FW702" s="267"/>
      <c r="FX702" s="267"/>
      <c r="FY702" s="267"/>
      <c r="FZ702" s="267"/>
      <c r="GA702" s="267"/>
      <c r="GB702" s="267"/>
      <c r="GC702" s="267"/>
      <c r="GD702" s="267"/>
      <c r="GE702" s="267"/>
      <c r="GF702" s="267"/>
      <c r="GG702" s="267"/>
      <c r="GH702" s="267"/>
      <c r="GI702" s="267"/>
      <c r="GJ702" s="267"/>
      <c r="GK702" s="267"/>
      <c r="GL702" s="267"/>
      <c r="GM702" s="267"/>
      <c r="GN702" s="267"/>
      <c r="GO702" s="267"/>
      <c r="GP702" s="267"/>
      <c r="GQ702" s="267"/>
      <c r="GR702" s="267"/>
      <c r="GS702" s="267"/>
      <c r="GT702" s="267"/>
      <c r="GU702" s="267"/>
      <c r="GV702" s="267"/>
    </row>
    <row r="703" spans="1:204" hidden="1">
      <c r="H703" s="238"/>
      <c r="I703" s="245"/>
      <c r="J703" s="249"/>
      <c r="K703" s="249"/>
      <c r="L703" s="248" t="s">
        <v>130</v>
      </c>
      <c r="M703" s="419">
        <v>4267</v>
      </c>
      <c r="N703" s="240">
        <f>+'havelvac 7.1'!N703+'havelvac 7.2'!N703+'havelvac 7.3'!N703+'havelvac 7.4'!N703+'havelvac 7.5'!N703+'havelvac 7.6'!N703+'havelvac 7.7'!N703+'havelvac 7.9'!N703+'havelvac 7.8'!N703+'havelvac 7.10'!N703+'havelvac 7.11'!N703+'havelvac 7.12'!N703+'havelvac 7.13'!N703</f>
        <v>0</v>
      </c>
      <c r="O703" s="240">
        <f>+'havelvac 7.1'!O703+'havelvac 7.2'!O703+'havelvac 7.3'!O703+'havelvac 7.4'!O703+'havelvac 7.5'!O703+'havelvac 7.6'!O703+'havelvac 7.7'!O703+'havelvac 7.9'!O703+'havelvac 7.8'!O703+'havelvac 7.10'!O703+'havelvac 7.11'!O703+'havelvac 7.12'!O703+'havelvac 7.13'!O703</f>
        <v>0</v>
      </c>
      <c r="P703" s="240">
        <f>+'havelvac 7.1'!P703+'havelvac 7.2'!P703+'havelvac 7.3'!P703+'havelvac 7.4'!P703+'havelvac 7.5'!P703+'havelvac 7.6'!P703+'havelvac 7.7'!P703+'havelvac 7.9'!P703+'havelvac 7.8'!P703+'havelvac 7.10'!P703+'havelvac 7.11'!P703+'havelvac 7.12'!P703+'havelvac 7.13'!P703</f>
        <v>0</v>
      </c>
    </row>
    <row r="704" spans="1:204" hidden="1">
      <c r="H704" s="238"/>
      <c r="I704" s="245"/>
      <c r="J704" s="249"/>
      <c r="K704" s="249"/>
      <c r="L704" s="254" t="s">
        <v>364</v>
      </c>
      <c r="M704" s="237">
        <v>4269</v>
      </c>
      <c r="N704" s="240">
        <f>+'havelvac 7.1'!N704+'havelvac 7.2'!N704+'havelvac 7.3'!N704+'havelvac 7.4'!N704+'havelvac 7.5'!N704+'havelvac 7.6'!N704+'havelvac 7.7'!N704+'havelvac 7.9'!N704+'havelvac 7.8'!N704+'havelvac 7.10'!N704+'havelvac 7.11'!N704+'havelvac 7.12'!N704+'havelvac 7.13'!N704</f>
        <v>0</v>
      </c>
      <c r="O704" s="240">
        <f>+'havelvac 7.1'!O704+'havelvac 7.2'!O704+'havelvac 7.3'!O704+'havelvac 7.4'!O704+'havelvac 7.5'!O704+'havelvac 7.6'!O704+'havelvac 7.7'!O704+'havelvac 7.9'!O704+'havelvac 7.8'!O704+'havelvac 7.10'!O704+'havelvac 7.11'!O704+'havelvac 7.12'!O704+'havelvac 7.13'!O704</f>
        <v>0</v>
      </c>
      <c r="P704" s="240">
        <f>+'havelvac 7.1'!P704+'havelvac 7.2'!P704+'havelvac 7.3'!P704+'havelvac 7.4'!P704+'havelvac 7.5'!P704+'havelvac 7.6'!P704+'havelvac 7.7'!P704+'havelvac 7.9'!P704+'havelvac 7.8'!P704+'havelvac 7.10'!P704+'havelvac 7.11'!P704+'havelvac 7.12'!P704+'havelvac 7.13'!P704</f>
        <v>0</v>
      </c>
    </row>
    <row r="705" spans="1:204" s="502" customFormat="1" hidden="1">
      <c r="A705" s="258"/>
      <c r="B705" s="425"/>
      <c r="C705" s="260"/>
      <c r="D705" s="261"/>
      <c r="E705" s="262"/>
      <c r="F705" s="263"/>
      <c r="G705" s="426"/>
      <c r="H705" s="238"/>
      <c r="I705" s="245"/>
      <c r="J705" s="249"/>
      <c r="K705" s="249"/>
      <c r="L705" s="252" t="s">
        <v>134</v>
      </c>
      <c r="M705" s="236">
        <v>4861</v>
      </c>
      <c r="N705" s="240">
        <f>+'havelvac 7.1'!N705+'havelvac 7.2'!N705+'havelvac 7.3'!N705+'havelvac 7.4'!N705+'havelvac 7.5'!N705+'havelvac 7.6'!N705+'havelvac 7.7'!N705+'havelvac 7.9'!N705+'havelvac 7.8'!N705+'havelvac 7.10'!N705+'havelvac 7.11'!N705+'havelvac 7.12'!N705+'havelvac 7.13'!N705</f>
        <v>0</v>
      </c>
      <c r="O705" s="240">
        <f>+'havelvac 7.1'!O705+'havelvac 7.2'!O705+'havelvac 7.3'!O705+'havelvac 7.4'!O705+'havelvac 7.5'!O705+'havelvac 7.6'!O705+'havelvac 7.7'!O705+'havelvac 7.9'!O705+'havelvac 7.8'!O705+'havelvac 7.10'!O705+'havelvac 7.11'!O705+'havelvac 7.12'!O705+'havelvac 7.13'!O705</f>
        <v>0</v>
      </c>
      <c r="P705" s="240">
        <f>+'havelvac 7.1'!P705+'havelvac 7.2'!P705+'havelvac 7.3'!P705+'havelvac 7.4'!P705+'havelvac 7.5'!P705+'havelvac 7.6'!P705+'havelvac 7.7'!P705+'havelvac 7.9'!P705+'havelvac 7.8'!P705+'havelvac 7.10'!P705+'havelvac 7.11'!P705+'havelvac 7.12'!P705+'havelvac 7.13'!P705</f>
        <v>0</v>
      </c>
      <c r="Q705" s="267"/>
      <c r="R705" s="267"/>
      <c r="S705" s="267"/>
      <c r="T705" s="267"/>
      <c r="U705" s="267"/>
      <c r="V705" s="267"/>
      <c r="W705" s="267"/>
      <c r="X705" s="267"/>
      <c r="Y705" s="267"/>
      <c r="Z705" s="267"/>
      <c r="AA705" s="267"/>
      <c r="AB705" s="267"/>
      <c r="AC705" s="267"/>
      <c r="AD705" s="267"/>
      <c r="AE705" s="267"/>
      <c r="AF705" s="267"/>
      <c r="AG705" s="267"/>
      <c r="AH705" s="267"/>
      <c r="AI705" s="267"/>
      <c r="AJ705" s="267"/>
      <c r="AK705" s="267"/>
      <c r="AL705" s="267"/>
      <c r="AM705" s="267"/>
      <c r="AN705" s="267"/>
      <c r="AO705" s="267"/>
      <c r="AP705" s="267"/>
      <c r="AQ705" s="267"/>
      <c r="AR705" s="267"/>
      <c r="AS705" s="267"/>
      <c r="AT705" s="267"/>
      <c r="AU705" s="267"/>
      <c r="AV705" s="267"/>
      <c r="AW705" s="267"/>
      <c r="AX705" s="267"/>
      <c r="AY705" s="267"/>
      <c r="AZ705" s="267"/>
      <c r="BA705" s="267"/>
      <c r="BB705" s="267"/>
      <c r="BC705" s="267"/>
      <c r="BD705" s="267"/>
      <c r="BE705" s="267"/>
      <c r="BF705" s="267"/>
      <c r="BG705" s="267"/>
      <c r="BH705" s="267"/>
      <c r="BI705" s="267"/>
      <c r="BJ705" s="267"/>
      <c r="BK705" s="267"/>
      <c r="BL705" s="267"/>
      <c r="BM705" s="267"/>
      <c r="BN705" s="267"/>
      <c r="BO705" s="267"/>
      <c r="BP705" s="267"/>
      <c r="BQ705" s="267"/>
      <c r="BR705" s="267"/>
      <c r="BS705" s="267"/>
      <c r="BT705" s="267"/>
      <c r="BU705" s="267"/>
      <c r="BV705" s="267"/>
      <c r="BW705" s="267"/>
      <c r="BX705" s="267"/>
      <c r="BY705" s="267"/>
      <c r="BZ705" s="267"/>
      <c r="CA705" s="267"/>
      <c r="CB705" s="267"/>
      <c r="CC705" s="267"/>
      <c r="CD705" s="267"/>
      <c r="CE705" s="267"/>
      <c r="CF705" s="267"/>
      <c r="CG705" s="267"/>
      <c r="CH705" s="267"/>
      <c r="CI705" s="267"/>
      <c r="CJ705" s="267"/>
      <c r="CK705" s="267"/>
      <c r="CL705" s="267"/>
      <c r="CM705" s="267"/>
      <c r="CN705" s="267"/>
      <c r="CO705" s="267"/>
      <c r="CP705" s="267"/>
      <c r="CQ705" s="267"/>
      <c r="CR705" s="267"/>
      <c r="CS705" s="267"/>
      <c r="CT705" s="267"/>
      <c r="CU705" s="267"/>
      <c r="CV705" s="267"/>
      <c r="CW705" s="267"/>
      <c r="CX705" s="267"/>
      <c r="CY705" s="267"/>
      <c r="CZ705" s="267"/>
      <c r="DA705" s="267"/>
      <c r="DB705" s="267"/>
      <c r="DC705" s="267"/>
      <c r="DD705" s="267"/>
      <c r="DE705" s="267"/>
      <c r="DF705" s="267"/>
      <c r="DG705" s="267"/>
      <c r="DH705" s="267"/>
      <c r="DI705" s="267"/>
      <c r="DJ705" s="267"/>
      <c r="DK705" s="267"/>
      <c r="DL705" s="267"/>
      <c r="DM705" s="267"/>
      <c r="DN705" s="267"/>
      <c r="DO705" s="267"/>
      <c r="DP705" s="267"/>
      <c r="DQ705" s="267"/>
      <c r="DR705" s="267"/>
      <c r="DS705" s="267"/>
      <c r="DT705" s="267"/>
      <c r="DU705" s="267"/>
      <c r="DV705" s="267"/>
      <c r="DW705" s="267"/>
      <c r="DX705" s="267"/>
      <c r="DY705" s="267"/>
      <c r="DZ705" s="267"/>
      <c r="EA705" s="267"/>
      <c r="EB705" s="267"/>
      <c r="EC705" s="267"/>
      <c r="ED705" s="267"/>
      <c r="EE705" s="267"/>
      <c r="EF705" s="267"/>
      <c r="EG705" s="267"/>
      <c r="EH705" s="267"/>
      <c r="EI705" s="267"/>
      <c r="EJ705" s="267"/>
      <c r="EK705" s="267"/>
      <c r="EL705" s="267"/>
      <c r="EM705" s="267"/>
      <c r="EN705" s="267"/>
      <c r="EO705" s="267"/>
      <c r="EP705" s="267"/>
      <c r="EQ705" s="267"/>
      <c r="ER705" s="267"/>
      <c r="ES705" s="267"/>
      <c r="ET705" s="267"/>
      <c r="EU705" s="267"/>
      <c r="EV705" s="267"/>
      <c r="EW705" s="267"/>
      <c r="EX705" s="267"/>
      <c r="EY705" s="267"/>
      <c r="EZ705" s="267"/>
      <c r="FA705" s="267"/>
      <c r="FB705" s="267"/>
      <c r="FC705" s="267"/>
      <c r="FD705" s="267"/>
      <c r="FE705" s="267"/>
      <c r="FF705" s="267"/>
      <c r="FG705" s="267"/>
      <c r="FH705" s="267"/>
      <c r="FI705" s="267"/>
      <c r="FJ705" s="267"/>
      <c r="FK705" s="267"/>
      <c r="FL705" s="267"/>
      <c r="FM705" s="267"/>
      <c r="FN705" s="267"/>
      <c r="FO705" s="267"/>
      <c r="FP705" s="267"/>
      <c r="FQ705" s="267"/>
      <c r="FR705" s="267"/>
      <c r="FS705" s="267"/>
      <c r="FT705" s="267"/>
      <c r="FU705" s="267"/>
      <c r="FV705" s="267"/>
      <c r="FW705" s="267"/>
      <c r="FX705" s="267"/>
      <c r="FY705" s="267"/>
      <c r="FZ705" s="267"/>
      <c r="GA705" s="267"/>
      <c r="GB705" s="267"/>
      <c r="GC705" s="267"/>
      <c r="GD705" s="267"/>
      <c r="GE705" s="267"/>
      <c r="GF705" s="267"/>
      <c r="GG705" s="267"/>
      <c r="GH705" s="267"/>
      <c r="GI705" s="267"/>
      <c r="GJ705" s="267"/>
      <c r="GK705" s="267"/>
      <c r="GL705" s="267"/>
      <c r="GM705" s="267"/>
      <c r="GN705" s="267"/>
      <c r="GO705" s="267"/>
      <c r="GP705" s="267"/>
      <c r="GQ705" s="267"/>
      <c r="GR705" s="267"/>
      <c r="GS705" s="267"/>
      <c r="GT705" s="267"/>
      <c r="GU705" s="267"/>
      <c r="GV705" s="267"/>
    </row>
    <row r="706" spans="1:204" ht="27">
      <c r="H706" s="238"/>
      <c r="I706" s="463"/>
      <c r="J706" s="464"/>
      <c r="K706" s="464"/>
      <c r="L706" s="465" t="s">
        <v>778</v>
      </c>
      <c r="M706" s="459"/>
      <c r="N706" s="466">
        <f>SUM(N707)</f>
        <v>46844.2</v>
      </c>
      <c r="O706" s="466">
        <f>SUM(O707)</f>
        <v>46844.2</v>
      </c>
      <c r="P706" s="466">
        <f>SUM(P707)</f>
        <v>0</v>
      </c>
    </row>
    <row r="707" spans="1:204" s="502" customFormat="1" ht="25.5">
      <c r="A707" s="258"/>
      <c r="B707" s="425"/>
      <c r="C707" s="260"/>
      <c r="D707" s="261"/>
      <c r="E707" s="262"/>
      <c r="F707" s="263"/>
      <c r="G707" s="426"/>
      <c r="H707" s="245"/>
      <c r="I707" s="245"/>
      <c r="J707" s="249"/>
      <c r="K707" s="249"/>
      <c r="L707" s="248" t="s">
        <v>219</v>
      </c>
      <c r="M707" s="244">
        <v>4819</v>
      </c>
      <c r="N707" s="240">
        <f>+'havelvac 7.1'!N707+'havelvac 7.2'!N707+'havelvac 7.3'!N707+'havelvac 7.4'!N707+'havelvac 7.5'!N707+'havelvac 7.6'!N707+'havelvac 7.7'!N707+'havelvac 7.9'!N707+'havelvac 7.8'!N707+'havelvac 7.10'!N707+'havelvac 7.11'!N707+'havelvac 7.12'!N707+'havelvac 7.13'!N707</f>
        <v>46844.2</v>
      </c>
      <c r="O707" s="240">
        <f>+'havelvac 7.1'!O707+'havelvac 7.2'!O707+'havelvac 7.3'!O707+'havelvac 7.4'!O707+'havelvac 7.5'!O707+'havelvac 7.6'!O707+'havelvac 7.7'!O707+'havelvac 7.9'!O707+'havelvac 7.8'!O707+'havelvac 7.10'!O707+'havelvac 7.11'!O707+'havelvac 7.12'!O707+'havelvac 7.13'!O707</f>
        <v>46844.2</v>
      </c>
      <c r="P707" s="240">
        <f>+'havelvac 7.1'!P707+'havelvac 7.2'!P707+'havelvac 7.3'!P707+'havelvac 7.4'!P707+'havelvac 7.5'!P707+'havelvac 7.6'!P707+'havelvac 7.7'!P707+'havelvac 7.9'!P707+'havelvac 7.8'!P707+'havelvac 7.10'!P707+'havelvac 7.11'!P707+'havelvac 7.12'!P707+'havelvac 7.13'!P707</f>
        <v>0</v>
      </c>
      <c r="Q707" s="267"/>
      <c r="R707" s="267"/>
      <c r="S707" s="267"/>
      <c r="T707" s="267"/>
      <c r="U707" s="267"/>
      <c r="V707" s="267"/>
      <c r="W707" s="267"/>
      <c r="X707" s="267"/>
      <c r="Y707" s="267"/>
      <c r="Z707" s="267"/>
      <c r="AA707" s="267"/>
      <c r="AB707" s="267"/>
      <c r="AC707" s="267"/>
      <c r="AD707" s="267"/>
      <c r="AE707" s="267"/>
      <c r="AF707" s="267"/>
      <c r="AG707" s="267"/>
      <c r="AH707" s="267"/>
      <c r="AI707" s="267"/>
      <c r="AJ707" s="267"/>
      <c r="AK707" s="267"/>
      <c r="AL707" s="267"/>
      <c r="AM707" s="267"/>
      <c r="AN707" s="267"/>
      <c r="AO707" s="267"/>
      <c r="AP707" s="267"/>
      <c r="AQ707" s="267"/>
      <c r="AR707" s="267"/>
      <c r="AS707" s="267"/>
      <c r="AT707" s="267"/>
      <c r="AU707" s="267"/>
      <c r="AV707" s="267"/>
      <c r="AW707" s="267"/>
      <c r="AX707" s="267"/>
      <c r="AY707" s="267"/>
      <c r="AZ707" s="267"/>
      <c r="BA707" s="267"/>
      <c r="BB707" s="267"/>
      <c r="BC707" s="267"/>
      <c r="BD707" s="267"/>
      <c r="BE707" s="267"/>
      <c r="BF707" s="267"/>
      <c r="BG707" s="267"/>
      <c r="BH707" s="267"/>
      <c r="BI707" s="267"/>
      <c r="BJ707" s="267"/>
      <c r="BK707" s="267"/>
      <c r="BL707" s="267"/>
      <c r="BM707" s="267"/>
      <c r="BN707" s="267"/>
      <c r="BO707" s="267"/>
      <c r="BP707" s="267"/>
      <c r="BQ707" s="267"/>
      <c r="BR707" s="267"/>
      <c r="BS707" s="267"/>
      <c r="BT707" s="267"/>
      <c r="BU707" s="267"/>
      <c r="BV707" s="267"/>
      <c r="BW707" s="267"/>
      <c r="BX707" s="267"/>
      <c r="BY707" s="267"/>
      <c r="BZ707" s="267"/>
      <c r="CA707" s="267"/>
      <c r="CB707" s="267"/>
      <c r="CC707" s="267"/>
      <c r="CD707" s="267"/>
      <c r="CE707" s="267"/>
      <c r="CF707" s="267"/>
      <c r="CG707" s="267"/>
      <c r="CH707" s="267"/>
      <c r="CI707" s="267"/>
      <c r="CJ707" s="267"/>
      <c r="CK707" s="267"/>
      <c r="CL707" s="267"/>
      <c r="CM707" s="267"/>
      <c r="CN707" s="267"/>
      <c r="CO707" s="267"/>
      <c r="CP707" s="267"/>
      <c r="CQ707" s="267"/>
      <c r="CR707" s="267"/>
      <c r="CS707" s="267"/>
      <c r="CT707" s="267"/>
      <c r="CU707" s="267"/>
      <c r="CV707" s="267"/>
      <c r="CW707" s="267"/>
      <c r="CX707" s="267"/>
      <c r="CY707" s="267"/>
      <c r="CZ707" s="267"/>
      <c r="DA707" s="267"/>
      <c r="DB707" s="267"/>
      <c r="DC707" s="267"/>
      <c r="DD707" s="267"/>
      <c r="DE707" s="267"/>
      <c r="DF707" s="267"/>
      <c r="DG707" s="267"/>
      <c r="DH707" s="267"/>
      <c r="DI707" s="267"/>
      <c r="DJ707" s="267"/>
      <c r="DK707" s="267"/>
      <c r="DL707" s="267"/>
      <c r="DM707" s="267"/>
      <c r="DN707" s="267"/>
      <c r="DO707" s="267"/>
      <c r="DP707" s="267"/>
      <c r="DQ707" s="267"/>
      <c r="DR707" s="267"/>
      <c r="DS707" s="267"/>
      <c r="DT707" s="267"/>
      <c r="DU707" s="267"/>
      <c r="DV707" s="267"/>
      <c r="DW707" s="267"/>
      <c r="DX707" s="267"/>
      <c r="DY707" s="267"/>
      <c r="DZ707" s="267"/>
      <c r="EA707" s="267"/>
      <c r="EB707" s="267"/>
      <c r="EC707" s="267"/>
      <c r="ED707" s="267"/>
      <c r="EE707" s="267"/>
      <c r="EF707" s="267"/>
      <c r="EG707" s="267"/>
      <c r="EH707" s="267"/>
      <c r="EI707" s="267"/>
      <c r="EJ707" s="267"/>
      <c r="EK707" s="267"/>
      <c r="EL707" s="267"/>
      <c r="EM707" s="267"/>
      <c r="EN707" s="267"/>
      <c r="EO707" s="267"/>
      <c r="EP707" s="267"/>
      <c r="EQ707" s="267"/>
      <c r="ER707" s="267"/>
      <c r="ES707" s="267"/>
      <c r="ET707" s="267"/>
      <c r="EU707" s="267"/>
      <c r="EV707" s="267"/>
      <c r="EW707" s="267"/>
      <c r="EX707" s="267"/>
      <c r="EY707" s="267"/>
      <c r="EZ707" s="267"/>
      <c r="FA707" s="267"/>
      <c r="FB707" s="267"/>
      <c r="FC707" s="267"/>
      <c r="FD707" s="267"/>
      <c r="FE707" s="267"/>
      <c r="FF707" s="267"/>
      <c r="FG707" s="267"/>
      <c r="FH707" s="267"/>
      <c r="FI707" s="267"/>
      <c r="FJ707" s="267"/>
      <c r="FK707" s="267"/>
      <c r="FL707" s="267"/>
      <c r="FM707" s="267"/>
      <c r="FN707" s="267"/>
      <c r="FO707" s="267"/>
      <c r="FP707" s="267"/>
      <c r="FQ707" s="267"/>
      <c r="FR707" s="267"/>
      <c r="FS707" s="267"/>
      <c r="FT707" s="267"/>
      <c r="FU707" s="267"/>
      <c r="FV707" s="267"/>
      <c r="FW707" s="267"/>
      <c r="FX707" s="267"/>
      <c r="FY707" s="267"/>
      <c r="FZ707" s="267"/>
      <c r="GA707" s="267"/>
      <c r="GB707" s="267"/>
      <c r="GC707" s="267"/>
      <c r="GD707" s="267"/>
      <c r="GE707" s="267"/>
      <c r="GF707" s="267"/>
      <c r="GG707" s="267"/>
      <c r="GH707" s="267"/>
      <c r="GI707" s="267"/>
      <c r="GJ707" s="267"/>
      <c r="GK707" s="267"/>
      <c r="GL707" s="267"/>
      <c r="GM707" s="267"/>
      <c r="GN707" s="267"/>
      <c r="GO707" s="267"/>
      <c r="GP707" s="267"/>
      <c r="GQ707" s="267"/>
      <c r="GR707" s="267"/>
      <c r="GS707" s="267"/>
      <c r="GT707" s="267"/>
      <c r="GU707" s="267"/>
      <c r="GV707" s="267"/>
    </row>
    <row r="708" spans="1:204" ht="40.5" hidden="1">
      <c r="H708" s="238"/>
      <c r="I708" s="463"/>
      <c r="J708" s="464"/>
      <c r="K708" s="464"/>
      <c r="L708" s="465" t="s">
        <v>779</v>
      </c>
      <c r="M708" s="459"/>
      <c r="N708" s="466">
        <f>SUM(N709:N713)</f>
        <v>0</v>
      </c>
      <c r="O708" s="466">
        <f>SUM(O709:O713)</f>
        <v>0</v>
      </c>
      <c r="P708" s="466">
        <f>SUM(P709:P713)</f>
        <v>0</v>
      </c>
    </row>
    <row r="709" spans="1:204" s="502" customFormat="1" hidden="1">
      <c r="A709" s="258"/>
      <c r="B709" s="425"/>
      <c r="C709" s="260"/>
      <c r="D709" s="261"/>
      <c r="E709" s="262"/>
      <c r="F709" s="263"/>
      <c r="G709" s="426"/>
      <c r="H709" s="238"/>
      <c r="I709" s="245"/>
      <c r="J709" s="249"/>
      <c r="K709" s="249"/>
      <c r="L709" s="248" t="s">
        <v>118</v>
      </c>
      <c r="M709" s="419">
        <v>4216</v>
      </c>
      <c r="N709" s="240">
        <f>+'havelvac 7.1'!N709+'havelvac 7.2'!N709+'havelvac 7.3'!N709+'havelvac 7.4'!N709+'havelvac 7.5'!N709+'havelvac 7.6'!N709+'havelvac 7.7'!N709+'havelvac 7.9'!N709+'havelvac 7.8'!N709+'havelvac 7.10'!N709+'havelvac 7.11'!N709+'havelvac 7.12'!N709+'havelvac 7.13'!N709</f>
        <v>0</v>
      </c>
      <c r="O709" s="240">
        <f>+'havelvac 7.1'!O709+'havelvac 7.2'!O709+'havelvac 7.3'!O709+'havelvac 7.4'!O709+'havelvac 7.5'!O709+'havelvac 7.6'!O709+'havelvac 7.7'!O709+'havelvac 7.9'!O709+'havelvac 7.8'!O709+'havelvac 7.10'!O709+'havelvac 7.11'!O709+'havelvac 7.12'!O709+'havelvac 7.13'!O709</f>
        <v>0</v>
      </c>
      <c r="P709" s="240">
        <f>+'havelvac 7.1'!P709+'havelvac 7.2'!P709+'havelvac 7.3'!P709+'havelvac 7.4'!P709+'havelvac 7.5'!P709+'havelvac 7.6'!P709+'havelvac 7.7'!P709+'havelvac 7.9'!P709+'havelvac 7.8'!P709+'havelvac 7.10'!P709+'havelvac 7.11'!P709+'havelvac 7.12'!P709+'havelvac 7.13'!P709</f>
        <v>0</v>
      </c>
      <c r="Q709" s="267"/>
      <c r="R709" s="267"/>
      <c r="S709" s="267"/>
      <c r="T709" s="267"/>
      <c r="U709" s="267"/>
      <c r="V709" s="267"/>
      <c r="W709" s="267"/>
      <c r="X709" s="267"/>
      <c r="Y709" s="267"/>
      <c r="Z709" s="267"/>
      <c r="AA709" s="267"/>
      <c r="AB709" s="267"/>
      <c r="AC709" s="267"/>
      <c r="AD709" s="267"/>
      <c r="AE709" s="267"/>
      <c r="AF709" s="267"/>
      <c r="AG709" s="267"/>
      <c r="AH709" s="267"/>
      <c r="AI709" s="267"/>
      <c r="AJ709" s="267"/>
      <c r="AK709" s="267"/>
      <c r="AL709" s="267"/>
      <c r="AM709" s="267"/>
      <c r="AN709" s="267"/>
      <c r="AO709" s="267"/>
      <c r="AP709" s="267"/>
      <c r="AQ709" s="267"/>
      <c r="AR709" s="267"/>
      <c r="AS709" s="267"/>
      <c r="AT709" s="267"/>
      <c r="AU709" s="267"/>
      <c r="AV709" s="267"/>
      <c r="AW709" s="267"/>
      <c r="AX709" s="267"/>
      <c r="AY709" s="267"/>
      <c r="AZ709" s="267"/>
      <c r="BA709" s="267"/>
      <c r="BB709" s="267"/>
      <c r="BC709" s="267"/>
      <c r="BD709" s="267"/>
      <c r="BE709" s="267"/>
      <c r="BF709" s="267"/>
      <c r="BG709" s="267"/>
      <c r="BH709" s="267"/>
      <c r="BI709" s="267"/>
      <c r="BJ709" s="267"/>
      <c r="BK709" s="267"/>
      <c r="BL709" s="267"/>
      <c r="BM709" s="267"/>
      <c r="BN709" s="267"/>
      <c r="BO709" s="267"/>
      <c r="BP709" s="267"/>
      <c r="BQ709" s="267"/>
      <c r="BR709" s="267"/>
      <c r="BS709" s="267"/>
      <c r="BT709" s="267"/>
      <c r="BU709" s="267"/>
      <c r="BV709" s="267"/>
      <c r="BW709" s="267"/>
      <c r="BX709" s="267"/>
      <c r="BY709" s="267"/>
      <c r="BZ709" s="267"/>
      <c r="CA709" s="267"/>
      <c r="CB709" s="267"/>
      <c r="CC709" s="267"/>
      <c r="CD709" s="267"/>
      <c r="CE709" s="267"/>
      <c r="CF709" s="267"/>
      <c r="CG709" s="267"/>
      <c r="CH709" s="267"/>
      <c r="CI709" s="267"/>
      <c r="CJ709" s="267"/>
      <c r="CK709" s="267"/>
      <c r="CL709" s="267"/>
      <c r="CM709" s="267"/>
      <c r="CN709" s="267"/>
      <c r="CO709" s="267"/>
      <c r="CP709" s="267"/>
      <c r="CQ709" s="267"/>
      <c r="CR709" s="267"/>
      <c r="CS709" s="267"/>
      <c r="CT709" s="267"/>
      <c r="CU709" s="267"/>
      <c r="CV709" s="267"/>
      <c r="CW709" s="267"/>
      <c r="CX709" s="267"/>
      <c r="CY709" s="267"/>
      <c r="CZ709" s="267"/>
      <c r="DA709" s="267"/>
      <c r="DB709" s="267"/>
      <c r="DC709" s="267"/>
      <c r="DD709" s="267"/>
      <c r="DE709" s="267"/>
      <c r="DF709" s="267"/>
      <c r="DG709" s="267"/>
      <c r="DH709" s="267"/>
      <c r="DI709" s="267"/>
      <c r="DJ709" s="267"/>
      <c r="DK709" s="267"/>
      <c r="DL709" s="267"/>
      <c r="DM709" s="267"/>
      <c r="DN709" s="267"/>
      <c r="DO709" s="267"/>
      <c r="DP709" s="267"/>
      <c r="DQ709" s="267"/>
      <c r="DR709" s="267"/>
      <c r="DS709" s="267"/>
      <c r="DT709" s="267"/>
      <c r="DU709" s="267"/>
      <c r="DV709" s="267"/>
      <c r="DW709" s="267"/>
      <c r="DX709" s="267"/>
      <c r="DY709" s="267"/>
      <c r="DZ709" s="267"/>
      <c r="EA709" s="267"/>
      <c r="EB709" s="267"/>
      <c r="EC709" s="267"/>
      <c r="ED709" s="267"/>
      <c r="EE709" s="267"/>
      <c r="EF709" s="267"/>
      <c r="EG709" s="267"/>
      <c r="EH709" s="267"/>
      <c r="EI709" s="267"/>
      <c r="EJ709" s="267"/>
      <c r="EK709" s="267"/>
      <c r="EL709" s="267"/>
      <c r="EM709" s="267"/>
      <c r="EN709" s="267"/>
      <c r="EO709" s="267"/>
      <c r="EP709" s="267"/>
      <c r="EQ709" s="267"/>
      <c r="ER709" s="267"/>
      <c r="ES709" s="267"/>
      <c r="ET709" s="267"/>
      <c r="EU709" s="267"/>
      <c r="EV709" s="267"/>
      <c r="EW709" s="267"/>
      <c r="EX709" s="267"/>
      <c r="EY709" s="267"/>
      <c r="EZ709" s="267"/>
      <c r="FA709" s="267"/>
      <c r="FB709" s="267"/>
      <c r="FC709" s="267"/>
      <c r="FD709" s="267"/>
      <c r="FE709" s="267"/>
      <c r="FF709" s="267"/>
      <c r="FG709" s="267"/>
      <c r="FH709" s="267"/>
      <c r="FI709" s="267"/>
      <c r="FJ709" s="267"/>
      <c r="FK709" s="267"/>
      <c r="FL709" s="267"/>
      <c r="FM709" s="267"/>
      <c r="FN709" s="267"/>
      <c r="FO709" s="267"/>
      <c r="FP709" s="267"/>
      <c r="FQ709" s="267"/>
      <c r="FR709" s="267"/>
      <c r="FS709" s="267"/>
      <c r="FT709" s="267"/>
      <c r="FU709" s="267"/>
      <c r="FV709" s="267"/>
      <c r="FW709" s="267"/>
      <c r="FX709" s="267"/>
      <c r="FY709" s="267"/>
      <c r="FZ709" s="267"/>
      <c r="GA709" s="267"/>
      <c r="GB709" s="267"/>
      <c r="GC709" s="267"/>
      <c r="GD709" s="267"/>
      <c r="GE709" s="267"/>
      <c r="GF709" s="267"/>
      <c r="GG709" s="267"/>
      <c r="GH709" s="267"/>
      <c r="GI709" s="267"/>
      <c r="GJ709" s="267"/>
      <c r="GK709" s="267"/>
      <c r="GL709" s="267"/>
      <c r="GM709" s="267"/>
      <c r="GN709" s="267"/>
      <c r="GO709" s="267"/>
      <c r="GP709" s="267"/>
      <c r="GQ709" s="267"/>
      <c r="GR709" s="267"/>
      <c r="GS709" s="267"/>
      <c r="GT709" s="267"/>
      <c r="GU709" s="267"/>
      <c r="GV709" s="267"/>
    </row>
    <row r="710" spans="1:204" hidden="1">
      <c r="H710" s="238"/>
      <c r="I710" s="245"/>
      <c r="J710" s="249"/>
      <c r="K710" s="249"/>
      <c r="L710" s="248" t="s">
        <v>125</v>
      </c>
      <c r="M710" s="250">
        <v>4239</v>
      </c>
      <c r="N710" s="240">
        <f>+'havelvac 7.1'!N710+'havelvac 7.2'!N710+'havelvac 7.3'!N710+'havelvac 7.4'!N710+'havelvac 7.5'!N710+'havelvac 7.6'!N710+'havelvac 7.7'!N710+'havelvac 7.9'!N710+'havelvac 7.8'!N710+'havelvac 7.10'!N710+'havelvac 7.11'!N710+'havelvac 7.12'!N710+'havelvac 7.13'!N710</f>
        <v>0</v>
      </c>
      <c r="O710" s="240">
        <f>+'havelvac 7.1'!O710+'havelvac 7.2'!O710+'havelvac 7.3'!O710+'havelvac 7.4'!O710+'havelvac 7.5'!O710+'havelvac 7.6'!O710+'havelvac 7.7'!O710+'havelvac 7.9'!O710+'havelvac 7.8'!O710+'havelvac 7.10'!O710+'havelvac 7.11'!O710+'havelvac 7.12'!O710+'havelvac 7.13'!O710</f>
        <v>0</v>
      </c>
      <c r="P710" s="240">
        <f>+'havelvac 7.1'!P710+'havelvac 7.2'!P710+'havelvac 7.3'!P710+'havelvac 7.4'!P710+'havelvac 7.5'!P710+'havelvac 7.6'!P710+'havelvac 7.7'!P710+'havelvac 7.9'!P710+'havelvac 7.8'!P710+'havelvac 7.10'!P710+'havelvac 7.11'!P710+'havelvac 7.12'!P710+'havelvac 7.13'!P710</f>
        <v>0</v>
      </c>
    </row>
    <row r="711" spans="1:204" s="502" customFormat="1" hidden="1">
      <c r="A711" s="258"/>
      <c r="B711" s="425"/>
      <c r="C711" s="260"/>
      <c r="D711" s="261"/>
      <c r="E711" s="262"/>
      <c r="F711" s="263"/>
      <c r="G711" s="426"/>
      <c r="H711" s="238"/>
      <c r="I711" s="245"/>
      <c r="J711" s="249"/>
      <c r="K711" s="249"/>
      <c r="L711" s="248" t="s">
        <v>396</v>
      </c>
      <c r="M711" s="250">
        <v>4241</v>
      </c>
      <c r="N711" s="240">
        <f>+'havelvac 7.1'!N711+'havelvac 7.2'!N711+'havelvac 7.3'!N711+'havelvac 7.4'!N711+'havelvac 7.5'!N711+'havelvac 7.6'!N711+'havelvac 7.7'!N711+'havelvac 7.9'!N711+'havelvac 7.8'!N711+'havelvac 7.10'!N711+'havelvac 7.11'!N711+'havelvac 7.12'!N711+'havelvac 7.13'!N711</f>
        <v>0</v>
      </c>
      <c r="O711" s="240">
        <f>+'havelvac 7.1'!O711+'havelvac 7.2'!O711+'havelvac 7.3'!O711+'havelvac 7.4'!O711+'havelvac 7.5'!O711+'havelvac 7.6'!O711+'havelvac 7.7'!O711+'havelvac 7.9'!O711+'havelvac 7.8'!O711+'havelvac 7.10'!O711+'havelvac 7.11'!O711+'havelvac 7.12'!O711+'havelvac 7.13'!O711</f>
        <v>0</v>
      </c>
      <c r="P711" s="240">
        <f>+'havelvac 7.1'!P711+'havelvac 7.2'!P711+'havelvac 7.3'!P711+'havelvac 7.4'!P711+'havelvac 7.5'!P711+'havelvac 7.6'!P711+'havelvac 7.7'!P711+'havelvac 7.9'!P711+'havelvac 7.8'!P711+'havelvac 7.10'!P711+'havelvac 7.11'!P711+'havelvac 7.12'!P711+'havelvac 7.13'!P711</f>
        <v>0</v>
      </c>
      <c r="Q711" s="267"/>
      <c r="R711" s="267"/>
      <c r="S711" s="267"/>
      <c r="T711" s="267"/>
      <c r="U711" s="267"/>
      <c r="V711" s="267"/>
      <c r="W711" s="267"/>
      <c r="X711" s="267"/>
      <c r="Y711" s="267"/>
      <c r="Z711" s="267"/>
      <c r="AA711" s="267"/>
      <c r="AB711" s="267"/>
      <c r="AC711" s="267"/>
      <c r="AD711" s="267"/>
      <c r="AE711" s="267"/>
      <c r="AF711" s="267"/>
      <c r="AG711" s="267"/>
      <c r="AH711" s="267"/>
      <c r="AI711" s="267"/>
      <c r="AJ711" s="267"/>
      <c r="AK711" s="267"/>
      <c r="AL711" s="267"/>
      <c r="AM711" s="267"/>
      <c r="AN711" s="267"/>
      <c r="AO711" s="267"/>
      <c r="AP711" s="267"/>
      <c r="AQ711" s="267"/>
      <c r="AR711" s="267"/>
      <c r="AS711" s="267"/>
      <c r="AT711" s="267"/>
      <c r="AU711" s="267"/>
      <c r="AV711" s="267"/>
      <c r="AW711" s="267"/>
      <c r="AX711" s="267"/>
      <c r="AY711" s="267"/>
      <c r="AZ711" s="267"/>
      <c r="BA711" s="267"/>
      <c r="BB711" s="267"/>
      <c r="BC711" s="267"/>
      <c r="BD711" s="267"/>
      <c r="BE711" s="267"/>
      <c r="BF711" s="267"/>
      <c r="BG711" s="267"/>
      <c r="BH711" s="267"/>
      <c r="BI711" s="267"/>
      <c r="BJ711" s="267"/>
      <c r="BK711" s="267"/>
      <c r="BL711" s="267"/>
      <c r="BM711" s="267"/>
      <c r="BN711" s="267"/>
      <c r="BO711" s="267"/>
      <c r="BP711" s="267"/>
      <c r="BQ711" s="267"/>
      <c r="BR711" s="267"/>
      <c r="BS711" s="267"/>
      <c r="BT711" s="267"/>
      <c r="BU711" s="267"/>
      <c r="BV711" s="267"/>
      <c r="BW711" s="267"/>
      <c r="BX711" s="267"/>
      <c r="BY711" s="267"/>
      <c r="BZ711" s="267"/>
      <c r="CA711" s="267"/>
      <c r="CB711" s="267"/>
      <c r="CC711" s="267"/>
      <c r="CD711" s="267"/>
      <c r="CE711" s="267"/>
      <c r="CF711" s="267"/>
      <c r="CG711" s="267"/>
      <c r="CH711" s="267"/>
      <c r="CI711" s="267"/>
      <c r="CJ711" s="267"/>
      <c r="CK711" s="267"/>
      <c r="CL711" s="267"/>
      <c r="CM711" s="267"/>
      <c r="CN711" s="267"/>
      <c r="CO711" s="267"/>
      <c r="CP711" s="267"/>
      <c r="CQ711" s="267"/>
      <c r="CR711" s="267"/>
      <c r="CS711" s="267"/>
      <c r="CT711" s="267"/>
      <c r="CU711" s="267"/>
      <c r="CV711" s="267"/>
      <c r="CW711" s="267"/>
      <c r="CX711" s="267"/>
      <c r="CY711" s="267"/>
      <c r="CZ711" s="267"/>
      <c r="DA711" s="267"/>
      <c r="DB711" s="267"/>
      <c r="DC711" s="267"/>
      <c r="DD711" s="267"/>
      <c r="DE711" s="267"/>
      <c r="DF711" s="267"/>
      <c r="DG711" s="267"/>
      <c r="DH711" s="267"/>
      <c r="DI711" s="267"/>
      <c r="DJ711" s="267"/>
      <c r="DK711" s="267"/>
      <c r="DL711" s="267"/>
      <c r="DM711" s="267"/>
      <c r="DN711" s="267"/>
      <c r="DO711" s="267"/>
      <c r="DP711" s="267"/>
      <c r="DQ711" s="267"/>
      <c r="DR711" s="267"/>
      <c r="DS711" s="267"/>
      <c r="DT711" s="267"/>
      <c r="DU711" s="267"/>
      <c r="DV711" s="267"/>
      <c r="DW711" s="267"/>
      <c r="DX711" s="267"/>
      <c r="DY711" s="267"/>
      <c r="DZ711" s="267"/>
      <c r="EA711" s="267"/>
      <c r="EB711" s="267"/>
      <c r="EC711" s="267"/>
      <c r="ED711" s="267"/>
      <c r="EE711" s="267"/>
      <c r="EF711" s="267"/>
      <c r="EG711" s="267"/>
      <c r="EH711" s="267"/>
      <c r="EI711" s="267"/>
      <c r="EJ711" s="267"/>
      <c r="EK711" s="267"/>
      <c r="EL711" s="267"/>
      <c r="EM711" s="267"/>
      <c r="EN711" s="267"/>
      <c r="EO711" s="267"/>
      <c r="EP711" s="267"/>
      <c r="EQ711" s="267"/>
      <c r="ER711" s="267"/>
      <c r="ES711" s="267"/>
      <c r="ET711" s="267"/>
      <c r="EU711" s="267"/>
      <c r="EV711" s="267"/>
      <c r="EW711" s="267"/>
      <c r="EX711" s="267"/>
      <c r="EY711" s="267"/>
      <c r="EZ711" s="267"/>
      <c r="FA711" s="267"/>
      <c r="FB711" s="267"/>
      <c r="FC711" s="267"/>
      <c r="FD711" s="267"/>
      <c r="FE711" s="267"/>
      <c r="FF711" s="267"/>
      <c r="FG711" s="267"/>
      <c r="FH711" s="267"/>
      <c r="FI711" s="267"/>
      <c r="FJ711" s="267"/>
      <c r="FK711" s="267"/>
      <c r="FL711" s="267"/>
      <c r="FM711" s="267"/>
      <c r="FN711" s="267"/>
      <c r="FO711" s="267"/>
      <c r="FP711" s="267"/>
      <c r="FQ711" s="267"/>
      <c r="FR711" s="267"/>
      <c r="FS711" s="267"/>
      <c r="FT711" s="267"/>
      <c r="FU711" s="267"/>
      <c r="FV711" s="267"/>
      <c r="FW711" s="267"/>
      <c r="FX711" s="267"/>
      <c r="FY711" s="267"/>
      <c r="FZ711" s="267"/>
      <c r="GA711" s="267"/>
      <c r="GB711" s="267"/>
      <c r="GC711" s="267"/>
      <c r="GD711" s="267"/>
      <c r="GE711" s="267"/>
      <c r="GF711" s="267"/>
      <c r="GG711" s="267"/>
      <c r="GH711" s="267"/>
      <c r="GI711" s="267"/>
      <c r="GJ711" s="267"/>
      <c r="GK711" s="267"/>
      <c r="GL711" s="267"/>
      <c r="GM711" s="267"/>
      <c r="GN711" s="267"/>
      <c r="GO711" s="267"/>
      <c r="GP711" s="267"/>
      <c r="GQ711" s="267"/>
      <c r="GR711" s="267"/>
      <c r="GS711" s="267"/>
      <c r="GT711" s="267"/>
      <c r="GU711" s="267"/>
      <c r="GV711" s="267"/>
    </row>
    <row r="712" spans="1:204" s="502" customFormat="1" ht="24.75" hidden="1" customHeight="1">
      <c r="A712" s="258"/>
      <c r="B712" s="425"/>
      <c r="C712" s="260"/>
      <c r="D712" s="261"/>
      <c r="E712" s="262"/>
      <c r="F712" s="263"/>
      <c r="G712" s="426"/>
      <c r="H712" s="238"/>
      <c r="I712" s="245"/>
      <c r="J712" s="249"/>
      <c r="K712" s="249"/>
      <c r="L712" s="252" t="s">
        <v>142</v>
      </c>
      <c r="M712" s="419">
        <v>4251</v>
      </c>
      <c r="N712" s="240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2" s="240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2" s="240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  <c r="Q712" s="267"/>
      <c r="R712" s="267"/>
      <c r="S712" s="267"/>
      <c r="T712" s="267"/>
      <c r="U712" s="267"/>
      <c r="V712" s="267"/>
      <c r="W712" s="267"/>
      <c r="X712" s="267"/>
      <c r="Y712" s="267"/>
      <c r="Z712" s="267"/>
      <c r="AA712" s="267"/>
      <c r="AB712" s="267"/>
      <c r="AC712" s="267"/>
      <c r="AD712" s="267"/>
      <c r="AE712" s="267"/>
      <c r="AF712" s="267"/>
      <c r="AG712" s="267"/>
      <c r="AH712" s="267"/>
      <c r="AI712" s="267"/>
      <c r="AJ712" s="267"/>
      <c r="AK712" s="267"/>
      <c r="AL712" s="267"/>
      <c r="AM712" s="267"/>
      <c r="AN712" s="267"/>
      <c r="AO712" s="267"/>
      <c r="AP712" s="267"/>
      <c r="AQ712" s="267"/>
      <c r="AR712" s="267"/>
      <c r="AS712" s="267"/>
      <c r="AT712" s="267"/>
      <c r="AU712" s="267"/>
      <c r="AV712" s="267"/>
      <c r="AW712" s="267"/>
      <c r="AX712" s="267"/>
      <c r="AY712" s="267"/>
      <c r="AZ712" s="267"/>
      <c r="BA712" s="267"/>
      <c r="BB712" s="267"/>
      <c r="BC712" s="267"/>
      <c r="BD712" s="267"/>
      <c r="BE712" s="267"/>
      <c r="BF712" s="267"/>
      <c r="BG712" s="267"/>
      <c r="BH712" s="267"/>
      <c r="BI712" s="267"/>
      <c r="BJ712" s="267"/>
      <c r="BK712" s="267"/>
      <c r="BL712" s="267"/>
      <c r="BM712" s="267"/>
      <c r="BN712" s="267"/>
      <c r="BO712" s="267"/>
      <c r="BP712" s="267"/>
      <c r="BQ712" s="267"/>
      <c r="BR712" s="267"/>
      <c r="BS712" s="267"/>
      <c r="BT712" s="267"/>
      <c r="BU712" s="267"/>
      <c r="BV712" s="267"/>
      <c r="BW712" s="267"/>
      <c r="BX712" s="267"/>
      <c r="BY712" s="267"/>
      <c r="BZ712" s="267"/>
      <c r="CA712" s="267"/>
      <c r="CB712" s="267"/>
      <c r="CC712" s="267"/>
      <c r="CD712" s="267"/>
      <c r="CE712" s="267"/>
      <c r="CF712" s="267"/>
      <c r="CG712" s="267"/>
      <c r="CH712" s="267"/>
      <c r="CI712" s="267"/>
      <c r="CJ712" s="267"/>
      <c r="CK712" s="267"/>
      <c r="CL712" s="267"/>
      <c r="CM712" s="267"/>
      <c r="CN712" s="267"/>
      <c r="CO712" s="267"/>
      <c r="CP712" s="267"/>
      <c r="CQ712" s="267"/>
      <c r="CR712" s="267"/>
      <c r="CS712" s="267"/>
      <c r="CT712" s="267"/>
      <c r="CU712" s="267"/>
      <c r="CV712" s="267"/>
      <c r="CW712" s="267"/>
      <c r="CX712" s="267"/>
      <c r="CY712" s="267"/>
      <c r="CZ712" s="267"/>
      <c r="DA712" s="267"/>
      <c r="DB712" s="267"/>
      <c r="DC712" s="267"/>
      <c r="DD712" s="267"/>
      <c r="DE712" s="267"/>
      <c r="DF712" s="267"/>
      <c r="DG712" s="267"/>
      <c r="DH712" s="267"/>
      <c r="DI712" s="267"/>
      <c r="DJ712" s="267"/>
      <c r="DK712" s="267"/>
      <c r="DL712" s="267"/>
      <c r="DM712" s="267"/>
      <c r="DN712" s="267"/>
      <c r="DO712" s="267"/>
      <c r="DP712" s="267"/>
      <c r="DQ712" s="267"/>
      <c r="DR712" s="267"/>
      <c r="DS712" s="267"/>
      <c r="DT712" s="267"/>
      <c r="DU712" s="267"/>
      <c r="DV712" s="267"/>
      <c r="DW712" s="267"/>
      <c r="DX712" s="267"/>
      <c r="DY712" s="267"/>
      <c r="DZ712" s="267"/>
      <c r="EA712" s="267"/>
      <c r="EB712" s="267"/>
      <c r="EC712" s="267"/>
      <c r="ED712" s="267"/>
      <c r="EE712" s="267"/>
      <c r="EF712" s="267"/>
      <c r="EG712" s="267"/>
      <c r="EH712" s="267"/>
      <c r="EI712" s="267"/>
      <c r="EJ712" s="267"/>
      <c r="EK712" s="267"/>
      <c r="EL712" s="267"/>
      <c r="EM712" s="267"/>
      <c r="EN712" s="267"/>
      <c r="EO712" s="267"/>
      <c r="EP712" s="267"/>
      <c r="EQ712" s="267"/>
      <c r="ER712" s="267"/>
      <c r="ES712" s="267"/>
      <c r="ET712" s="267"/>
      <c r="EU712" s="267"/>
      <c r="EV712" s="267"/>
      <c r="EW712" s="267"/>
      <c r="EX712" s="267"/>
      <c r="EY712" s="267"/>
      <c r="EZ712" s="267"/>
      <c r="FA712" s="267"/>
      <c r="FB712" s="267"/>
      <c r="FC712" s="267"/>
      <c r="FD712" s="267"/>
      <c r="FE712" s="267"/>
      <c r="FF712" s="267"/>
      <c r="FG712" s="267"/>
      <c r="FH712" s="267"/>
      <c r="FI712" s="267"/>
      <c r="FJ712" s="267"/>
      <c r="FK712" s="267"/>
      <c r="FL712" s="267"/>
      <c r="FM712" s="267"/>
      <c r="FN712" s="267"/>
      <c r="FO712" s="267"/>
      <c r="FP712" s="267"/>
      <c r="FQ712" s="267"/>
      <c r="FR712" s="267"/>
      <c r="FS712" s="267"/>
      <c r="FT712" s="267"/>
      <c r="FU712" s="267"/>
      <c r="FV712" s="267"/>
      <c r="FW712" s="267"/>
      <c r="FX712" s="267"/>
      <c r="FY712" s="267"/>
      <c r="FZ712" s="267"/>
      <c r="GA712" s="267"/>
      <c r="GB712" s="267"/>
      <c r="GC712" s="267"/>
      <c r="GD712" s="267"/>
      <c r="GE712" s="267"/>
      <c r="GF712" s="267"/>
      <c r="GG712" s="267"/>
      <c r="GH712" s="267"/>
      <c r="GI712" s="267"/>
      <c r="GJ712" s="267"/>
      <c r="GK712" s="267"/>
      <c r="GL712" s="267"/>
      <c r="GM712" s="267"/>
      <c r="GN712" s="267"/>
      <c r="GO712" s="267"/>
      <c r="GP712" s="267"/>
      <c r="GQ712" s="267"/>
      <c r="GR712" s="267"/>
      <c r="GS712" s="267"/>
      <c r="GT712" s="267"/>
      <c r="GU712" s="267"/>
      <c r="GV712" s="267"/>
    </row>
    <row r="713" spans="1:204" hidden="1">
      <c r="H713" s="238"/>
      <c r="I713" s="245"/>
      <c r="J713" s="249"/>
      <c r="K713" s="249"/>
      <c r="L713" s="252" t="s">
        <v>134</v>
      </c>
      <c r="M713" s="236">
        <v>4861</v>
      </c>
      <c r="N713" s="240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3" s="240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3" s="240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</row>
    <row r="714" spans="1:204" s="502" customFormat="1" ht="36.75" customHeight="1">
      <c r="A714" s="258"/>
      <c r="B714" s="425"/>
      <c r="C714" s="260"/>
      <c r="D714" s="261"/>
      <c r="E714" s="262"/>
      <c r="F714" s="263"/>
      <c r="G714" s="426"/>
      <c r="H714" s="238"/>
      <c r="I714" s="463"/>
      <c r="J714" s="464"/>
      <c r="K714" s="464"/>
      <c r="L714" s="465" t="s">
        <v>780</v>
      </c>
      <c r="M714" s="459"/>
      <c r="N714" s="466">
        <f>SUM(N715:N720)</f>
        <v>79</v>
      </c>
      <c r="O714" s="466">
        <f>SUM(O715:O720)</f>
        <v>79</v>
      </c>
      <c r="P714" s="466">
        <f>SUM(P715:P720)</f>
        <v>0</v>
      </c>
      <c r="Q714" s="267"/>
      <c r="R714" s="267"/>
      <c r="S714" s="267"/>
      <c r="T714" s="267"/>
      <c r="U714" s="267"/>
      <c r="V714" s="267"/>
      <c r="W714" s="267"/>
      <c r="X714" s="267"/>
      <c r="Y714" s="267"/>
      <c r="Z714" s="267"/>
      <c r="AA714" s="267"/>
      <c r="AB714" s="267"/>
      <c r="AC714" s="267"/>
      <c r="AD714" s="267"/>
      <c r="AE714" s="267"/>
      <c r="AF714" s="267"/>
      <c r="AG714" s="267"/>
      <c r="AH714" s="267"/>
      <c r="AI714" s="267"/>
      <c r="AJ714" s="267"/>
      <c r="AK714" s="267"/>
      <c r="AL714" s="267"/>
      <c r="AM714" s="267"/>
      <c r="AN714" s="267"/>
      <c r="AO714" s="267"/>
      <c r="AP714" s="267"/>
      <c r="AQ714" s="267"/>
      <c r="AR714" s="267"/>
      <c r="AS714" s="267"/>
      <c r="AT714" s="267"/>
      <c r="AU714" s="267"/>
      <c r="AV714" s="267"/>
      <c r="AW714" s="267"/>
      <c r="AX714" s="267"/>
      <c r="AY714" s="267"/>
      <c r="AZ714" s="267"/>
      <c r="BA714" s="267"/>
      <c r="BB714" s="267"/>
      <c r="BC714" s="267"/>
      <c r="BD714" s="267"/>
      <c r="BE714" s="267"/>
      <c r="BF714" s="267"/>
      <c r="BG714" s="267"/>
      <c r="BH714" s="267"/>
      <c r="BI714" s="267"/>
      <c r="BJ714" s="267"/>
      <c r="BK714" s="267"/>
      <c r="BL714" s="267"/>
      <c r="BM714" s="267"/>
      <c r="BN714" s="267"/>
      <c r="BO714" s="267"/>
      <c r="BP714" s="267"/>
      <c r="BQ714" s="267"/>
      <c r="BR714" s="267"/>
      <c r="BS714" s="267"/>
      <c r="BT714" s="267"/>
      <c r="BU714" s="267"/>
      <c r="BV714" s="267"/>
      <c r="BW714" s="267"/>
      <c r="BX714" s="267"/>
      <c r="BY714" s="267"/>
      <c r="BZ714" s="267"/>
      <c r="CA714" s="267"/>
      <c r="CB714" s="267"/>
      <c r="CC714" s="267"/>
      <c r="CD714" s="267"/>
      <c r="CE714" s="267"/>
      <c r="CF714" s="267"/>
      <c r="CG714" s="267"/>
      <c r="CH714" s="267"/>
      <c r="CI714" s="267"/>
      <c r="CJ714" s="267"/>
      <c r="CK714" s="267"/>
      <c r="CL714" s="267"/>
      <c r="CM714" s="267"/>
      <c r="CN714" s="267"/>
      <c r="CO714" s="267"/>
      <c r="CP714" s="267"/>
      <c r="CQ714" s="267"/>
      <c r="CR714" s="267"/>
      <c r="CS714" s="267"/>
      <c r="CT714" s="267"/>
      <c r="CU714" s="267"/>
      <c r="CV714" s="267"/>
      <c r="CW714" s="267"/>
      <c r="CX714" s="267"/>
      <c r="CY714" s="267"/>
      <c r="CZ714" s="267"/>
      <c r="DA714" s="267"/>
      <c r="DB714" s="267"/>
      <c r="DC714" s="267"/>
      <c r="DD714" s="267"/>
      <c r="DE714" s="267"/>
      <c r="DF714" s="267"/>
      <c r="DG714" s="267"/>
      <c r="DH714" s="267"/>
      <c r="DI714" s="267"/>
      <c r="DJ714" s="267"/>
      <c r="DK714" s="267"/>
      <c r="DL714" s="267"/>
      <c r="DM714" s="267"/>
      <c r="DN714" s="267"/>
      <c r="DO714" s="267"/>
      <c r="DP714" s="267"/>
      <c r="DQ714" s="267"/>
      <c r="DR714" s="267"/>
      <c r="DS714" s="267"/>
      <c r="DT714" s="267"/>
      <c r="DU714" s="267"/>
      <c r="DV714" s="267"/>
      <c r="DW714" s="267"/>
      <c r="DX714" s="267"/>
      <c r="DY714" s="267"/>
      <c r="DZ714" s="267"/>
      <c r="EA714" s="267"/>
      <c r="EB714" s="267"/>
      <c r="EC714" s="267"/>
      <c r="ED714" s="267"/>
      <c r="EE714" s="267"/>
      <c r="EF714" s="267"/>
      <c r="EG714" s="267"/>
      <c r="EH714" s="267"/>
      <c r="EI714" s="267"/>
      <c r="EJ714" s="267"/>
      <c r="EK714" s="267"/>
      <c r="EL714" s="267"/>
      <c r="EM714" s="267"/>
      <c r="EN714" s="267"/>
      <c r="EO714" s="267"/>
      <c r="EP714" s="267"/>
      <c r="EQ714" s="267"/>
      <c r="ER714" s="267"/>
      <c r="ES714" s="267"/>
      <c r="ET714" s="267"/>
      <c r="EU714" s="267"/>
      <c r="EV714" s="267"/>
      <c r="EW714" s="267"/>
      <c r="EX714" s="267"/>
      <c r="EY714" s="267"/>
      <c r="EZ714" s="267"/>
      <c r="FA714" s="267"/>
      <c r="FB714" s="267"/>
      <c r="FC714" s="267"/>
      <c r="FD714" s="267"/>
      <c r="FE714" s="267"/>
      <c r="FF714" s="267"/>
      <c r="FG714" s="267"/>
      <c r="FH714" s="267"/>
      <c r="FI714" s="267"/>
      <c r="FJ714" s="267"/>
      <c r="FK714" s="267"/>
      <c r="FL714" s="267"/>
      <c r="FM714" s="267"/>
      <c r="FN714" s="267"/>
      <c r="FO714" s="267"/>
      <c r="FP714" s="267"/>
      <c r="FQ714" s="267"/>
      <c r="FR714" s="267"/>
      <c r="FS714" s="267"/>
      <c r="FT714" s="267"/>
      <c r="FU714" s="267"/>
      <c r="FV714" s="267"/>
      <c r="FW714" s="267"/>
      <c r="FX714" s="267"/>
      <c r="FY714" s="267"/>
      <c r="FZ714" s="267"/>
      <c r="GA714" s="267"/>
      <c r="GB714" s="267"/>
      <c r="GC714" s="267"/>
      <c r="GD714" s="267"/>
      <c r="GE714" s="267"/>
      <c r="GF714" s="267"/>
      <c r="GG714" s="267"/>
      <c r="GH714" s="267"/>
      <c r="GI714" s="267"/>
      <c r="GJ714" s="267"/>
      <c r="GK714" s="267"/>
      <c r="GL714" s="267"/>
      <c r="GM714" s="267"/>
      <c r="GN714" s="267"/>
      <c r="GO714" s="267"/>
      <c r="GP714" s="267"/>
      <c r="GQ714" s="267"/>
      <c r="GR714" s="267"/>
      <c r="GS714" s="267"/>
      <c r="GT714" s="267"/>
      <c r="GU714" s="267"/>
      <c r="GV714" s="267"/>
    </row>
    <row r="715" spans="1:204" s="502" customFormat="1" hidden="1">
      <c r="A715" s="258"/>
      <c r="B715" s="425"/>
      <c r="C715" s="260"/>
      <c r="D715" s="261"/>
      <c r="E715" s="262"/>
      <c r="F715" s="263"/>
      <c r="G715" s="426"/>
      <c r="H715" s="238"/>
      <c r="I715" s="245"/>
      <c r="J715" s="249"/>
      <c r="K715" s="249"/>
      <c r="L715" s="248" t="s">
        <v>125</v>
      </c>
      <c r="M715" s="250">
        <v>4239</v>
      </c>
      <c r="N715" s="240">
        <f>+'havelvac 7.1'!N715+'havelvac 7.2'!N715+'havelvac 7.3'!N715+'havelvac 7.4'!N715+'havelvac 7.5'!N715+'havelvac 7.6'!N715+'havelvac 7.7'!N715+'havelvac 7.9'!N715+'havelvac 7.8'!N715+'havelvac 7.10'!N715+'havelvac 7.11'!N715+'havelvac 7.12'!N715+'havelvac 7.13'!N715</f>
        <v>0</v>
      </c>
      <c r="O715" s="240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P715" s="240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  <c r="Q715" s="267"/>
      <c r="R715" s="267"/>
      <c r="S715" s="267"/>
      <c r="T715" s="267"/>
      <c r="U715" s="267"/>
      <c r="V715" s="267"/>
      <c r="W715" s="267"/>
      <c r="X715" s="267"/>
      <c r="Y715" s="267"/>
      <c r="Z715" s="267"/>
      <c r="AA715" s="267"/>
      <c r="AB715" s="267"/>
      <c r="AC715" s="267"/>
      <c r="AD715" s="267"/>
      <c r="AE715" s="267"/>
      <c r="AF715" s="267"/>
      <c r="AG715" s="267"/>
      <c r="AH715" s="267"/>
      <c r="AI715" s="267"/>
      <c r="AJ715" s="267"/>
      <c r="AK715" s="267"/>
      <c r="AL715" s="267"/>
      <c r="AM715" s="267"/>
      <c r="AN715" s="267"/>
      <c r="AO715" s="267"/>
      <c r="AP715" s="267"/>
      <c r="AQ715" s="267"/>
      <c r="AR715" s="267"/>
      <c r="AS715" s="267"/>
      <c r="AT715" s="267"/>
      <c r="AU715" s="267"/>
      <c r="AV715" s="267"/>
      <c r="AW715" s="267"/>
      <c r="AX715" s="267"/>
      <c r="AY715" s="267"/>
      <c r="AZ715" s="267"/>
      <c r="BA715" s="267"/>
      <c r="BB715" s="267"/>
      <c r="BC715" s="267"/>
      <c r="BD715" s="267"/>
      <c r="BE715" s="267"/>
      <c r="BF715" s="267"/>
      <c r="BG715" s="267"/>
      <c r="BH715" s="267"/>
      <c r="BI715" s="267"/>
      <c r="BJ715" s="267"/>
      <c r="BK715" s="267"/>
      <c r="BL715" s="267"/>
      <c r="BM715" s="267"/>
      <c r="BN715" s="267"/>
      <c r="BO715" s="267"/>
      <c r="BP715" s="267"/>
      <c r="BQ715" s="267"/>
      <c r="BR715" s="267"/>
      <c r="BS715" s="267"/>
      <c r="BT715" s="267"/>
      <c r="BU715" s="267"/>
      <c r="BV715" s="267"/>
      <c r="BW715" s="267"/>
      <c r="BX715" s="267"/>
      <c r="BY715" s="267"/>
      <c r="BZ715" s="267"/>
      <c r="CA715" s="267"/>
      <c r="CB715" s="267"/>
      <c r="CC715" s="267"/>
      <c r="CD715" s="267"/>
      <c r="CE715" s="267"/>
      <c r="CF715" s="267"/>
      <c r="CG715" s="267"/>
      <c r="CH715" s="267"/>
      <c r="CI715" s="267"/>
      <c r="CJ715" s="267"/>
      <c r="CK715" s="267"/>
      <c r="CL715" s="267"/>
      <c r="CM715" s="267"/>
      <c r="CN715" s="267"/>
      <c r="CO715" s="267"/>
      <c r="CP715" s="267"/>
      <c r="CQ715" s="267"/>
      <c r="CR715" s="267"/>
      <c r="CS715" s="267"/>
      <c r="CT715" s="267"/>
      <c r="CU715" s="267"/>
      <c r="CV715" s="267"/>
      <c r="CW715" s="267"/>
      <c r="CX715" s="267"/>
      <c r="CY715" s="267"/>
      <c r="CZ715" s="267"/>
      <c r="DA715" s="267"/>
      <c r="DB715" s="267"/>
      <c r="DC715" s="267"/>
      <c r="DD715" s="267"/>
      <c r="DE715" s="267"/>
      <c r="DF715" s="267"/>
      <c r="DG715" s="267"/>
      <c r="DH715" s="267"/>
      <c r="DI715" s="267"/>
      <c r="DJ715" s="267"/>
      <c r="DK715" s="267"/>
      <c r="DL715" s="267"/>
      <c r="DM715" s="267"/>
      <c r="DN715" s="267"/>
      <c r="DO715" s="267"/>
      <c r="DP715" s="267"/>
      <c r="DQ715" s="267"/>
      <c r="DR715" s="267"/>
      <c r="DS715" s="267"/>
      <c r="DT715" s="267"/>
      <c r="DU715" s="267"/>
      <c r="DV715" s="267"/>
      <c r="DW715" s="267"/>
      <c r="DX715" s="267"/>
      <c r="DY715" s="267"/>
      <c r="DZ715" s="267"/>
      <c r="EA715" s="267"/>
      <c r="EB715" s="267"/>
      <c r="EC715" s="267"/>
      <c r="ED715" s="267"/>
      <c r="EE715" s="267"/>
      <c r="EF715" s="267"/>
      <c r="EG715" s="267"/>
      <c r="EH715" s="267"/>
      <c r="EI715" s="267"/>
      <c r="EJ715" s="267"/>
      <c r="EK715" s="267"/>
      <c r="EL715" s="267"/>
      <c r="EM715" s="267"/>
      <c r="EN715" s="267"/>
      <c r="EO715" s="267"/>
      <c r="EP715" s="267"/>
      <c r="EQ715" s="267"/>
      <c r="ER715" s="267"/>
      <c r="ES715" s="267"/>
      <c r="ET715" s="267"/>
      <c r="EU715" s="267"/>
      <c r="EV715" s="267"/>
      <c r="EW715" s="267"/>
      <c r="EX715" s="267"/>
      <c r="EY715" s="267"/>
      <c r="EZ715" s="267"/>
      <c r="FA715" s="267"/>
      <c r="FB715" s="267"/>
      <c r="FC715" s="267"/>
      <c r="FD715" s="267"/>
      <c r="FE715" s="267"/>
      <c r="FF715" s="267"/>
      <c r="FG715" s="267"/>
      <c r="FH715" s="267"/>
      <c r="FI715" s="267"/>
      <c r="FJ715" s="267"/>
      <c r="FK715" s="267"/>
      <c r="FL715" s="267"/>
      <c r="FM715" s="267"/>
      <c r="FN715" s="267"/>
      <c r="FO715" s="267"/>
      <c r="FP715" s="267"/>
      <c r="FQ715" s="267"/>
      <c r="FR715" s="267"/>
      <c r="FS715" s="267"/>
      <c r="FT715" s="267"/>
      <c r="FU715" s="267"/>
      <c r="FV715" s="267"/>
      <c r="FW715" s="267"/>
      <c r="FX715" s="267"/>
      <c r="FY715" s="267"/>
      <c r="FZ715" s="267"/>
      <c r="GA715" s="267"/>
      <c r="GB715" s="267"/>
      <c r="GC715" s="267"/>
      <c r="GD715" s="267"/>
      <c r="GE715" s="267"/>
      <c r="GF715" s="267"/>
      <c r="GG715" s="267"/>
      <c r="GH715" s="267"/>
      <c r="GI715" s="267"/>
      <c r="GJ715" s="267"/>
      <c r="GK715" s="267"/>
      <c r="GL715" s="267"/>
      <c r="GM715" s="267"/>
      <c r="GN715" s="267"/>
      <c r="GO715" s="267"/>
      <c r="GP715" s="267"/>
      <c r="GQ715" s="267"/>
      <c r="GR715" s="267"/>
      <c r="GS715" s="267"/>
      <c r="GT715" s="267"/>
      <c r="GU715" s="267"/>
      <c r="GV715" s="267"/>
    </row>
    <row r="716" spans="1:204">
      <c r="H716" s="238"/>
      <c r="I716" s="245"/>
      <c r="J716" s="249"/>
      <c r="K716" s="249"/>
      <c r="L716" s="248" t="s">
        <v>130</v>
      </c>
      <c r="M716" s="419">
        <v>4267</v>
      </c>
      <c r="N716" s="240">
        <f>+'havelvac 7.1'!N716+'havelvac 7.2'!N716+'havelvac 7.3'!N716+'havelvac 7.4'!N716+'havelvac 7.5'!N716+'havelvac 7.6'!N716+'havelvac 7.7'!N716+'havelvac 7.9'!N716+'havelvac 7.8'!N716+'havelvac 7.10'!N716+'havelvac 7.11'!N716+'havelvac 7.12'!N716+'havelvac 7.13'!N716</f>
        <v>79</v>
      </c>
      <c r="O716" s="240">
        <f>+'havelvac 7.1'!O716+'havelvac 7.2'!O716+'havelvac 7.3'!O716+'havelvac 7.4'!O716+'havelvac 7.5'!O716+'havelvac 7.6'!O716+'havelvac 7.7'!O716+'havelvac 7.9'!O716+'havelvac 7.8'!O716+'havelvac 7.10'!O716+'havelvac 7.11'!O716+'havelvac 7.12'!O716+'havelvac 7.13'!O716</f>
        <v>79</v>
      </c>
      <c r="P716" s="240">
        <f>+'havelvac 7.1'!P716+'havelvac 7.2'!P716+'havelvac 7.3'!P716+'havelvac 7.4'!P716+'havelvac 7.5'!P716+'havelvac 7.6'!P716+'havelvac 7.7'!P716+'havelvac 7.9'!P716+'havelvac 7.8'!P716+'havelvac 7.10'!P716+'havelvac 7.11'!P716+'havelvac 7.12'!P716+'havelvac 7.13'!P716</f>
        <v>0</v>
      </c>
    </row>
    <row r="717" spans="1:204" hidden="1">
      <c r="H717" s="238"/>
      <c r="I717" s="245"/>
      <c r="J717" s="249"/>
      <c r="K717" s="249"/>
      <c r="L717" s="254" t="s">
        <v>364</v>
      </c>
      <c r="M717" s="237">
        <v>4269</v>
      </c>
      <c r="N717" s="240">
        <f>+'havelvac 7.1'!N717+'havelvac 7.2'!N717+'havelvac 7.3'!N717+'havelvac 7.4'!N717+'havelvac 7.5'!N717+'havelvac 7.6'!N717+'havelvac 7.7'!N717+'havelvac 7.9'!N717+'havelvac 7.8'!N717+'havelvac 7.10'!N717+'havelvac 7.11'!N717+'havelvac 7.12'!N717+'havelvac 7.13'!N717</f>
        <v>0</v>
      </c>
      <c r="O717" s="240">
        <f>+'havelvac 7.1'!O717+'havelvac 7.2'!O717+'havelvac 7.3'!O717+'havelvac 7.4'!O717+'havelvac 7.5'!O717+'havelvac 7.6'!O717+'havelvac 7.7'!O717+'havelvac 7.9'!O717+'havelvac 7.8'!O717+'havelvac 7.10'!O717+'havelvac 7.11'!O717+'havelvac 7.12'!O717+'havelvac 7.13'!O717</f>
        <v>0</v>
      </c>
      <c r="P717" s="240">
        <f>+'havelvac 7.1'!P717+'havelvac 7.2'!P717+'havelvac 7.3'!P717+'havelvac 7.4'!P717+'havelvac 7.5'!P717+'havelvac 7.6'!P717+'havelvac 7.7'!P717+'havelvac 7.9'!P717+'havelvac 7.8'!P717+'havelvac 7.10'!P717+'havelvac 7.11'!P717+'havelvac 7.12'!P717+'havelvac 7.13'!P717</f>
        <v>0</v>
      </c>
    </row>
    <row r="718" spans="1:204" s="502" customFormat="1" hidden="1">
      <c r="A718" s="258"/>
      <c r="B718" s="425"/>
      <c r="C718" s="260"/>
      <c r="D718" s="261"/>
      <c r="E718" s="262"/>
      <c r="F718" s="263"/>
      <c r="G718" s="426"/>
      <c r="H718" s="238"/>
      <c r="I718" s="245"/>
      <c r="J718" s="249"/>
      <c r="K718" s="249"/>
      <c r="L718" s="248" t="s">
        <v>348</v>
      </c>
      <c r="M718" s="244">
        <v>4729</v>
      </c>
      <c r="N718" s="240">
        <f>+'havelvac 7.1'!N718+'havelvac 7.2'!N718+'havelvac 7.3'!N718+'havelvac 7.4'!N718+'havelvac 7.5'!N718+'havelvac 7.6'!N718+'havelvac 7.7'!N718+'havelvac 7.9'!N718+'havelvac 7.8'!N718+'havelvac 7.10'!N718+'havelvac 7.11'!N718+'havelvac 7.12'!N718+'havelvac 7.13'!N718</f>
        <v>0</v>
      </c>
      <c r="O718" s="240">
        <f>+'havelvac 7.1'!O718+'havelvac 7.2'!O718+'havelvac 7.3'!O718+'havelvac 7.4'!O718+'havelvac 7.5'!O718+'havelvac 7.6'!O718+'havelvac 7.7'!O718+'havelvac 7.9'!O718+'havelvac 7.8'!O718+'havelvac 7.10'!O718+'havelvac 7.11'!O718+'havelvac 7.12'!O718+'havelvac 7.13'!O718</f>
        <v>0</v>
      </c>
      <c r="P718" s="240">
        <f>+'havelvac 7.1'!P718+'havelvac 7.2'!P718+'havelvac 7.3'!P718+'havelvac 7.4'!P718+'havelvac 7.5'!P718+'havelvac 7.6'!P718+'havelvac 7.7'!P718+'havelvac 7.9'!P718+'havelvac 7.8'!P718+'havelvac 7.10'!P718+'havelvac 7.11'!P718+'havelvac 7.12'!P718+'havelvac 7.13'!P718</f>
        <v>0</v>
      </c>
      <c r="Q718" s="267"/>
      <c r="R718" s="267"/>
      <c r="S718" s="267"/>
      <c r="T718" s="267"/>
      <c r="U718" s="267"/>
      <c r="V718" s="267"/>
      <c r="W718" s="267"/>
      <c r="X718" s="267"/>
      <c r="Y718" s="267"/>
      <c r="Z718" s="267"/>
      <c r="AA718" s="267"/>
      <c r="AB718" s="267"/>
      <c r="AC718" s="267"/>
      <c r="AD718" s="267"/>
      <c r="AE718" s="267"/>
      <c r="AF718" s="267"/>
      <c r="AG718" s="267"/>
      <c r="AH718" s="267"/>
      <c r="AI718" s="267"/>
      <c r="AJ718" s="267"/>
      <c r="AK718" s="267"/>
      <c r="AL718" s="267"/>
      <c r="AM718" s="267"/>
      <c r="AN718" s="267"/>
      <c r="AO718" s="267"/>
      <c r="AP718" s="267"/>
      <c r="AQ718" s="267"/>
      <c r="AR718" s="267"/>
      <c r="AS718" s="267"/>
      <c r="AT718" s="267"/>
      <c r="AU718" s="267"/>
      <c r="AV718" s="267"/>
      <c r="AW718" s="267"/>
      <c r="AX718" s="267"/>
      <c r="AY718" s="267"/>
      <c r="AZ718" s="267"/>
      <c r="BA718" s="267"/>
      <c r="BB718" s="267"/>
      <c r="BC718" s="267"/>
      <c r="BD718" s="267"/>
      <c r="BE718" s="267"/>
      <c r="BF718" s="267"/>
      <c r="BG718" s="267"/>
      <c r="BH718" s="267"/>
      <c r="BI718" s="267"/>
      <c r="BJ718" s="267"/>
      <c r="BK718" s="267"/>
      <c r="BL718" s="267"/>
      <c r="BM718" s="267"/>
      <c r="BN718" s="267"/>
      <c r="BO718" s="267"/>
      <c r="BP718" s="267"/>
      <c r="BQ718" s="267"/>
      <c r="BR718" s="267"/>
      <c r="BS718" s="267"/>
      <c r="BT718" s="267"/>
      <c r="BU718" s="267"/>
      <c r="BV718" s="267"/>
      <c r="BW718" s="267"/>
      <c r="BX718" s="267"/>
      <c r="BY718" s="267"/>
      <c r="BZ718" s="267"/>
      <c r="CA718" s="267"/>
      <c r="CB718" s="267"/>
      <c r="CC718" s="267"/>
      <c r="CD718" s="267"/>
      <c r="CE718" s="267"/>
      <c r="CF718" s="267"/>
      <c r="CG718" s="267"/>
      <c r="CH718" s="267"/>
      <c r="CI718" s="267"/>
      <c r="CJ718" s="267"/>
      <c r="CK718" s="267"/>
      <c r="CL718" s="267"/>
      <c r="CM718" s="267"/>
      <c r="CN718" s="267"/>
      <c r="CO718" s="267"/>
      <c r="CP718" s="267"/>
      <c r="CQ718" s="267"/>
      <c r="CR718" s="267"/>
      <c r="CS718" s="267"/>
      <c r="CT718" s="267"/>
      <c r="CU718" s="267"/>
      <c r="CV718" s="267"/>
      <c r="CW718" s="267"/>
      <c r="CX718" s="267"/>
      <c r="CY718" s="267"/>
      <c r="CZ718" s="267"/>
      <c r="DA718" s="267"/>
      <c r="DB718" s="267"/>
      <c r="DC718" s="267"/>
      <c r="DD718" s="267"/>
      <c r="DE718" s="267"/>
      <c r="DF718" s="267"/>
      <c r="DG718" s="267"/>
      <c r="DH718" s="267"/>
      <c r="DI718" s="267"/>
      <c r="DJ718" s="267"/>
      <c r="DK718" s="267"/>
      <c r="DL718" s="267"/>
      <c r="DM718" s="267"/>
      <c r="DN718" s="267"/>
      <c r="DO718" s="267"/>
      <c r="DP718" s="267"/>
      <c r="DQ718" s="267"/>
      <c r="DR718" s="267"/>
      <c r="DS718" s="267"/>
      <c r="DT718" s="267"/>
      <c r="DU718" s="267"/>
      <c r="DV718" s="267"/>
      <c r="DW718" s="267"/>
      <c r="DX718" s="267"/>
      <c r="DY718" s="267"/>
      <c r="DZ718" s="267"/>
      <c r="EA718" s="267"/>
      <c r="EB718" s="267"/>
      <c r="EC718" s="267"/>
      <c r="ED718" s="267"/>
      <c r="EE718" s="267"/>
      <c r="EF718" s="267"/>
      <c r="EG718" s="267"/>
      <c r="EH718" s="267"/>
      <c r="EI718" s="267"/>
      <c r="EJ718" s="267"/>
      <c r="EK718" s="267"/>
      <c r="EL718" s="267"/>
      <c r="EM718" s="267"/>
      <c r="EN718" s="267"/>
      <c r="EO718" s="267"/>
      <c r="EP718" s="267"/>
      <c r="EQ718" s="267"/>
      <c r="ER718" s="267"/>
      <c r="ES718" s="267"/>
      <c r="ET718" s="267"/>
      <c r="EU718" s="267"/>
      <c r="EV718" s="267"/>
      <c r="EW718" s="267"/>
      <c r="EX718" s="267"/>
      <c r="EY718" s="267"/>
      <c r="EZ718" s="267"/>
      <c r="FA718" s="267"/>
      <c r="FB718" s="267"/>
      <c r="FC718" s="267"/>
      <c r="FD718" s="267"/>
      <c r="FE718" s="267"/>
      <c r="FF718" s="267"/>
      <c r="FG718" s="267"/>
      <c r="FH718" s="267"/>
      <c r="FI718" s="267"/>
      <c r="FJ718" s="267"/>
      <c r="FK718" s="267"/>
      <c r="FL718" s="267"/>
      <c r="FM718" s="267"/>
      <c r="FN718" s="267"/>
      <c r="FO718" s="267"/>
      <c r="FP718" s="267"/>
      <c r="FQ718" s="267"/>
      <c r="FR718" s="267"/>
      <c r="FS718" s="267"/>
      <c r="FT718" s="267"/>
      <c r="FU718" s="267"/>
      <c r="FV718" s="267"/>
      <c r="FW718" s="267"/>
      <c r="FX718" s="267"/>
      <c r="FY718" s="267"/>
      <c r="FZ718" s="267"/>
      <c r="GA718" s="267"/>
      <c r="GB718" s="267"/>
      <c r="GC718" s="267"/>
      <c r="GD718" s="267"/>
      <c r="GE718" s="267"/>
      <c r="GF718" s="267"/>
      <c r="GG718" s="267"/>
      <c r="GH718" s="267"/>
      <c r="GI718" s="267"/>
      <c r="GJ718" s="267"/>
      <c r="GK718" s="267"/>
      <c r="GL718" s="267"/>
      <c r="GM718" s="267"/>
      <c r="GN718" s="267"/>
      <c r="GO718" s="267"/>
      <c r="GP718" s="267"/>
      <c r="GQ718" s="267"/>
      <c r="GR718" s="267"/>
      <c r="GS718" s="267"/>
      <c r="GT718" s="267"/>
      <c r="GU718" s="267"/>
      <c r="GV718" s="267"/>
    </row>
    <row r="719" spans="1:204" s="502" customFormat="1" hidden="1">
      <c r="A719" s="258"/>
      <c r="B719" s="425"/>
      <c r="C719" s="260"/>
      <c r="D719" s="261"/>
      <c r="E719" s="262"/>
      <c r="F719" s="263"/>
      <c r="G719" s="426"/>
      <c r="H719" s="238"/>
      <c r="I719" s="245"/>
      <c r="J719" s="249"/>
      <c r="K719" s="249"/>
      <c r="L719" s="252" t="s">
        <v>134</v>
      </c>
      <c r="M719" s="236">
        <v>4861</v>
      </c>
      <c r="N719" s="240">
        <f>+'havelvac 7.1'!N719+'havelvac 7.2'!N719+'havelvac 7.3'!N719+'havelvac 7.4'!N719+'havelvac 7.5'!N719+'havelvac 7.6'!N719+'havelvac 7.7'!N719+'havelvac 7.9'!N719+'havelvac 7.8'!N719+'havelvac 7.10'!N719+'havelvac 7.11'!N719+'havelvac 7.12'!N719+'havelvac 7.13'!N719</f>
        <v>0</v>
      </c>
      <c r="O719" s="240">
        <f>+'havelvac 7.1'!O719+'havelvac 7.2'!O719+'havelvac 7.3'!O719+'havelvac 7.4'!O719+'havelvac 7.5'!O719+'havelvac 7.6'!O719+'havelvac 7.7'!O719+'havelvac 7.9'!O719+'havelvac 7.8'!O719+'havelvac 7.10'!O719+'havelvac 7.11'!O719+'havelvac 7.12'!O719+'havelvac 7.13'!O719</f>
        <v>0</v>
      </c>
      <c r="P719" s="240">
        <f>+'havelvac 7.1'!P719+'havelvac 7.2'!P719+'havelvac 7.3'!P719+'havelvac 7.4'!P719+'havelvac 7.5'!P719+'havelvac 7.6'!P719+'havelvac 7.7'!P719+'havelvac 7.9'!P719+'havelvac 7.8'!P719+'havelvac 7.10'!P719+'havelvac 7.11'!P719+'havelvac 7.12'!P719+'havelvac 7.13'!P719</f>
        <v>0</v>
      </c>
      <c r="Q719" s="267"/>
      <c r="R719" s="267"/>
      <c r="S719" s="267"/>
      <c r="T719" s="267"/>
      <c r="U719" s="267"/>
      <c r="V719" s="267"/>
      <c r="W719" s="267"/>
      <c r="X719" s="267"/>
      <c r="Y719" s="267"/>
      <c r="Z719" s="267"/>
      <c r="AA719" s="267"/>
      <c r="AB719" s="267"/>
      <c r="AC719" s="267"/>
      <c r="AD719" s="267"/>
      <c r="AE719" s="267"/>
      <c r="AF719" s="267"/>
      <c r="AG719" s="267"/>
      <c r="AH719" s="267"/>
      <c r="AI719" s="267"/>
      <c r="AJ719" s="267"/>
      <c r="AK719" s="267"/>
      <c r="AL719" s="267"/>
      <c r="AM719" s="267"/>
      <c r="AN719" s="267"/>
      <c r="AO719" s="267"/>
      <c r="AP719" s="267"/>
      <c r="AQ719" s="267"/>
      <c r="AR719" s="267"/>
      <c r="AS719" s="267"/>
      <c r="AT719" s="267"/>
      <c r="AU719" s="267"/>
      <c r="AV719" s="267"/>
      <c r="AW719" s="267"/>
      <c r="AX719" s="267"/>
      <c r="AY719" s="267"/>
      <c r="AZ719" s="267"/>
      <c r="BA719" s="267"/>
      <c r="BB719" s="267"/>
      <c r="BC719" s="267"/>
      <c r="BD719" s="267"/>
      <c r="BE719" s="267"/>
      <c r="BF719" s="267"/>
      <c r="BG719" s="267"/>
      <c r="BH719" s="267"/>
      <c r="BI719" s="267"/>
      <c r="BJ719" s="267"/>
      <c r="BK719" s="267"/>
      <c r="BL719" s="267"/>
      <c r="BM719" s="267"/>
      <c r="BN719" s="267"/>
      <c r="BO719" s="267"/>
      <c r="BP719" s="267"/>
      <c r="BQ719" s="267"/>
      <c r="BR719" s="267"/>
      <c r="BS719" s="267"/>
      <c r="BT719" s="267"/>
      <c r="BU719" s="267"/>
      <c r="BV719" s="267"/>
      <c r="BW719" s="267"/>
      <c r="BX719" s="267"/>
      <c r="BY719" s="267"/>
      <c r="BZ719" s="267"/>
      <c r="CA719" s="267"/>
      <c r="CB719" s="267"/>
      <c r="CC719" s="267"/>
      <c r="CD719" s="267"/>
      <c r="CE719" s="267"/>
      <c r="CF719" s="267"/>
      <c r="CG719" s="267"/>
      <c r="CH719" s="267"/>
      <c r="CI719" s="267"/>
      <c r="CJ719" s="267"/>
      <c r="CK719" s="267"/>
      <c r="CL719" s="267"/>
      <c r="CM719" s="267"/>
      <c r="CN719" s="267"/>
      <c r="CO719" s="267"/>
      <c r="CP719" s="267"/>
      <c r="CQ719" s="267"/>
      <c r="CR719" s="267"/>
      <c r="CS719" s="267"/>
      <c r="CT719" s="267"/>
      <c r="CU719" s="267"/>
      <c r="CV719" s="267"/>
      <c r="CW719" s="267"/>
      <c r="CX719" s="267"/>
      <c r="CY719" s="267"/>
      <c r="CZ719" s="267"/>
      <c r="DA719" s="267"/>
      <c r="DB719" s="267"/>
      <c r="DC719" s="267"/>
      <c r="DD719" s="267"/>
      <c r="DE719" s="267"/>
      <c r="DF719" s="267"/>
      <c r="DG719" s="267"/>
      <c r="DH719" s="267"/>
      <c r="DI719" s="267"/>
      <c r="DJ719" s="267"/>
      <c r="DK719" s="267"/>
      <c r="DL719" s="267"/>
      <c r="DM719" s="267"/>
      <c r="DN719" s="267"/>
      <c r="DO719" s="267"/>
      <c r="DP719" s="267"/>
      <c r="DQ719" s="267"/>
      <c r="DR719" s="267"/>
      <c r="DS719" s="267"/>
      <c r="DT719" s="267"/>
      <c r="DU719" s="267"/>
      <c r="DV719" s="267"/>
      <c r="DW719" s="267"/>
      <c r="DX719" s="267"/>
      <c r="DY719" s="267"/>
      <c r="DZ719" s="267"/>
      <c r="EA719" s="267"/>
      <c r="EB719" s="267"/>
      <c r="EC719" s="267"/>
      <c r="ED719" s="267"/>
      <c r="EE719" s="267"/>
      <c r="EF719" s="267"/>
      <c r="EG719" s="267"/>
      <c r="EH719" s="267"/>
      <c r="EI719" s="267"/>
      <c r="EJ719" s="267"/>
      <c r="EK719" s="267"/>
      <c r="EL719" s="267"/>
      <c r="EM719" s="267"/>
      <c r="EN719" s="267"/>
      <c r="EO719" s="267"/>
      <c r="EP719" s="267"/>
      <c r="EQ719" s="267"/>
      <c r="ER719" s="267"/>
      <c r="ES719" s="267"/>
      <c r="ET719" s="267"/>
      <c r="EU719" s="267"/>
      <c r="EV719" s="267"/>
      <c r="EW719" s="267"/>
      <c r="EX719" s="267"/>
      <c r="EY719" s="267"/>
      <c r="EZ719" s="267"/>
      <c r="FA719" s="267"/>
      <c r="FB719" s="267"/>
      <c r="FC719" s="267"/>
      <c r="FD719" s="267"/>
      <c r="FE719" s="267"/>
      <c r="FF719" s="267"/>
      <c r="FG719" s="267"/>
      <c r="FH719" s="267"/>
      <c r="FI719" s="267"/>
      <c r="FJ719" s="267"/>
      <c r="FK719" s="267"/>
      <c r="FL719" s="267"/>
      <c r="FM719" s="267"/>
      <c r="FN719" s="267"/>
      <c r="FO719" s="267"/>
      <c r="FP719" s="267"/>
      <c r="FQ719" s="267"/>
      <c r="FR719" s="267"/>
      <c r="FS719" s="267"/>
      <c r="FT719" s="267"/>
      <c r="FU719" s="267"/>
      <c r="FV719" s="267"/>
      <c r="FW719" s="267"/>
      <c r="FX719" s="267"/>
      <c r="FY719" s="267"/>
      <c r="FZ719" s="267"/>
      <c r="GA719" s="267"/>
      <c r="GB719" s="267"/>
      <c r="GC719" s="267"/>
      <c r="GD719" s="267"/>
      <c r="GE719" s="267"/>
      <c r="GF719" s="267"/>
      <c r="GG719" s="267"/>
      <c r="GH719" s="267"/>
      <c r="GI719" s="267"/>
      <c r="GJ719" s="267"/>
      <c r="GK719" s="267"/>
      <c r="GL719" s="267"/>
      <c r="GM719" s="267"/>
      <c r="GN719" s="267"/>
      <c r="GO719" s="267"/>
      <c r="GP719" s="267"/>
      <c r="GQ719" s="267"/>
      <c r="GR719" s="267"/>
      <c r="GS719" s="267"/>
      <c r="GT719" s="267"/>
      <c r="GU719" s="267"/>
      <c r="GV719" s="267"/>
    </row>
    <row r="720" spans="1:204" hidden="1">
      <c r="H720" s="238"/>
      <c r="I720" s="245"/>
      <c r="J720" s="249"/>
      <c r="K720" s="249"/>
      <c r="L720" s="252" t="s">
        <v>268</v>
      </c>
      <c r="M720" s="250">
        <v>5129</v>
      </c>
      <c r="N720" s="240">
        <f>+'havelvac 7.1'!N720+'havelvac 7.2'!N720+'havelvac 7.3'!N720+'havelvac 7.4'!N720+'havelvac 7.5'!N720+'havelvac 7.6'!N720+'havelvac 7.7'!N720+'havelvac 7.9'!N720+'havelvac 7.8'!N720+'havelvac 7.10'!N720+'havelvac 7.11'!N720+'havelvac 7.12'!N720+'havelvac 7.13'!N720</f>
        <v>0</v>
      </c>
      <c r="O720" s="240">
        <f>+'havelvac 7.1'!O720+'havelvac 7.2'!O720+'havelvac 7.3'!O720+'havelvac 7.4'!O720+'havelvac 7.5'!O720+'havelvac 7.6'!O720+'havelvac 7.7'!O720+'havelvac 7.9'!O720+'havelvac 7.8'!O720+'havelvac 7.10'!O720+'havelvac 7.11'!O720+'havelvac 7.12'!O720+'havelvac 7.13'!O720</f>
        <v>0</v>
      </c>
      <c r="P720" s="240">
        <f>+'havelvac 7.1'!P720+'havelvac 7.2'!P720+'havelvac 7.3'!P720+'havelvac 7.4'!P720+'havelvac 7.5'!P720+'havelvac 7.6'!P720+'havelvac 7.7'!P720+'havelvac 7.9'!P720+'havelvac 7.8'!P720+'havelvac 7.10'!P720+'havelvac 7.11'!P720+'havelvac 7.12'!P720+'havelvac 7.13'!P720</f>
        <v>0</v>
      </c>
    </row>
    <row r="721" spans="1:204" s="502" customFormat="1" ht="27" hidden="1">
      <c r="A721" s="258"/>
      <c r="B721" s="425"/>
      <c r="C721" s="260"/>
      <c r="D721" s="261"/>
      <c r="E721" s="262"/>
      <c r="F721" s="263"/>
      <c r="G721" s="426"/>
      <c r="H721" s="238"/>
      <c r="I721" s="463"/>
      <c r="J721" s="464"/>
      <c r="K721" s="464"/>
      <c r="L721" s="465" t="s">
        <v>850</v>
      </c>
      <c r="M721" s="459"/>
      <c r="N721" s="466">
        <f>SUM(N722:N724)</f>
        <v>0</v>
      </c>
      <c r="O721" s="466">
        <f>SUM(O722:O724)</f>
        <v>0</v>
      </c>
      <c r="P721" s="466">
        <f>SUM(P722:P724)</f>
        <v>0</v>
      </c>
      <c r="Q721" s="267"/>
      <c r="R721" s="267"/>
      <c r="S721" s="267"/>
      <c r="T721" s="267"/>
      <c r="U721" s="267"/>
      <c r="V721" s="267"/>
      <c r="W721" s="267"/>
      <c r="X721" s="267"/>
      <c r="Y721" s="267"/>
      <c r="Z721" s="267"/>
      <c r="AA721" s="267"/>
      <c r="AB721" s="267"/>
      <c r="AC721" s="267"/>
      <c r="AD721" s="267"/>
      <c r="AE721" s="267"/>
      <c r="AF721" s="267"/>
      <c r="AG721" s="267"/>
      <c r="AH721" s="267"/>
      <c r="AI721" s="267"/>
      <c r="AJ721" s="267"/>
      <c r="AK721" s="267"/>
      <c r="AL721" s="267"/>
      <c r="AM721" s="267"/>
      <c r="AN721" s="267"/>
      <c r="AO721" s="267"/>
      <c r="AP721" s="267"/>
      <c r="AQ721" s="267"/>
      <c r="AR721" s="267"/>
      <c r="AS721" s="267"/>
      <c r="AT721" s="267"/>
      <c r="AU721" s="267"/>
      <c r="AV721" s="267"/>
      <c r="AW721" s="267"/>
      <c r="AX721" s="267"/>
      <c r="AY721" s="267"/>
      <c r="AZ721" s="267"/>
      <c r="BA721" s="267"/>
      <c r="BB721" s="267"/>
      <c r="BC721" s="267"/>
      <c r="BD721" s="267"/>
      <c r="BE721" s="267"/>
      <c r="BF721" s="267"/>
      <c r="BG721" s="267"/>
      <c r="BH721" s="267"/>
      <c r="BI721" s="267"/>
      <c r="BJ721" s="267"/>
      <c r="BK721" s="267"/>
      <c r="BL721" s="267"/>
      <c r="BM721" s="267"/>
      <c r="BN721" s="267"/>
      <c r="BO721" s="267"/>
      <c r="BP721" s="267"/>
      <c r="BQ721" s="267"/>
      <c r="BR721" s="267"/>
      <c r="BS721" s="267"/>
      <c r="BT721" s="267"/>
      <c r="BU721" s="267"/>
      <c r="BV721" s="267"/>
      <c r="BW721" s="267"/>
      <c r="BX721" s="267"/>
      <c r="BY721" s="267"/>
      <c r="BZ721" s="267"/>
      <c r="CA721" s="267"/>
      <c r="CB721" s="267"/>
      <c r="CC721" s="267"/>
      <c r="CD721" s="267"/>
      <c r="CE721" s="267"/>
      <c r="CF721" s="267"/>
      <c r="CG721" s="267"/>
      <c r="CH721" s="267"/>
      <c r="CI721" s="267"/>
      <c r="CJ721" s="267"/>
      <c r="CK721" s="267"/>
      <c r="CL721" s="267"/>
      <c r="CM721" s="267"/>
      <c r="CN721" s="267"/>
      <c r="CO721" s="267"/>
      <c r="CP721" s="267"/>
      <c r="CQ721" s="267"/>
      <c r="CR721" s="267"/>
      <c r="CS721" s="267"/>
      <c r="CT721" s="267"/>
      <c r="CU721" s="267"/>
      <c r="CV721" s="267"/>
      <c r="CW721" s="267"/>
      <c r="CX721" s="267"/>
      <c r="CY721" s="267"/>
      <c r="CZ721" s="267"/>
      <c r="DA721" s="267"/>
      <c r="DB721" s="267"/>
      <c r="DC721" s="267"/>
      <c r="DD721" s="267"/>
      <c r="DE721" s="267"/>
      <c r="DF721" s="267"/>
      <c r="DG721" s="267"/>
      <c r="DH721" s="267"/>
      <c r="DI721" s="267"/>
      <c r="DJ721" s="267"/>
      <c r="DK721" s="267"/>
      <c r="DL721" s="267"/>
      <c r="DM721" s="267"/>
      <c r="DN721" s="267"/>
      <c r="DO721" s="267"/>
      <c r="DP721" s="267"/>
      <c r="DQ721" s="267"/>
      <c r="DR721" s="267"/>
      <c r="DS721" s="267"/>
      <c r="DT721" s="267"/>
      <c r="DU721" s="267"/>
      <c r="DV721" s="267"/>
      <c r="DW721" s="267"/>
      <c r="DX721" s="267"/>
      <c r="DY721" s="267"/>
      <c r="DZ721" s="267"/>
      <c r="EA721" s="267"/>
      <c r="EB721" s="267"/>
      <c r="EC721" s="267"/>
      <c r="ED721" s="267"/>
      <c r="EE721" s="267"/>
      <c r="EF721" s="267"/>
      <c r="EG721" s="267"/>
      <c r="EH721" s="267"/>
      <c r="EI721" s="267"/>
      <c r="EJ721" s="267"/>
      <c r="EK721" s="267"/>
      <c r="EL721" s="267"/>
      <c r="EM721" s="267"/>
      <c r="EN721" s="267"/>
      <c r="EO721" s="267"/>
      <c r="EP721" s="267"/>
      <c r="EQ721" s="267"/>
      <c r="ER721" s="267"/>
      <c r="ES721" s="267"/>
      <c r="ET721" s="267"/>
      <c r="EU721" s="267"/>
      <c r="EV721" s="267"/>
      <c r="EW721" s="267"/>
      <c r="EX721" s="267"/>
      <c r="EY721" s="267"/>
      <c r="EZ721" s="267"/>
      <c r="FA721" s="267"/>
      <c r="FB721" s="267"/>
      <c r="FC721" s="267"/>
      <c r="FD721" s="267"/>
      <c r="FE721" s="267"/>
      <c r="FF721" s="267"/>
      <c r="FG721" s="267"/>
      <c r="FH721" s="267"/>
      <c r="FI721" s="267"/>
      <c r="FJ721" s="267"/>
      <c r="FK721" s="267"/>
      <c r="FL721" s="267"/>
      <c r="FM721" s="267"/>
      <c r="FN721" s="267"/>
      <c r="FO721" s="267"/>
      <c r="FP721" s="267"/>
      <c r="FQ721" s="267"/>
      <c r="FR721" s="267"/>
      <c r="FS721" s="267"/>
      <c r="FT721" s="267"/>
      <c r="FU721" s="267"/>
      <c r="FV721" s="267"/>
      <c r="FW721" s="267"/>
      <c r="FX721" s="267"/>
      <c r="FY721" s="267"/>
      <c r="FZ721" s="267"/>
      <c r="GA721" s="267"/>
      <c r="GB721" s="267"/>
      <c r="GC721" s="267"/>
      <c r="GD721" s="267"/>
      <c r="GE721" s="267"/>
      <c r="GF721" s="267"/>
      <c r="GG721" s="267"/>
      <c r="GH721" s="267"/>
      <c r="GI721" s="267"/>
      <c r="GJ721" s="267"/>
      <c r="GK721" s="267"/>
      <c r="GL721" s="267"/>
      <c r="GM721" s="267"/>
      <c r="GN721" s="267"/>
      <c r="GO721" s="267"/>
      <c r="GP721" s="267"/>
      <c r="GQ721" s="267"/>
      <c r="GR721" s="267"/>
      <c r="GS721" s="267"/>
      <c r="GT721" s="267"/>
      <c r="GU721" s="267"/>
      <c r="GV721" s="267"/>
    </row>
    <row r="722" spans="1:204" hidden="1">
      <c r="H722" s="238"/>
      <c r="I722" s="245"/>
      <c r="J722" s="249"/>
      <c r="K722" s="249"/>
      <c r="L722" s="248" t="s">
        <v>125</v>
      </c>
      <c r="M722" s="250">
        <v>4239</v>
      </c>
      <c r="N722" s="240">
        <f>+'havelvac 7.1'!N722+'havelvac 7.2'!N722+'havelvac 7.3'!N722+'havelvac 7.4'!N722+'havelvac 7.5'!N722+'havelvac 7.6'!N722+'havelvac 7.7'!N722+'havelvac 7.9'!N722+'havelvac 7.8'!N722+'havelvac 7.10'!N722+'havelvac 7.11'!N722+'havelvac 7.12'!N722+'havelvac 7.13'!N722</f>
        <v>0</v>
      </c>
      <c r="O722" s="240">
        <f>+'havelvac 7.1'!O722+'havelvac 7.2'!O722+'havelvac 7.3'!O722+'havelvac 7.4'!O722+'havelvac 7.5'!O722+'havelvac 7.6'!O722+'havelvac 7.7'!O722+'havelvac 7.9'!O722+'havelvac 7.8'!O722+'havelvac 7.10'!O722+'havelvac 7.11'!O722+'havelvac 7.12'!O722+'havelvac 7.13'!O722</f>
        <v>0</v>
      </c>
      <c r="P722" s="240">
        <f>+'havelvac 7.1'!P722+'havelvac 7.2'!P722+'havelvac 7.3'!P722+'havelvac 7.4'!P722+'havelvac 7.5'!P722+'havelvac 7.6'!P722+'havelvac 7.7'!P722+'havelvac 7.9'!P722+'havelvac 7.8'!P722+'havelvac 7.10'!P722+'havelvac 7.11'!P722+'havelvac 7.12'!P722+'havelvac 7.13'!P722</f>
        <v>0</v>
      </c>
    </row>
    <row r="723" spans="1:204" s="502" customFormat="1" hidden="1">
      <c r="A723" s="258"/>
      <c r="B723" s="425"/>
      <c r="C723" s="260"/>
      <c r="D723" s="261"/>
      <c r="E723" s="262"/>
      <c r="F723" s="263"/>
      <c r="G723" s="426"/>
      <c r="H723" s="238"/>
      <c r="I723" s="245"/>
      <c r="J723" s="249"/>
      <c r="K723" s="249"/>
      <c r="L723" s="248" t="s">
        <v>763</v>
      </c>
      <c r="M723" s="250">
        <v>4728</v>
      </c>
      <c r="N723" s="240">
        <f>+'havelvac 7.1'!N723+'havelvac 7.2'!N723+'havelvac 7.3'!N723+'havelvac 7.4'!N723+'havelvac 7.5'!N723+'havelvac 7.6'!N723+'havelvac 7.7'!N723+'havelvac 7.9'!N723+'havelvac 7.8'!N723+'havelvac 7.10'!N723+'havelvac 7.11'!N723+'havelvac 7.12'!N723+'havelvac 7.13'!N723</f>
        <v>0</v>
      </c>
      <c r="O723" s="240">
        <f>+'havelvac 7.1'!O723+'havelvac 7.2'!O723+'havelvac 7.3'!O723+'havelvac 7.4'!O723+'havelvac 7.5'!O723+'havelvac 7.6'!O723+'havelvac 7.7'!O723+'havelvac 7.9'!O723+'havelvac 7.8'!O723+'havelvac 7.10'!O723+'havelvac 7.11'!O723+'havelvac 7.12'!O723+'havelvac 7.13'!O723</f>
        <v>0</v>
      </c>
      <c r="P723" s="240">
        <f>+'havelvac 7.1'!P723+'havelvac 7.2'!P723+'havelvac 7.3'!P723+'havelvac 7.4'!P723+'havelvac 7.5'!P723+'havelvac 7.6'!P723+'havelvac 7.7'!P723+'havelvac 7.9'!P723+'havelvac 7.8'!P723+'havelvac 7.10'!P723+'havelvac 7.11'!P723+'havelvac 7.12'!P723+'havelvac 7.13'!P723</f>
        <v>0</v>
      </c>
      <c r="Q723" s="267"/>
      <c r="R723" s="267"/>
      <c r="S723" s="267"/>
      <c r="T723" s="267"/>
      <c r="U723" s="267"/>
      <c r="V723" s="267"/>
      <c r="W723" s="267"/>
      <c r="X723" s="267"/>
      <c r="Y723" s="267"/>
      <c r="Z723" s="267"/>
      <c r="AA723" s="267"/>
      <c r="AB723" s="267"/>
      <c r="AC723" s="267"/>
      <c r="AD723" s="267"/>
      <c r="AE723" s="267"/>
      <c r="AF723" s="267"/>
      <c r="AG723" s="267"/>
      <c r="AH723" s="267"/>
      <c r="AI723" s="267"/>
      <c r="AJ723" s="267"/>
      <c r="AK723" s="267"/>
      <c r="AL723" s="267"/>
      <c r="AM723" s="267"/>
      <c r="AN723" s="267"/>
      <c r="AO723" s="267"/>
      <c r="AP723" s="267"/>
      <c r="AQ723" s="267"/>
      <c r="AR723" s="267"/>
      <c r="AS723" s="267"/>
      <c r="AT723" s="267"/>
      <c r="AU723" s="267"/>
      <c r="AV723" s="267"/>
      <c r="AW723" s="267"/>
      <c r="AX723" s="267"/>
      <c r="AY723" s="267"/>
      <c r="AZ723" s="267"/>
      <c r="BA723" s="267"/>
      <c r="BB723" s="267"/>
      <c r="BC723" s="267"/>
      <c r="BD723" s="267"/>
      <c r="BE723" s="267"/>
      <c r="BF723" s="267"/>
      <c r="BG723" s="267"/>
      <c r="BH723" s="267"/>
      <c r="BI723" s="267"/>
      <c r="BJ723" s="267"/>
      <c r="BK723" s="267"/>
      <c r="BL723" s="267"/>
      <c r="BM723" s="267"/>
      <c r="BN723" s="267"/>
      <c r="BO723" s="267"/>
      <c r="BP723" s="267"/>
      <c r="BQ723" s="267"/>
      <c r="BR723" s="267"/>
      <c r="BS723" s="267"/>
      <c r="BT723" s="267"/>
      <c r="BU723" s="267"/>
      <c r="BV723" s="267"/>
      <c r="BW723" s="267"/>
      <c r="BX723" s="267"/>
      <c r="BY723" s="267"/>
      <c r="BZ723" s="267"/>
      <c r="CA723" s="267"/>
      <c r="CB723" s="267"/>
      <c r="CC723" s="267"/>
      <c r="CD723" s="267"/>
      <c r="CE723" s="267"/>
      <c r="CF723" s="267"/>
      <c r="CG723" s="267"/>
      <c r="CH723" s="267"/>
      <c r="CI723" s="267"/>
      <c r="CJ723" s="267"/>
      <c r="CK723" s="267"/>
      <c r="CL723" s="267"/>
      <c r="CM723" s="267"/>
      <c r="CN723" s="267"/>
      <c r="CO723" s="267"/>
      <c r="CP723" s="267"/>
      <c r="CQ723" s="267"/>
      <c r="CR723" s="267"/>
      <c r="CS723" s="267"/>
      <c r="CT723" s="267"/>
      <c r="CU723" s="267"/>
      <c r="CV723" s="267"/>
      <c r="CW723" s="267"/>
      <c r="CX723" s="267"/>
      <c r="CY723" s="267"/>
      <c r="CZ723" s="267"/>
      <c r="DA723" s="267"/>
      <c r="DB723" s="267"/>
      <c r="DC723" s="267"/>
      <c r="DD723" s="267"/>
      <c r="DE723" s="267"/>
      <c r="DF723" s="267"/>
      <c r="DG723" s="267"/>
      <c r="DH723" s="267"/>
      <c r="DI723" s="267"/>
      <c r="DJ723" s="267"/>
      <c r="DK723" s="267"/>
      <c r="DL723" s="267"/>
      <c r="DM723" s="267"/>
      <c r="DN723" s="267"/>
      <c r="DO723" s="267"/>
      <c r="DP723" s="267"/>
      <c r="DQ723" s="267"/>
      <c r="DR723" s="267"/>
      <c r="DS723" s="267"/>
      <c r="DT723" s="267"/>
      <c r="DU723" s="267"/>
      <c r="DV723" s="267"/>
      <c r="DW723" s="267"/>
      <c r="DX723" s="267"/>
      <c r="DY723" s="267"/>
      <c r="DZ723" s="267"/>
      <c r="EA723" s="267"/>
      <c r="EB723" s="267"/>
      <c r="EC723" s="267"/>
      <c r="ED723" s="267"/>
      <c r="EE723" s="267"/>
      <c r="EF723" s="267"/>
      <c r="EG723" s="267"/>
      <c r="EH723" s="267"/>
      <c r="EI723" s="267"/>
      <c r="EJ723" s="267"/>
      <c r="EK723" s="267"/>
      <c r="EL723" s="267"/>
      <c r="EM723" s="267"/>
      <c r="EN723" s="267"/>
      <c r="EO723" s="267"/>
      <c r="EP723" s="267"/>
      <c r="EQ723" s="267"/>
      <c r="ER723" s="267"/>
      <c r="ES723" s="267"/>
      <c r="ET723" s="267"/>
      <c r="EU723" s="267"/>
      <c r="EV723" s="267"/>
      <c r="EW723" s="267"/>
      <c r="EX723" s="267"/>
      <c r="EY723" s="267"/>
      <c r="EZ723" s="267"/>
      <c r="FA723" s="267"/>
      <c r="FB723" s="267"/>
      <c r="FC723" s="267"/>
      <c r="FD723" s="267"/>
      <c r="FE723" s="267"/>
      <c r="FF723" s="267"/>
      <c r="FG723" s="267"/>
      <c r="FH723" s="267"/>
      <c r="FI723" s="267"/>
      <c r="FJ723" s="267"/>
      <c r="FK723" s="267"/>
      <c r="FL723" s="267"/>
      <c r="FM723" s="267"/>
      <c r="FN723" s="267"/>
      <c r="FO723" s="267"/>
      <c r="FP723" s="267"/>
      <c r="FQ723" s="267"/>
      <c r="FR723" s="267"/>
      <c r="FS723" s="267"/>
      <c r="FT723" s="267"/>
      <c r="FU723" s="267"/>
      <c r="FV723" s="267"/>
      <c r="FW723" s="267"/>
      <c r="FX723" s="267"/>
      <c r="FY723" s="267"/>
      <c r="FZ723" s="267"/>
      <c r="GA723" s="267"/>
      <c r="GB723" s="267"/>
      <c r="GC723" s="267"/>
      <c r="GD723" s="267"/>
      <c r="GE723" s="267"/>
      <c r="GF723" s="267"/>
      <c r="GG723" s="267"/>
      <c r="GH723" s="267"/>
      <c r="GI723" s="267"/>
      <c r="GJ723" s="267"/>
      <c r="GK723" s="267"/>
      <c r="GL723" s="267"/>
      <c r="GM723" s="267"/>
      <c r="GN723" s="267"/>
      <c r="GO723" s="267"/>
      <c r="GP723" s="267"/>
      <c r="GQ723" s="267"/>
      <c r="GR723" s="267"/>
      <c r="GS723" s="267"/>
      <c r="GT723" s="267"/>
      <c r="GU723" s="267"/>
      <c r="GV723" s="267"/>
    </row>
    <row r="724" spans="1:204" s="502" customFormat="1" hidden="1">
      <c r="A724" s="258"/>
      <c r="B724" s="425"/>
      <c r="C724" s="260"/>
      <c r="D724" s="261"/>
      <c r="E724" s="262"/>
      <c r="F724" s="263"/>
      <c r="G724" s="426"/>
      <c r="H724" s="238"/>
      <c r="I724" s="245"/>
      <c r="J724" s="249"/>
      <c r="K724" s="249"/>
      <c r="L724" s="252" t="s">
        <v>134</v>
      </c>
      <c r="M724" s="236">
        <v>4861</v>
      </c>
      <c r="N724" s="240">
        <f>+'havelvac 7.1'!N724+'havelvac 7.2'!N724+'havelvac 7.3'!N724+'havelvac 7.4'!N724+'havelvac 7.5'!N724+'havelvac 7.6'!N724+'havelvac 7.7'!N724+'havelvac 7.9'!N724+'havelvac 7.8'!N724+'havelvac 7.10'!N724+'havelvac 7.11'!N724+'havelvac 7.12'!N724+'havelvac 7.13'!N724</f>
        <v>0</v>
      </c>
      <c r="O724" s="240">
        <f>+'havelvac 7.1'!O724+'havelvac 7.2'!O724+'havelvac 7.3'!O724+'havelvac 7.4'!O724+'havelvac 7.5'!O724+'havelvac 7.6'!O724+'havelvac 7.7'!O724+'havelvac 7.9'!O724+'havelvac 7.8'!O724+'havelvac 7.10'!O724+'havelvac 7.11'!O724+'havelvac 7.12'!O724+'havelvac 7.13'!O724</f>
        <v>0</v>
      </c>
      <c r="P724" s="240">
        <f>+'havelvac 7.1'!P724+'havelvac 7.2'!P724+'havelvac 7.3'!P724+'havelvac 7.4'!P724+'havelvac 7.5'!P724+'havelvac 7.6'!P724+'havelvac 7.7'!P724+'havelvac 7.9'!P724+'havelvac 7.8'!P724+'havelvac 7.10'!P724+'havelvac 7.11'!P724+'havelvac 7.12'!P724+'havelvac 7.13'!P724</f>
        <v>0</v>
      </c>
      <c r="Q724" s="267"/>
      <c r="R724" s="267"/>
      <c r="S724" s="267"/>
      <c r="T724" s="267"/>
      <c r="U724" s="267"/>
      <c r="V724" s="267"/>
      <c r="W724" s="267"/>
      <c r="X724" s="267"/>
      <c r="Y724" s="267"/>
      <c r="Z724" s="267"/>
      <c r="AA724" s="267"/>
      <c r="AB724" s="267"/>
      <c r="AC724" s="267"/>
      <c r="AD724" s="267"/>
      <c r="AE724" s="267"/>
      <c r="AF724" s="267"/>
      <c r="AG724" s="267"/>
      <c r="AH724" s="267"/>
      <c r="AI724" s="267"/>
      <c r="AJ724" s="267"/>
      <c r="AK724" s="267"/>
      <c r="AL724" s="267"/>
      <c r="AM724" s="267"/>
      <c r="AN724" s="267"/>
      <c r="AO724" s="267"/>
      <c r="AP724" s="267"/>
      <c r="AQ724" s="267"/>
      <c r="AR724" s="267"/>
      <c r="AS724" s="267"/>
      <c r="AT724" s="267"/>
      <c r="AU724" s="267"/>
      <c r="AV724" s="267"/>
      <c r="AW724" s="267"/>
      <c r="AX724" s="267"/>
      <c r="AY724" s="267"/>
      <c r="AZ724" s="267"/>
      <c r="BA724" s="267"/>
      <c r="BB724" s="267"/>
      <c r="BC724" s="267"/>
      <c r="BD724" s="267"/>
      <c r="BE724" s="267"/>
      <c r="BF724" s="267"/>
      <c r="BG724" s="267"/>
      <c r="BH724" s="267"/>
      <c r="BI724" s="267"/>
      <c r="BJ724" s="267"/>
      <c r="BK724" s="267"/>
      <c r="BL724" s="267"/>
      <c r="BM724" s="267"/>
      <c r="BN724" s="267"/>
      <c r="BO724" s="267"/>
      <c r="BP724" s="267"/>
      <c r="BQ724" s="267"/>
      <c r="BR724" s="267"/>
      <c r="BS724" s="267"/>
      <c r="BT724" s="267"/>
      <c r="BU724" s="267"/>
      <c r="BV724" s="267"/>
      <c r="BW724" s="267"/>
      <c r="BX724" s="267"/>
      <c r="BY724" s="267"/>
      <c r="BZ724" s="267"/>
      <c r="CA724" s="267"/>
      <c r="CB724" s="267"/>
      <c r="CC724" s="267"/>
      <c r="CD724" s="267"/>
      <c r="CE724" s="267"/>
      <c r="CF724" s="267"/>
      <c r="CG724" s="267"/>
      <c r="CH724" s="267"/>
      <c r="CI724" s="267"/>
      <c r="CJ724" s="267"/>
      <c r="CK724" s="267"/>
      <c r="CL724" s="267"/>
      <c r="CM724" s="267"/>
      <c r="CN724" s="267"/>
      <c r="CO724" s="267"/>
      <c r="CP724" s="267"/>
      <c r="CQ724" s="267"/>
      <c r="CR724" s="267"/>
      <c r="CS724" s="267"/>
      <c r="CT724" s="267"/>
      <c r="CU724" s="267"/>
      <c r="CV724" s="267"/>
      <c r="CW724" s="267"/>
      <c r="CX724" s="267"/>
      <c r="CY724" s="267"/>
      <c r="CZ724" s="267"/>
      <c r="DA724" s="267"/>
      <c r="DB724" s="267"/>
      <c r="DC724" s="267"/>
      <c r="DD724" s="267"/>
      <c r="DE724" s="267"/>
      <c r="DF724" s="267"/>
      <c r="DG724" s="267"/>
      <c r="DH724" s="267"/>
      <c r="DI724" s="267"/>
      <c r="DJ724" s="267"/>
      <c r="DK724" s="267"/>
      <c r="DL724" s="267"/>
      <c r="DM724" s="267"/>
      <c r="DN724" s="267"/>
      <c r="DO724" s="267"/>
      <c r="DP724" s="267"/>
      <c r="DQ724" s="267"/>
      <c r="DR724" s="267"/>
      <c r="DS724" s="267"/>
      <c r="DT724" s="267"/>
      <c r="DU724" s="267"/>
      <c r="DV724" s="267"/>
      <c r="DW724" s="267"/>
      <c r="DX724" s="267"/>
      <c r="DY724" s="267"/>
      <c r="DZ724" s="267"/>
      <c r="EA724" s="267"/>
      <c r="EB724" s="267"/>
      <c r="EC724" s="267"/>
      <c r="ED724" s="267"/>
      <c r="EE724" s="267"/>
      <c r="EF724" s="267"/>
      <c r="EG724" s="267"/>
      <c r="EH724" s="267"/>
      <c r="EI724" s="267"/>
      <c r="EJ724" s="267"/>
      <c r="EK724" s="267"/>
      <c r="EL724" s="267"/>
      <c r="EM724" s="267"/>
      <c r="EN724" s="267"/>
      <c r="EO724" s="267"/>
      <c r="EP724" s="267"/>
      <c r="EQ724" s="267"/>
      <c r="ER724" s="267"/>
      <c r="ES724" s="267"/>
      <c r="ET724" s="267"/>
      <c r="EU724" s="267"/>
      <c r="EV724" s="267"/>
      <c r="EW724" s="267"/>
      <c r="EX724" s="267"/>
      <c r="EY724" s="267"/>
      <c r="EZ724" s="267"/>
      <c r="FA724" s="267"/>
      <c r="FB724" s="267"/>
      <c r="FC724" s="267"/>
      <c r="FD724" s="267"/>
      <c r="FE724" s="267"/>
      <c r="FF724" s="267"/>
      <c r="FG724" s="267"/>
      <c r="FH724" s="267"/>
      <c r="FI724" s="267"/>
      <c r="FJ724" s="267"/>
      <c r="FK724" s="267"/>
      <c r="FL724" s="267"/>
      <c r="FM724" s="267"/>
      <c r="FN724" s="267"/>
      <c r="FO724" s="267"/>
      <c r="FP724" s="267"/>
      <c r="FQ724" s="267"/>
      <c r="FR724" s="267"/>
      <c r="FS724" s="267"/>
      <c r="FT724" s="267"/>
      <c r="FU724" s="267"/>
      <c r="FV724" s="267"/>
      <c r="FW724" s="267"/>
      <c r="FX724" s="267"/>
      <c r="FY724" s="267"/>
      <c r="FZ724" s="267"/>
      <c r="GA724" s="267"/>
      <c r="GB724" s="267"/>
      <c r="GC724" s="267"/>
      <c r="GD724" s="267"/>
      <c r="GE724" s="267"/>
      <c r="GF724" s="267"/>
      <c r="GG724" s="267"/>
      <c r="GH724" s="267"/>
      <c r="GI724" s="267"/>
      <c r="GJ724" s="267"/>
      <c r="GK724" s="267"/>
      <c r="GL724" s="267"/>
      <c r="GM724" s="267"/>
      <c r="GN724" s="267"/>
      <c r="GO724" s="267"/>
      <c r="GP724" s="267"/>
      <c r="GQ724" s="267"/>
      <c r="GR724" s="267"/>
      <c r="GS724" s="267"/>
      <c r="GT724" s="267"/>
      <c r="GU724" s="267"/>
      <c r="GV724" s="267"/>
    </row>
    <row r="725" spans="1:204" ht="40.5" hidden="1">
      <c r="H725" s="238"/>
      <c r="I725" s="463"/>
      <c r="J725" s="464"/>
      <c r="K725" s="464"/>
      <c r="L725" s="465" t="s">
        <v>781</v>
      </c>
      <c r="M725" s="459"/>
      <c r="N725" s="466">
        <f>SUM(N726:N732)</f>
        <v>0</v>
      </c>
      <c r="O725" s="466">
        <f>SUM(O726:O732)</f>
        <v>0</v>
      </c>
      <c r="P725" s="466">
        <f>SUM(P726:P732)</f>
        <v>0</v>
      </c>
    </row>
    <row r="726" spans="1:204" s="502" customFormat="1" hidden="1">
      <c r="A726" s="258"/>
      <c r="B726" s="425"/>
      <c r="C726" s="260"/>
      <c r="D726" s="261"/>
      <c r="E726" s="262"/>
      <c r="F726" s="263"/>
      <c r="G726" s="426"/>
      <c r="H726" s="238"/>
      <c r="I726" s="245"/>
      <c r="J726" s="249"/>
      <c r="K726" s="249"/>
      <c r="L726" s="248" t="s">
        <v>118</v>
      </c>
      <c r="M726" s="419">
        <v>4216</v>
      </c>
      <c r="N726" s="240">
        <f>+'havelvac 7.1'!N726+'havelvac 7.2'!N726+'havelvac 7.3'!N726+'havelvac 7.4'!N726+'havelvac 7.5'!N726+'havelvac 7.6'!N726+'havelvac 7.7'!N726+'havelvac 7.9'!N726+'havelvac 7.8'!N726+'havelvac 7.10'!N726+'havelvac 7.11'!N726+'havelvac 7.12'!N726+'havelvac 7.13'!N726</f>
        <v>0</v>
      </c>
      <c r="O726" s="240">
        <f>+'havelvac 7.1'!O726+'havelvac 7.2'!O726+'havelvac 7.3'!O726+'havelvac 7.4'!O726+'havelvac 7.5'!O726+'havelvac 7.6'!O726+'havelvac 7.7'!O726+'havelvac 7.9'!O726+'havelvac 7.8'!O726+'havelvac 7.10'!O726+'havelvac 7.11'!O726+'havelvac 7.12'!O726+'havelvac 7.13'!O726</f>
        <v>0</v>
      </c>
      <c r="P726" s="240">
        <f>+'havelvac 7.1'!P726+'havelvac 7.2'!P726+'havelvac 7.3'!P726+'havelvac 7.4'!P726+'havelvac 7.5'!P726+'havelvac 7.6'!P726+'havelvac 7.7'!P726+'havelvac 7.9'!P726+'havelvac 7.8'!P726+'havelvac 7.10'!P726+'havelvac 7.11'!P726+'havelvac 7.12'!P726+'havelvac 7.13'!P726</f>
        <v>0</v>
      </c>
      <c r="Q726" s="267"/>
      <c r="R726" s="267"/>
      <c r="S726" s="267"/>
      <c r="T726" s="267"/>
      <c r="U726" s="267"/>
      <c r="V726" s="267"/>
      <c r="W726" s="267"/>
      <c r="X726" s="267"/>
      <c r="Y726" s="267"/>
      <c r="Z726" s="267"/>
      <c r="AA726" s="267"/>
      <c r="AB726" s="267"/>
      <c r="AC726" s="267"/>
      <c r="AD726" s="267"/>
      <c r="AE726" s="267"/>
      <c r="AF726" s="267"/>
      <c r="AG726" s="267"/>
      <c r="AH726" s="267"/>
      <c r="AI726" s="267"/>
      <c r="AJ726" s="267"/>
      <c r="AK726" s="267"/>
      <c r="AL726" s="267"/>
      <c r="AM726" s="267"/>
      <c r="AN726" s="267"/>
      <c r="AO726" s="267"/>
      <c r="AP726" s="267"/>
      <c r="AQ726" s="267"/>
      <c r="AR726" s="267"/>
      <c r="AS726" s="267"/>
      <c r="AT726" s="267"/>
      <c r="AU726" s="267"/>
      <c r="AV726" s="267"/>
      <c r="AW726" s="267"/>
      <c r="AX726" s="267"/>
      <c r="AY726" s="267"/>
      <c r="AZ726" s="267"/>
      <c r="BA726" s="267"/>
      <c r="BB726" s="267"/>
      <c r="BC726" s="267"/>
      <c r="BD726" s="267"/>
      <c r="BE726" s="267"/>
      <c r="BF726" s="267"/>
      <c r="BG726" s="267"/>
      <c r="BH726" s="267"/>
      <c r="BI726" s="267"/>
      <c r="BJ726" s="267"/>
      <c r="BK726" s="267"/>
      <c r="BL726" s="267"/>
      <c r="BM726" s="267"/>
      <c r="BN726" s="267"/>
      <c r="BO726" s="267"/>
      <c r="BP726" s="267"/>
      <c r="BQ726" s="267"/>
      <c r="BR726" s="267"/>
      <c r="BS726" s="267"/>
      <c r="BT726" s="267"/>
      <c r="BU726" s="267"/>
      <c r="BV726" s="267"/>
      <c r="BW726" s="267"/>
      <c r="BX726" s="267"/>
      <c r="BY726" s="267"/>
      <c r="BZ726" s="267"/>
      <c r="CA726" s="267"/>
      <c r="CB726" s="267"/>
      <c r="CC726" s="267"/>
      <c r="CD726" s="267"/>
      <c r="CE726" s="267"/>
      <c r="CF726" s="267"/>
      <c r="CG726" s="267"/>
      <c r="CH726" s="267"/>
      <c r="CI726" s="267"/>
      <c r="CJ726" s="267"/>
      <c r="CK726" s="267"/>
      <c r="CL726" s="267"/>
      <c r="CM726" s="267"/>
      <c r="CN726" s="267"/>
      <c r="CO726" s="267"/>
      <c r="CP726" s="267"/>
      <c r="CQ726" s="267"/>
      <c r="CR726" s="267"/>
      <c r="CS726" s="267"/>
      <c r="CT726" s="267"/>
      <c r="CU726" s="267"/>
      <c r="CV726" s="267"/>
      <c r="CW726" s="267"/>
      <c r="CX726" s="267"/>
      <c r="CY726" s="267"/>
      <c r="CZ726" s="267"/>
      <c r="DA726" s="267"/>
      <c r="DB726" s="267"/>
      <c r="DC726" s="267"/>
      <c r="DD726" s="267"/>
      <c r="DE726" s="267"/>
      <c r="DF726" s="267"/>
      <c r="DG726" s="267"/>
      <c r="DH726" s="267"/>
      <c r="DI726" s="267"/>
      <c r="DJ726" s="267"/>
      <c r="DK726" s="267"/>
      <c r="DL726" s="267"/>
      <c r="DM726" s="267"/>
      <c r="DN726" s="267"/>
      <c r="DO726" s="267"/>
      <c r="DP726" s="267"/>
      <c r="DQ726" s="267"/>
      <c r="DR726" s="267"/>
      <c r="DS726" s="267"/>
      <c r="DT726" s="267"/>
      <c r="DU726" s="267"/>
      <c r="DV726" s="267"/>
      <c r="DW726" s="267"/>
      <c r="DX726" s="267"/>
      <c r="DY726" s="267"/>
      <c r="DZ726" s="267"/>
      <c r="EA726" s="267"/>
      <c r="EB726" s="267"/>
      <c r="EC726" s="267"/>
      <c r="ED726" s="267"/>
      <c r="EE726" s="267"/>
      <c r="EF726" s="267"/>
      <c r="EG726" s="267"/>
      <c r="EH726" s="267"/>
      <c r="EI726" s="267"/>
      <c r="EJ726" s="267"/>
      <c r="EK726" s="267"/>
      <c r="EL726" s="267"/>
      <c r="EM726" s="267"/>
      <c r="EN726" s="267"/>
      <c r="EO726" s="267"/>
      <c r="EP726" s="267"/>
      <c r="EQ726" s="267"/>
      <c r="ER726" s="267"/>
      <c r="ES726" s="267"/>
      <c r="ET726" s="267"/>
      <c r="EU726" s="267"/>
      <c r="EV726" s="267"/>
      <c r="EW726" s="267"/>
      <c r="EX726" s="267"/>
      <c r="EY726" s="267"/>
      <c r="EZ726" s="267"/>
      <c r="FA726" s="267"/>
      <c r="FB726" s="267"/>
      <c r="FC726" s="267"/>
      <c r="FD726" s="267"/>
      <c r="FE726" s="267"/>
      <c r="FF726" s="267"/>
      <c r="FG726" s="267"/>
      <c r="FH726" s="267"/>
      <c r="FI726" s="267"/>
      <c r="FJ726" s="267"/>
      <c r="FK726" s="267"/>
      <c r="FL726" s="267"/>
      <c r="FM726" s="267"/>
      <c r="FN726" s="267"/>
      <c r="FO726" s="267"/>
      <c r="FP726" s="267"/>
      <c r="FQ726" s="267"/>
      <c r="FR726" s="267"/>
      <c r="FS726" s="267"/>
      <c r="FT726" s="267"/>
      <c r="FU726" s="267"/>
      <c r="FV726" s="267"/>
      <c r="FW726" s="267"/>
      <c r="FX726" s="267"/>
      <c r="FY726" s="267"/>
      <c r="FZ726" s="267"/>
      <c r="GA726" s="267"/>
      <c r="GB726" s="267"/>
      <c r="GC726" s="267"/>
      <c r="GD726" s="267"/>
      <c r="GE726" s="267"/>
      <c r="GF726" s="267"/>
      <c r="GG726" s="267"/>
      <c r="GH726" s="267"/>
      <c r="GI726" s="267"/>
      <c r="GJ726" s="267"/>
      <c r="GK726" s="267"/>
      <c r="GL726" s="267"/>
      <c r="GM726" s="267"/>
      <c r="GN726" s="267"/>
      <c r="GO726" s="267"/>
      <c r="GP726" s="267"/>
      <c r="GQ726" s="267"/>
      <c r="GR726" s="267"/>
      <c r="GS726" s="267"/>
      <c r="GT726" s="267"/>
      <c r="GU726" s="267"/>
      <c r="GV726" s="267"/>
    </row>
    <row r="727" spans="1:204" s="502" customFormat="1" hidden="1">
      <c r="A727" s="258"/>
      <c r="B727" s="425"/>
      <c r="C727" s="260"/>
      <c r="D727" s="261"/>
      <c r="E727" s="262"/>
      <c r="F727" s="263"/>
      <c r="G727" s="426"/>
      <c r="H727" s="238"/>
      <c r="I727" s="245"/>
      <c r="J727" s="249"/>
      <c r="K727" s="249"/>
      <c r="L727" s="248" t="s">
        <v>125</v>
      </c>
      <c r="M727" s="250">
        <v>4239</v>
      </c>
      <c r="N727" s="240">
        <f>+'havelvac 7.1'!N727+'havelvac 7.2'!N727+'havelvac 7.3'!N727+'havelvac 7.4'!N727+'havelvac 7.5'!N727+'havelvac 7.6'!N727+'havelvac 7.7'!N727+'havelvac 7.9'!N727+'havelvac 7.8'!N727+'havelvac 7.10'!N727+'havelvac 7.11'!N727+'havelvac 7.12'!N727+'havelvac 7.13'!N727</f>
        <v>0</v>
      </c>
      <c r="O727" s="240">
        <f>+'havelvac 7.1'!O727+'havelvac 7.2'!O727+'havelvac 7.3'!O727+'havelvac 7.4'!O727+'havelvac 7.5'!O727+'havelvac 7.6'!O727+'havelvac 7.7'!O727+'havelvac 7.9'!O727+'havelvac 7.8'!O727+'havelvac 7.10'!O727+'havelvac 7.11'!O727+'havelvac 7.12'!O727+'havelvac 7.13'!O727</f>
        <v>0</v>
      </c>
      <c r="P727" s="240">
        <f>+'havelvac 7.1'!P727+'havelvac 7.2'!P727+'havelvac 7.3'!P727+'havelvac 7.4'!P727+'havelvac 7.5'!P727+'havelvac 7.6'!P727+'havelvac 7.7'!P727+'havelvac 7.9'!P727+'havelvac 7.8'!P727+'havelvac 7.10'!P727+'havelvac 7.11'!P727+'havelvac 7.12'!P727+'havelvac 7.13'!P727</f>
        <v>0</v>
      </c>
      <c r="Q727" s="267"/>
      <c r="R727" s="267"/>
      <c r="S727" s="267"/>
      <c r="T727" s="267"/>
      <c r="U727" s="267"/>
      <c r="V727" s="267"/>
      <c r="W727" s="267"/>
      <c r="X727" s="267"/>
      <c r="Y727" s="267"/>
      <c r="Z727" s="267"/>
      <c r="AA727" s="267"/>
      <c r="AB727" s="267"/>
      <c r="AC727" s="267"/>
      <c r="AD727" s="267"/>
      <c r="AE727" s="267"/>
      <c r="AF727" s="267"/>
      <c r="AG727" s="267"/>
      <c r="AH727" s="267"/>
      <c r="AI727" s="267"/>
      <c r="AJ727" s="267"/>
      <c r="AK727" s="267"/>
      <c r="AL727" s="267"/>
      <c r="AM727" s="267"/>
      <c r="AN727" s="267"/>
      <c r="AO727" s="267"/>
      <c r="AP727" s="267"/>
      <c r="AQ727" s="267"/>
      <c r="AR727" s="267"/>
      <c r="AS727" s="267"/>
      <c r="AT727" s="267"/>
      <c r="AU727" s="267"/>
      <c r="AV727" s="267"/>
      <c r="AW727" s="267"/>
      <c r="AX727" s="267"/>
      <c r="AY727" s="267"/>
      <c r="AZ727" s="267"/>
      <c r="BA727" s="267"/>
      <c r="BB727" s="267"/>
      <c r="BC727" s="267"/>
      <c r="BD727" s="267"/>
      <c r="BE727" s="267"/>
      <c r="BF727" s="267"/>
      <c r="BG727" s="267"/>
      <c r="BH727" s="267"/>
      <c r="BI727" s="267"/>
      <c r="BJ727" s="267"/>
      <c r="BK727" s="267"/>
      <c r="BL727" s="267"/>
      <c r="BM727" s="267"/>
      <c r="BN727" s="267"/>
      <c r="BO727" s="267"/>
      <c r="BP727" s="267"/>
      <c r="BQ727" s="267"/>
      <c r="BR727" s="267"/>
      <c r="BS727" s="267"/>
      <c r="BT727" s="267"/>
      <c r="BU727" s="267"/>
      <c r="BV727" s="267"/>
      <c r="BW727" s="267"/>
      <c r="BX727" s="267"/>
      <c r="BY727" s="267"/>
      <c r="BZ727" s="267"/>
      <c r="CA727" s="267"/>
      <c r="CB727" s="267"/>
      <c r="CC727" s="267"/>
      <c r="CD727" s="267"/>
      <c r="CE727" s="267"/>
      <c r="CF727" s="267"/>
      <c r="CG727" s="267"/>
      <c r="CH727" s="267"/>
      <c r="CI727" s="267"/>
      <c r="CJ727" s="267"/>
      <c r="CK727" s="267"/>
      <c r="CL727" s="267"/>
      <c r="CM727" s="267"/>
      <c r="CN727" s="267"/>
      <c r="CO727" s="267"/>
      <c r="CP727" s="267"/>
      <c r="CQ727" s="267"/>
      <c r="CR727" s="267"/>
      <c r="CS727" s="267"/>
      <c r="CT727" s="267"/>
      <c r="CU727" s="267"/>
      <c r="CV727" s="267"/>
      <c r="CW727" s="267"/>
      <c r="CX727" s="267"/>
      <c r="CY727" s="267"/>
      <c r="CZ727" s="267"/>
      <c r="DA727" s="267"/>
      <c r="DB727" s="267"/>
      <c r="DC727" s="267"/>
      <c r="DD727" s="267"/>
      <c r="DE727" s="267"/>
      <c r="DF727" s="267"/>
      <c r="DG727" s="267"/>
      <c r="DH727" s="267"/>
      <c r="DI727" s="267"/>
      <c r="DJ727" s="267"/>
      <c r="DK727" s="267"/>
      <c r="DL727" s="267"/>
      <c r="DM727" s="267"/>
      <c r="DN727" s="267"/>
      <c r="DO727" s="267"/>
      <c r="DP727" s="267"/>
      <c r="DQ727" s="267"/>
      <c r="DR727" s="267"/>
      <c r="DS727" s="267"/>
      <c r="DT727" s="267"/>
      <c r="DU727" s="267"/>
      <c r="DV727" s="267"/>
      <c r="DW727" s="267"/>
      <c r="DX727" s="267"/>
      <c r="DY727" s="267"/>
      <c r="DZ727" s="267"/>
      <c r="EA727" s="267"/>
      <c r="EB727" s="267"/>
      <c r="EC727" s="267"/>
      <c r="ED727" s="267"/>
      <c r="EE727" s="267"/>
      <c r="EF727" s="267"/>
      <c r="EG727" s="267"/>
      <c r="EH727" s="267"/>
      <c r="EI727" s="267"/>
      <c r="EJ727" s="267"/>
      <c r="EK727" s="267"/>
      <c r="EL727" s="267"/>
      <c r="EM727" s="267"/>
      <c r="EN727" s="267"/>
      <c r="EO727" s="267"/>
      <c r="EP727" s="267"/>
      <c r="EQ727" s="267"/>
      <c r="ER727" s="267"/>
      <c r="ES727" s="267"/>
      <c r="ET727" s="267"/>
      <c r="EU727" s="267"/>
      <c r="EV727" s="267"/>
      <c r="EW727" s="267"/>
      <c r="EX727" s="267"/>
      <c r="EY727" s="267"/>
      <c r="EZ727" s="267"/>
      <c r="FA727" s="267"/>
      <c r="FB727" s="267"/>
      <c r="FC727" s="267"/>
      <c r="FD727" s="267"/>
      <c r="FE727" s="267"/>
      <c r="FF727" s="267"/>
      <c r="FG727" s="267"/>
      <c r="FH727" s="267"/>
      <c r="FI727" s="267"/>
      <c r="FJ727" s="267"/>
      <c r="FK727" s="267"/>
      <c r="FL727" s="267"/>
      <c r="FM727" s="267"/>
      <c r="FN727" s="267"/>
      <c r="FO727" s="267"/>
      <c r="FP727" s="267"/>
      <c r="FQ727" s="267"/>
      <c r="FR727" s="267"/>
      <c r="FS727" s="267"/>
      <c r="FT727" s="267"/>
      <c r="FU727" s="267"/>
      <c r="FV727" s="267"/>
      <c r="FW727" s="267"/>
      <c r="FX727" s="267"/>
      <c r="FY727" s="267"/>
      <c r="FZ727" s="267"/>
      <c r="GA727" s="267"/>
      <c r="GB727" s="267"/>
      <c r="GC727" s="267"/>
      <c r="GD727" s="267"/>
      <c r="GE727" s="267"/>
      <c r="GF727" s="267"/>
      <c r="GG727" s="267"/>
      <c r="GH727" s="267"/>
      <c r="GI727" s="267"/>
      <c r="GJ727" s="267"/>
      <c r="GK727" s="267"/>
      <c r="GL727" s="267"/>
      <c r="GM727" s="267"/>
      <c r="GN727" s="267"/>
      <c r="GO727" s="267"/>
      <c r="GP727" s="267"/>
      <c r="GQ727" s="267"/>
      <c r="GR727" s="267"/>
      <c r="GS727" s="267"/>
      <c r="GT727" s="267"/>
      <c r="GU727" s="267"/>
      <c r="GV727" s="267"/>
    </row>
    <row r="728" spans="1:204" s="502" customFormat="1" ht="25.5" hidden="1">
      <c r="A728" s="258"/>
      <c r="B728" s="425"/>
      <c r="C728" s="260"/>
      <c r="D728" s="261"/>
      <c r="E728" s="262"/>
      <c r="F728" s="263"/>
      <c r="G728" s="426"/>
      <c r="H728" s="238"/>
      <c r="I728" s="245"/>
      <c r="J728" s="249"/>
      <c r="K728" s="249"/>
      <c r="L728" s="252" t="s">
        <v>142</v>
      </c>
      <c r="M728" s="419">
        <v>4251</v>
      </c>
      <c r="N728" s="240">
        <f>+'havelvac 7.1'!N728+'havelvac 7.2'!N728+'havelvac 7.3'!N728+'havelvac 7.4'!N728+'havelvac 7.5'!N728+'havelvac 7.6'!N728+'havelvac 7.7'!N728+'havelvac 7.9'!N728+'havelvac 7.8'!N728+'havelvac 7.10'!N728+'havelvac 7.11'!N728+'havelvac 7.12'!N728+'havelvac 7.13'!N728</f>
        <v>0</v>
      </c>
      <c r="O728" s="240">
        <f>+'havelvac 7.1'!O728+'havelvac 7.2'!O728+'havelvac 7.3'!O728+'havelvac 7.4'!O728+'havelvac 7.5'!O728+'havelvac 7.6'!O728+'havelvac 7.7'!O728+'havelvac 7.9'!O728+'havelvac 7.8'!O728+'havelvac 7.10'!O728+'havelvac 7.11'!O728+'havelvac 7.12'!O728+'havelvac 7.13'!O728</f>
        <v>0</v>
      </c>
      <c r="P728" s="240">
        <f>+'havelvac 7.1'!P728+'havelvac 7.2'!P728+'havelvac 7.3'!P728+'havelvac 7.4'!P728+'havelvac 7.5'!P728+'havelvac 7.6'!P728+'havelvac 7.7'!P728+'havelvac 7.9'!P728+'havelvac 7.8'!P728+'havelvac 7.10'!P728+'havelvac 7.11'!P728+'havelvac 7.12'!P728+'havelvac 7.13'!P728</f>
        <v>0</v>
      </c>
      <c r="Q728" s="267"/>
      <c r="R728" s="267"/>
      <c r="S728" s="267"/>
      <c r="T728" s="267"/>
      <c r="U728" s="267"/>
      <c r="V728" s="267"/>
      <c r="W728" s="267"/>
      <c r="X728" s="267"/>
      <c r="Y728" s="267"/>
      <c r="Z728" s="267"/>
      <c r="AA728" s="267"/>
      <c r="AB728" s="267"/>
      <c r="AC728" s="267"/>
      <c r="AD728" s="267"/>
      <c r="AE728" s="267"/>
      <c r="AF728" s="267"/>
      <c r="AG728" s="267"/>
      <c r="AH728" s="267"/>
      <c r="AI728" s="267"/>
      <c r="AJ728" s="267"/>
      <c r="AK728" s="267"/>
      <c r="AL728" s="267"/>
      <c r="AM728" s="267"/>
      <c r="AN728" s="267"/>
      <c r="AO728" s="267"/>
      <c r="AP728" s="267"/>
      <c r="AQ728" s="267"/>
      <c r="AR728" s="267"/>
      <c r="AS728" s="267"/>
      <c r="AT728" s="267"/>
      <c r="AU728" s="267"/>
      <c r="AV728" s="267"/>
      <c r="AW728" s="267"/>
      <c r="AX728" s="267"/>
      <c r="AY728" s="267"/>
      <c r="AZ728" s="267"/>
      <c r="BA728" s="267"/>
      <c r="BB728" s="267"/>
      <c r="BC728" s="267"/>
      <c r="BD728" s="267"/>
      <c r="BE728" s="267"/>
      <c r="BF728" s="267"/>
      <c r="BG728" s="267"/>
      <c r="BH728" s="267"/>
      <c r="BI728" s="267"/>
      <c r="BJ728" s="267"/>
      <c r="BK728" s="267"/>
      <c r="BL728" s="267"/>
      <c r="BM728" s="267"/>
      <c r="BN728" s="267"/>
      <c r="BO728" s="267"/>
      <c r="BP728" s="267"/>
      <c r="BQ728" s="267"/>
      <c r="BR728" s="267"/>
      <c r="BS728" s="267"/>
      <c r="BT728" s="267"/>
      <c r="BU728" s="267"/>
      <c r="BV728" s="267"/>
      <c r="BW728" s="267"/>
      <c r="BX728" s="267"/>
      <c r="BY728" s="267"/>
      <c r="BZ728" s="267"/>
      <c r="CA728" s="267"/>
      <c r="CB728" s="267"/>
      <c r="CC728" s="267"/>
      <c r="CD728" s="267"/>
      <c r="CE728" s="267"/>
      <c r="CF728" s="267"/>
      <c r="CG728" s="267"/>
      <c r="CH728" s="267"/>
      <c r="CI728" s="267"/>
      <c r="CJ728" s="267"/>
      <c r="CK728" s="267"/>
      <c r="CL728" s="267"/>
      <c r="CM728" s="267"/>
      <c r="CN728" s="267"/>
      <c r="CO728" s="267"/>
      <c r="CP728" s="267"/>
      <c r="CQ728" s="267"/>
      <c r="CR728" s="267"/>
      <c r="CS728" s="267"/>
      <c r="CT728" s="267"/>
      <c r="CU728" s="267"/>
      <c r="CV728" s="267"/>
      <c r="CW728" s="267"/>
      <c r="CX728" s="267"/>
      <c r="CY728" s="267"/>
      <c r="CZ728" s="267"/>
      <c r="DA728" s="267"/>
      <c r="DB728" s="267"/>
      <c r="DC728" s="267"/>
      <c r="DD728" s="267"/>
      <c r="DE728" s="267"/>
      <c r="DF728" s="267"/>
      <c r="DG728" s="267"/>
      <c r="DH728" s="267"/>
      <c r="DI728" s="267"/>
      <c r="DJ728" s="267"/>
      <c r="DK728" s="267"/>
      <c r="DL728" s="267"/>
      <c r="DM728" s="267"/>
      <c r="DN728" s="267"/>
      <c r="DO728" s="267"/>
      <c r="DP728" s="267"/>
      <c r="DQ728" s="267"/>
      <c r="DR728" s="267"/>
      <c r="DS728" s="267"/>
      <c r="DT728" s="267"/>
      <c r="DU728" s="267"/>
      <c r="DV728" s="267"/>
      <c r="DW728" s="267"/>
      <c r="DX728" s="267"/>
      <c r="DY728" s="267"/>
      <c r="DZ728" s="267"/>
      <c r="EA728" s="267"/>
      <c r="EB728" s="267"/>
      <c r="EC728" s="267"/>
      <c r="ED728" s="267"/>
      <c r="EE728" s="267"/>
      <c r="EF728" s="267"/>
      <c r="EG728" s="267"/>
      <c r="EH728" s="267"/>
      <c r="EI728" s="267"/>
      <c r="EJ728" s="267"/>
      <c r="EK728" s="267"/>
      <c r="EL728" s="267"/>
      <c r="EM728" s="267"/>
      <c r="EN728" s="267"/>
      <c r="EO728" s="267"/>
      <c r="EP728" s="267"/>
      <c r="EQ728" s="267"/>
      <c r="ER728" s="267"/>
      <c r="ES728" s="267"/>
      <c r="ET728" s="267"/>
      <c r="EU728" s="267"/>
      <c r="EV728" s="267"/>
      <c r="EW728" s="267"/>
      <c r="EX728" s="267"/>
      <c r="EY728" s="267"/>
      <c r="EZ728" s="267"/>
      <c r="FA728" s="267"/>
      <c r="FB728" s="267"/>
      <c r="FC728" s="267"/>
      <c r="FD728" s="267"/>
      <c r="FE728" s="267"/>
      <c r="FF728" s="267"/>
      <c r="FG728" s="267"/>
      <c r="FH728" s="267"/>
      <c r="FI728" s="267"/>
      <c r="FJ728" s="267"/>
      <c r="FK728" s="267"/>
      <c r="FL728" s="267"/>
      <c r="FM728" s="267"/>
      <c r="FN728" s="267"/>
      <c r="FO728" s="267"/>
      <c r="FP728" s="267"/>
      <c r="FQ728" s="267"/>
      <c r="FR728" s="267"/>
      <c r="FS728" s="267"/>
      <c r="FT728" s="267"/>
      <c r="FU728" s="267"/>
      <c r="FV728" s="267"/>
      <c r="FW728" s="267"/>
      <c r="FX728" s="267"/>
      <c r="FY728" s="267"/>
      <c r="FZ728" s="267"/>
      <c r="GA728" s="267"/>
      <c r="GB728" s="267"/>
      <c r="GC728" s="267"/>
      <c r="GD728" s="267"/>
      <c r="GE728" s="267"/>
      <c r="GF728" s="267"/>
      <c r="GG728" s="267"/>
      <c r="GH728" s="267"/>
      <c r="GI728" s="267"/>
      <c r="GJ728" s="267"/>
      <c r="GK728" s="267"/>
      <c r="GL728" s="267"/>
      <c r="GM728" s="267"/>
      <c r="GN728" s="267"/>
      <c r="GO728" s="267"/>
      <c r="GP728" s="267"/>
      <c r="GQ728" s="267"/>
      <c r="GR728" s="267"/>
      <c r="GS728" s="267"/>
      <c r="GT728" s="267"/>
      <c r="GU728" s="267"/>
      <c r="GV728" s="267"/>
    </row>
    <row r="729" spans="1:204" hidden="1">
      <c r="H729" s="238"/>
      <c r="I729" s="245"/>
      <c r="J729" s="249"/>
      <c r="K729" s="249"/>
      <c r="L729" s="248" t="s">
        <v>130</v>
      </c>
      <c r="M729" s="419">
        <v>4267</v>
      </c>
      <c r="N729" s="240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29" s="240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29" s="240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</row>
    <row r="730" spans="1:204" hidden="1">
      <c r="H730" s="238"/>
      <c r="I730" s="245"/>
      <c r="J730" s="249"/>
      <c r="K730" s="249"/>
      <c r="L730" s="254" t="s">
        <v>364</v>
      </c>
      <c r="M730" s="237">
        <v>4269</v>
      </c>
      <c r="N730" s="240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30" s="240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30" s="240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</row>
    <row r="731" spans="1:204" s="502" customFormat="1" hidden="1">
      <c r="A731" s="258"/>
      <c r="B731" s="425"/>
      <c r="C731" s="260"/>
      <c r="D731" s="261"/>
      <c r="E731" s="262"/>
      <c r="F731" s="263"/>
      <c r="G731" s="426"/>
      <c r="H731" s="238"/>
      <c r="I731" s="245"/>
      <c r="J731" s="249"/>
      <c r="K731" s="249"/>
      <c r="L731" s="248" t="s">
        <v>348</v>
      </c>
      <c r="M731" s="244">
        <v>4729</v>
      </c>
      <c r="N731" s="240">
        <f>+'havelvac 7.1'!N731+'havelvac 7.2'!N731+'havelvac 7.3'!N731+'havelvac 7.4'!N731+'havelvac 7.5'!N731+'havelvac 7.6'!N731+'havelvac 7.7'!N731+'havelvac 7.9'!N731+'havelvac 7.8'!N731+'havelvac 7.10'!N731+'havelvac 7.11'!N731+'havelvac 7.12'!N731+'havelvac 7.13'!N731</f>
        <v>0</v>
      </c>
      <c r="O731" s="240">
        <f>+'havelvac 7.1'!O731+'havelvac 7.2'!O731+'havelvac 7.3'!O731+'havelvac 7.4'!O731+'havelvac 7.5'!O731+'havelvac 7.6'!O731+'havelvac 7.7'!O731+'havelvac 7.9'!O731+'havelvac 7.8'!O731+'havelvac 7.10'!O731+'havelvac 7.11'!O731+'havelvac 7.12'!O731+'havelvac 7.13'!O731</f>
        <v>0</v>
      </c>
      <c r="P731" s="240">
        <f>+'havelvac 7.1'!P731+'havelvac 7.2'!P731+'havelvac 7.3'!P731+'havelvac 7.4'!P731+'havelvac 7.5'!P731+'havelvac 7.6'!P731+'havelvac 7.7'!P731+'havelvac 7.9'!P731+'havelvac 7.8'!P731+'havelvac 7.10'!P731+'havelvac 7.11'!P731+'havelvac 7.12'!P731+'havelvac 7.13'!P731</f>
        <v>0</v>
      </c>
      <c r="Q731" s="267"/>
      <c r="R731" s="267"/>
      <c r="S731" s="267"/>
      <c r="T731" s="267"/>
      <c r="U731" s="267"/>
      <c r="V731" s="267"/>
      <c r="W731" s="267"/>
      <c r="X731" s="267"/>
      <c r="Y731" s="267"/>
      <c r="Z731" s="267"/>
      <c r="AA731" s="267"/>
      <c r="AB731" s="267"/>
      <c r="AC731" s="267"/>
      <c r="AD731" s="267"/>
      <c r="AE731" s="267"/>
      <c r="AF731" s="267"/>
      <c r="AG731" s="267"/>
      <c r="AH731" s="267"/>
      <c r="AI731" s="267"/>
      <c r="AJ731" s="267"/>
      <c r="AK731" s="267"/>
      <c r="AL731" s="267"/>
      <c r="AM731" s="267"/>
      <c r="AN731" s="267"/>
      <c r="AO731" s="267"/>
      <c r="AP731" s="267"/>
      <c r="AQ731" s="267"/>
      <c r="AR731" s="267"/>
      <c r="AS731" s="267"/>
      <c r="AT731" s="267"/>
      <c r="AU731" s="267"/>
      <c r="AV731" s="267"/>
      <c r="AW731" s="267"/>
      <c r="AX731" s="267"/>
      <c r="AY731" s="267"/>
      <c r="AZ731" s="267"/>
      <c r="BA731" s="267"/>
      <c r="BB731" s="267"/>
      <c r="BC731" s="267"/>
      <c r="BD731" s="267"/>
      <c r="BE731" s="267"/>
      <c r="BF731" s="267"/>
      <c r="BG731" s="267"/>
      <c r="BH731" s="267"/>
      <c r="BI731" s="267"/>
      <c r="BJ731" s="267"/>
      <c r="BK731" s="267"/>
      <c r="BL731" s="267"/>
      <c r="BM731" s="267"/>
      <c r="BN731" s="267"/>
      <c r="BO731" s="267"/>
      <c r="BP731" s="267"/>
      <c r="BQ731" s="267"/>
      <c r="BR731" s="267"/>
      <c r="BS731" s="267"/>
      <c r="BT731" s="267"/>
      <c r="BU731" s="267"/>
      <c r="BV731" s="267"/>
      <c r="BW731" s="267"/>
      <c r="BX731" s="267"/>
      <c r="BY731" s="267"/>
      <c r="BZ731" s="267"/>
      <c r="CA731" s="267"/>
      <c r="CB731" s="267"/>
      <c r="CC731" s="267"/>
      <c r="CD731" s="267"/>
      <c r="CE731" s="267"/>
      <c r="CF731" s="267"/>
      <c r="CG731" s="267"/>
      <c r="CH731" s="267"/>
      <c r="CI731" s="267"/>
      <c r="CJ731" s="267"/>
      <c r="CK731" s="267"/>
      <c r="CL731" s="267"/>
      <c r="CM731" s="267"/>
      <c r="CN731" s="267"/>
      <c r="CO731" s="267"/>
      <c r="CP731" s="267"/>
      <c r="CQ731" s="267"/>
      <c r="CR731" s="267"/>
      <c r="CS731" s="267"/>
      <c r="CT731" s="267"/>
      <c r="CU731" s="267"/>
      <c r="CV731" s="267"/>
      <c r="CW731" s="267"/>
      <c r="CX731" s="267"/>
      <c r="CY731" s="267"/>
      <c r="CZ731" s="267"/>
      <c r="DA731" s="267"/>
      <c r="DB731" s="267"/>
      <c r="DC731" s="267"/>
      <c r="DD731" s="267"/>
      <c r="DE731" s="267"/>
      <c r="DF731" s="267"/>
      <c r="DG731" s="267"/>
      <c r="DH731" s="267"/>
      <c r="DI731" s="267"/>
      <c r="DJ731" s="267"/>
      <c r="DK731" s="267"/>
      <c r="DL731" s="267"/>
      <c r="DM731" s="267"/>
      <c r="DN731" s="267"/>
      <c r="DO731" s="267"/>
      <c r="DP731" s="267"/>
      <c r="DQ731" s="267"/>
      <c r="DR731" s="267"/>
      <c r="DS731" s="267"/>
      <c r="DT731" s="267"/>
      <c r="DU731" s="267"/>
      <c r="DV731" s="267"/>
      <c r="DW731" s="267"/>
      <c r="DX731" s="267"/>
      <c r="DY731" s="267"/>
      <c r="DZ731" s="267"/>
      <c r="EA731" s="267"/>
      <c r="EB731" s="267"/>
      <c r="EC731" s="267"/>
      <c r="ED731" s="267"/>
      <c r="EE731" s="267"/>
      <c r="EF731" s="267"/>
      <c r="EG731" s="267"/>
      <c r="EH731" s="267"/>
      <c r="EI731" s="267"/>
      <c r="EJ731" s="267"/>
      <c r="EK731" s="267"/>
      <c r="EL731" s="267"/>
      <c r="EM731" s="267"/>
      <c r="EN731" s="267"/>
      <c r="EO731" s="267"/>
      <c r="EP731" s="267"/>
      <c r="EQ731" s="267"/>
      <c r="ER731" s="267"/>
      <c r="ES731" s="267"/>
      <c r="ET731" s="267"/>
      <c r="EU731" s="267"/>
      <c r="EV731" s="267"/>
      <c r="EW731" s="267"/>
      <c r="EX731" s="267"/>
      <c r="EY731" s="267"/>
      <c r="EZ731" s="267"/>
      <c r="FA731" s="267"/>
      <c r="FB731" s="267"/>
      <c r="FC731" s="267"/>
      <c r="FD731" s="267"/>
      <c r="FE731" s="267"/>
      <c r="FF731" s="267"/>
      <c r="FG731" s="267"/>
      <c r="FH731" s="267"/>
      <c r="FI731" s="267"/>
      <c r="FJ731" s="267"/>
      <c r="FK731" s="267"/>
      <c r="FL731" s="267"/>
      <c r="FM731" s="267"/>
      <c r="FN731" s="267"/>
      <c r="FO731" s="267"/>
      <c r="FP731" s="267"/>
      <c r="FQ731" s="267"/>
      <c r="FR731" s="267"/>
      <c r="FS731" s="267"/>
      <c r="FT731" s="267"/>
      <c r="FU731" s="267"/>
      <c r="FV731" s="267"/>
      <c r="FW731" s="267"/>
      <c r="FX731" s="267"/>
      <c r="FY731" s="267"/>
      <c r="FZ731" s="267"/>
      <c r="GA731" s="267"/>
      <c r="GB731" s="267"/>
      <c r="GC731" s="267"/>
      <c r="GD731" s="267"/>
      <c r="GE731" s="267"/>
      <c r="GF731" s="267"/>
      <c r="GG731" s="267"/>
      <c r="GH731" s="267"/>
      <c r="GI731" s="267"/>
      <c r="GJ731" s="267"/>
      <c r="GK731" s="267"/>
      <c r="GL731" s="267"/>
      <c r="GM731" s="267"/>
      <c r="GN731" s="267"/>
      <c r="GO731" s="267"/>
      <c r="GP731" s="267"/>
      <c r="GQ731" s="267"/>
      <c r="GR731" s="267"/>
      <c r="GS731" s="267"/>
      <c r="GT731" s="267"/>
      <c r="GU731" s="267"/>
      <c r="GV731" s="267"/>
    </row>
    <row r="732" spans="1:204" hidden="1">
      <c r="H732" s="238"/>
      <c r="I732" s="245"/>
      <c r="J732" s="249"/>
      <c r="K732" s="249"/>
      <c r="L732" s="252" t="s">
        <v>134</v>
      </c>
      <c r="M732" s="236">
        <v>4861</v>
      </c>
      <c r="N732" s="240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2" s="240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2" s="240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</row>
    <row r="733" spans="1:204" ht="46.5" customHeight="1">
      <c r="H733" s="238"/>
      <c r="I733" s="463"/>
      <c r="J733" s="464"/>
      <c r="K733" s="464"/>
      <c r="L733" s="465" t="s">
        <v>793</v>
      </c>
      <c r="M733" s="459"/>
      <c r="N733" s="466">
        <f>SUM(N734:N738)</f>
        <v>103000</v>
      </c>
      <c r="O733" s="466">
        <f>SUM(O734:O738)</f>
        <v>103000</v>
      </c>
      <c r="P733" s="466">
        <f>SUM(P734:P738)</f>
        <v>0</v>
      </c>
    </row>
    <row r="734" spans="1:204" ht="19.5" hidden="1" customHeight="1">
      <c r="H734" s="238"/>
      <c r="I734" s="245"/>
      <c r="J734" s="249"/>
      <c r="K734" s="249"/>
      <c r="L734" s="252" t="s">
        <v>142</v>
      </c>
      <c r="M734" s="419">
        <v>4251</v>
      </c>
      <c r="N734" s="240">
        <f>+'havelvac 7.1'!N734+'havelvac 7.2'!N734+'havelvac 7.3'!N734+'havelvac 7.4'!N734+'havelvac 7.5'!N734+'havelvac 7.6'!N734+'havelvac 7.7'!N734+'havelvac 7.9'!N734+'havelvac 7.8'!N734+'havelvac 7.10'!N734+'havelvac 7.11'!N734+'havelvac 7.12'!N734+'havelvac 7.13'!N734</f>
        <v>0</v>
      </c>
      <c r="O734" s="240">
        <f>+'havelvac 7.1'!O734+'havelvac 7.2'!O734+'havelvac 7.3'!O734+'havelvac 7.4'!O734+'havelvac 7.5'!O734+'havelvac 7.6'!O734+'havelvac 7.7'!O734+'havelvac 7.9'!O734+'havelvac 7.8'!O734+'havelvac 7.10'!O734+'havelvac 7.11'!O734+'havelvac 7.12'!O734+'havelvac 7.13'!O734</f>
        <v>0</v>
      </c>
      <c r="P734" s="240">
        <f>+'havelvac 7.1'!P734+'havelvac 7.2'!P734+'havelvac 7.3'!P734+'havelvac 7.4'!P734+'havelvac 7.5'!P734+'havelvac 7.6'!P734+'havelvac 7.7'!P734+'havelvac 7.9'!P734+'havelvac 7.8'!P734+'havelvac 7.10'!P734+'havelvac 7.11'!P734+'havelvac 7.12'!P734+'havelvac 7.13'!P734</f>
        <v>0</v>
      </c>
    </row>
    <row r="735" spans="1:204" hidden="1">
      <c r="H735" s="238"/>
      <c r="I735" s="245"/>
      <c r="J735" s="249"/>
      <c r="K735" s="249"/>
      <c r="L735" s="248" t="s">
        <v>130</v>
      </c>
      <c r="M735" s="419">
        <v>4267</v>
      </c>
      <c r="N735" s="240">
        <f>+'havelvac 7.1'!N735+'havelvac 7.2'!N735+'havelvac 7.3'!N735+'havelvac 7.4'!N735+'havelvac 7.5'!N735+'havelvac 7.6'!N735+'havelvac 7.7'!N735+'havelvac 7.9'!N735+'havelvac 7.8'!N735+'havelvac 7.10'!N735+'havelvac 7.11'!N735+'havelvac 7.12'!N735+'havelvac 7.13'!N735</f>
        <v>0</v>
      </c>
      <c r="O735" s="240">
        <f>+'havelvac 7.1'!O735+'havelvac 7.2'!O735+'havelvac 7.3'!O735+'havelvac 7.4'!O735+'havelvac 7.5'!O735+'havelvac 7.6'!O735+'havelvac 7.7'!O735+'havelvac 7.9'!O735+'havelvac 7.8'!O735+'havelvac 7.10'!O735+'havelvac 7.11'!O735+'havelvac 7.12'!O735+'havelvac 7.13'!O735</f>
        <v>0</v>
      </c>
      <c r="P735" s="240">
        <f>+'havelvac 7.1'!P735+'havelvac 7.2'!P735+'havelvac 7.3'!P735+'havelvac 7.4'!P735+'havelvac 7.5'!P735+'havelvac 7.6'!P735+'havelvac 7.7'!P735+'havelvac 7.9'!P735+'havelvac 7.8'!P735+'havelvac 7.10'!P735+'havelvac 7.11'!P735+'havelvac 7.12'!P735+'havelvac 7.13'!P735</f>
        <v>0</v>
      </c>
    </row>
    <row r="736" spans="1:204">
      <c r="H736" s="238"/>
      <c r="I736" s="245"/>
      <c r="J736" s="249"/>
      <c r="K736" s="249"/>
      <c r="L736" s="248" t="s">
        <v>348</v>
      </c>
      <c r="M736" s="244">
        <v>4729</v>
      </c>
      <c r="N736" s="240">
        <f>+'havelvac 7.1'!N736+'havelvac 7.2'!N736+'havelvac 7.3'!N736+'havelvac 7.4'!N736+'havelvac 7.5'!N736+'havelvac 7.6'!N736+'havelvac 7.7'!N736+'havelvac 7.9'!N736+'havelvac 7.8'!N736+'havelvac 7.10'!N736+'havelvac 7.11'!N736+'havelvac 7.12'!N736+'havelvac 7.13'!N736</f>
        <v>103000</v>
      </c>
      <c r="O736" s="240">
        <f>+'havelvac 7.1'!O736+'havelvac 7.2'!O736+'havelvac 7.3'!O736+'havelvac 7.4'!O736+'havelvac 7.5'!O736+'havelvac 7.6'!O736+'havelvac 7.7'!O736+'havelvac 7.9'!O736+'havelvac 7.8'!O736+'havelvac 7.10'!O736+'havelvac 7.11'!O736+'havelvac 7.12'!O736+'havelvac 7.13'!O736</f>
        <v>103000</v>
      </c>
      <c r="P736" s="240">
        <f>+'havelvac 7.1'!P736+'havelvac 7.2'!P736+'havelvac 7.3'!P736+'havelvac 7.4'!P736+'havelvac 7.5'!P736+'havelvac 7.6'!P736+'havelvac 7.7'!P736+'havelvac 7.9'!P736+'havelvac 7.8'!P736+'havelvac 7.10'!P736+'havelvac 7.11'!P736+'havelvac 7.12'!P736+'havelvac 7.13'!P736</f>
        <v>0</v>
      </c>
    </row>
    <row r="737" spans="1:204" hidden="1">
      <c r="H737" s="238"/>
      <c r="I737" s="245"/>
      <c r="J737" s="249"/>
      <c r="K737" s="249"/>
      <c r="L737" s="252" t="s">
        <v>134</v>
      </c>
      <c r="M737" s="236">
        <v>4861</v>
      </c>
      <c r="N737" s="240">
        <f>+'havelvac 7.1'!N737+'havelvac 7.2'!N737+'havelvac 7.3'!N737+'havelvac 7.4'!N737+'havelvac 7.5'!N737+'havelvac 7.6'!N737+'havelvac 7.7'!N737+'havelvac 7.9'!N737+'havelvac 7.8'!N737+'havelvac 7.10'!N737+'havelvac 7.11'!N737+'havelvac 7.12'!N737+'havelvac 7.13'!N737</f>
        <v>0</v>
      </c>
      <c r="O737" s="240">
        <f>+'havelvac 7.1'!O737+'havelvac 7.2'!O737+'havelvac 7.3'!O737+'havelvac 7.4'!O737+'havelvac 7.5'!O737+'havelvac 7.6'!O737+'havelvac 7.7'!O737+'havelvac 7.9'!O737+'havelvac 7.8'!O737+'havelvac 7.10'!O737+'havelvac 7.11'!O737+'havelvac 7.12'!O737+'havelvac 7.13'!O737</f>
        <v>0</v>
      </c>
      <c r="P737" s="240">
        <f>+'havelvac 7.1'!P737+'havelvac 7.2'!P737+'havelvac 7.3'!P737+'havelvac 7.4'!P737+'havelvac 7.5'!P737+'havelvac 7.6'!P737+'havelvac 7.7'!P737+'havelvac 7.9'!P737+'havelvac 7.8'!P737+'havelvac 7.10'!P737+'havelvac 7.11'!P737+'havelvac 7.12'!P737+'havelvac 7.13'!P737</f>
        <v>0</v>
      </c>
    </row>
    <row r="738" spans="1:204" hidden="1">
      <c r="H738" s="238"/>
      <c r="I738" s="245"/>
      <c r="J738" s="249"/>
      <c r="K738" s="249"/>
      <c r="L738" s="252" t="s">
        <v>268</v>
      </c>
      <c r="M738" s="250">
        <v>5129</v>
      </c>
      <c r="N738" s="240">
        <f>+'havelvac 7.1'!N738+'havelvac 7.2'!N738+'havelvac 7.3'!N738+'havelvac 7.4'!N738+'havelvac 7.5'!N738+'havelvac 7.6'!N738+'havelvac 7.7'!N738+'havelvac 7.9'!N738+'havelvac 7.8'!N738+'havelvac 7.10'!N738+'havelvac 7.11'!N738+'havelvac 7.12'!N738+'havelvac 7.13'!N738</f>
        <v>0</v>
      </c>
      <c r="O738" s="240">
        <f>+'havelvac 7.1'!O738+'havelvac 7.2'!O738+'havelvac 7.3'!O738+'havelvac 7.4'!O738+'havelvac 7.5'!O738+'havelvac 7.6'!O738+'havelvac 7.7'!O738+'havelvac 7.9'!O738+'havelvac 7.8'!O738+'havelvac 7.10'!O738+'havelvac 7.11'!O738+'havelvac 7.12'!O738+'havelvac 7.13'!O738</f>
        <v>0</v>
      </c>
      <c r="P738" s="240">
        <f>+'havelvac 7.1'!P738+'havelvac 7.2'!P738+'havelvac 7.3'!P738+'havelvac 7.4'!P738+'havelvac 7.5'!P738+'havelvac 7.6'!P738+'havelvac 7.7'!P738+'havelvac 7.9'!P738+'havelvac 7.8'!P738+'havelvac 7.10'!P738+'havelvac 7.11'!P738+'havelvac 7.12'!P738+'havelvac 7.13'!P738</f>
        <v>0</v>
      </c>
    </row>
    <row r="739" spans="1:204" ht="46.5" hidden="1" customHeight="1"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65">SUM(O740)</f>
        <v>0</v>
      </c>
      <c r="P739" s="466">
        <f t="shared" si="65"/>
        <v>0</v>
      </c>
    </row>
    <row r="740" spans="1:204" hidden="1">
      <c r="H740" s="238"/>
      <c r="I740" s="245"/>
      <c r="J740" s="249"/>
      <c r="K740" s="249"/>
      <c r="L740" s="252" t="s">
        <v>851</v>
      </c>
      <c r="M740" s="419">
        <v>4239</v>
      </c>
      <c r="N740" s="240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40" s="240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40" s="240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</row>
    <row r="741" spans="1:204" s="502" customFormat="1" ht="27">
      <c r="A741" s="258"/>
      <c r="B741" s="425"/>
      <c r="C741" s="260"/>
      <c r="D741" s="261"/>
      <c r="E741" s="262"/>
      <c r="F741" s="263"/>
      <c r="G741" s="426"/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54</v>
      </c>
      <c r="O741" s="460">
        <f>+O743</f>
        <v>54</v>
      </c>
      <c r="P741" s="460">
        <f>+P743</f>
        <v>0</v>
      </c>
      <c r="Q741" s="267"/>
      <c r="R741" s="267"/>
      <c r="S741" s="267"/>
      <c r="T741" s="267"/>
      <c r="U741" s="267"/>
      <c r="V741" s="267"/>
      <c r="W741" s="267"/>
      <c r="X741" s="267"/>
      <c r="Y741" s="267"/>
      <c r="Z741" s="267"/>
      <c r="AA741" s="267"/>
      <c r="AB741" s="267"/>
      <c r="AC741" s="267"/>
      <c r="AD741" s="267"/>
      <c r="AE741" s="267"/>
      <c r="AF741" s="267"/>
      <c r="AG741" s="267"/>
      <c r="AH741" s="267"/>
      <c r="AI741" s="267"/>
      <c r="AJ741" s="267"/>
      <c r="AK741" s="267"/>
      <c r="AL741" s="267"/>
      <c r="AM741" s="267"/>
      <c r="AN741" s="267"/>
      <c r="AO741" s="267"/>
      <c r="AP741" s="267"/>
      <c r="AQ741" s="267"/>
      <c r="AR741" s="267"/>
      <c r="AS741" s="267"/>
      <c r="AT741" s="267"/>
      <c r="AU741" s="267"/>
      <c r="AV741" s="267"/>
      <c r="AW741" s="267"/>
      <c r="AX741" s="267"/>
      <c r="AY741" s="267"/>
      <c r="AZ741" s="267"/>
      <c r="BA741" s="267"/>
      <c r="BB741" s="267"/>
      <c r="BC741" s="267"/>
      <c r="BD741" s="267"/>
      <c r="BE741" s="267"/>
      <c r="BF741" s="267"/>
      <c r="BG741" s="267"/>
      <c r="BH741" s="267"/>
      <c r="BI741" s="267"/>
      <c r="BJ741" s="267"/>
      <c r="BK741" s="267"/>
      <c r="BL741" s="267"/>
      <c r="BM741" s="267"/>
      <c r="BN741" s="267"/>
      <c r="BO741" s="267"/>
      <c r="BP741" s="267"/>
      <c r="BQ741" s="267"/>
      <c r="BR741" s="267"/>
      <c r="BS741" s="267"/>
      <c r="BT741" s="267"/>
      <c r="BU741" s="267"/>
      <c r="BV741" s="267"/>
      <c r="BW741" s="267"/>
      <c r="BX741" s="267"/>
      <c r="BY741" s="267"/>
      <c r="BZ741" s="267"/>
      <c r="CA741" s="267"/>
      <c r="CB741" s="267"/>
      <c r="CC741" s="267"/>
      <c r="CD741" s="267"/>
      <c r="CE741" s="267"/>
      <c r="CF741" s="267"/>
      <c r="CG741" s="267"/>
      <c r="CH741" s="267"/>
      <c r="CI741" s="267"/>
      <c r="CJ741" s="267"/>
      <c r="CK741" s="267"/>
      <c r="CL741" s="267"/>
      <c r="CM741" s="267"/>
      <c r="CN741" s="267"/>
      <c r="CO741" s="267"/>
      <c r="CP741" s="267"/>
      <c r="CQ741" s="267"/>
      <c r="CR741" s="267"/>
      <c r="CS741" s="267"/>
      <c r="CT741" s="267"/>
      <c r="CU741" s="267"/>
      <c r="CV741" s="267"/>
      <c r="CW741" s="267"/>
      <c r="CX741" s="267"/>
      <c r="CY741" s="267"/>
      <c r="CZ741" s="267"/>
      <c r="DA741" s="267"/>
      <c r="DB741" s="267"/>
      <c r="DC741" s="267"/>
      <c r="DD741" s="267"/>
      <c r="DE741" s="267"/>
      <c r="DF741" s="267"/>
      <c r="DG741" s="267"/>
      <c r="DH741" s="267"/>
      <c r="DI741" s="267"/>
      <c r="DJ741" s="267"/>
      <c r="DK741" s="267"/>
      <c r="DL741" s="267"/>
      <c r="DM741" s="267"/>
      <c r="DN741" s="267"/>
      <c r="DO741" s="267"/>
      <c r="DP741" s="267"/>
      <c r="DQ741" s="267"/>
      <c r="DR741" s="267"/>
      <c r="DS741" s="267"/>
      <c r="DT741" s="267"/>
      <c r="DU741" s="267"/>
      <c r="DV741" s="267"/>
      <c r="DW741" s="267"/>
      <c r="DX741" s="267"/>
      <c r="DY741" s="267"/>
      <c r="DZ741" s="267"/>
      <c r="EA741" s="267"/>
      <c r="EB741" s="267"/>
      <c r="EC741" s="267"/>
      <c r="ED741" s="267"/>
      <c r="EE741" s="267"/>
      <c r="EF741" s="267"/>
      <c r="EG741" s="267"/>
      <c r="EH741" s="267"/>
      <c r="EI741" s="267"/>
      <c r="EJ741" s="267"/>
      <c r="EK741" s="267"/>
      <c r="EL741" s="267"/>
      <c r="EM741" s="267"/>
      <c r="EN741" s="267"/>
      <c r="EO741" s="267"/>
      <c r="EP741" s="267"/>
      <c r="EQ741" s="267"/>
      <c r="ER741" s="267"/>
      <c r="ES741" s="267"/>
      <c r="ET741" s="267"/>
      <c r="EU741" s="267"/>
      <c r="EV741" s="267"/>
      <c r="EW741" s="267"/>
      <c r="EX741" s="267"/>
      <c r="EY741" s="267"/>
      <c r="EZ741" s="267"/>
      <c r="FA741" s="267"/>
      <c r="FB741" s="267"/>
      <c r="FC741" s="267"/>
      <c r="FD741" s="267"/>
      <c r="FE741" s="267"/>
      <c r="FF741" s="267"/>
      <c r="FG741" s="267"/>
      <c r="FH741" s="267"/>
      <c r="FI741" s="267"/>
      <c r="FJ741" s="267"/>
      <c r="FK741" s="267"/>
      <c r="FL741" s="267"/>
      <c r="FM741" s="267"/>
      <c r="FN741" s="267"/>
      <c r="FO741" s="267"/>
      <c r="FP741" s="267"/>
      <c r="FQ741" s="267"/>
      <c r="FR741" s="267"/>
      <c r="FS741" s="267"/>
      <c r="FT741" s="267"/>
      <c r="FU741" s="267"/>
      <c r="FV741" s="267"/>
      <c r="FW741" s="267"/>
      <c r="FX741" s="267"/>
      <c r="FY741" s="267"/>
      <c r="FZ741" s="267"/>
      <c r="GA741" s="267"/>
      <c r="GB741" s="267"/>
      <c r="GC741" s="267"/>
      <c r="GD741" s="267"/>
      <c r="GE741" s="267"/>
      <c r="GF741" s="267"/>
      <c r="GG741" s="267"/>
      <c r="GH741" s="267"/>
      <c r="GI741" s="267"/>
      <c r="GJ741" s="267"/>
      <c r="GK741" s="267"/>
      <c r="GL741" s="267"/>
      <c r="GM741" s="267"/>
      <c r="GN741" s="267"/>
      <c r="GO741" s="267"/>
      <c r="GP741" s="267"/>
      <c r="GQ741" s="267"/>
      <c r="GR741" s="267"/>
      <c r="GS741" s="267"/>
      <c r="GT741" s="267"/>
      <c r="GU741" s="267"/>
      <c r="GV741" s="267"/>
    </row>
    <row r="742" spans="1:204">
      <c r="H742" s="245"/>
      <c r="I742" s="246"/>
      <c r="J742" s="247"/>
      <c r="K742" s="247"/>
      <c r="L742" s="252" t="s">
        <v>110</v>
      </c>
      <c r="M742" s="236"/>
      <c r="N742" s="240"/>
      <c r="O742" s="240"/>
      <c r="P742" s="240"/>
    </row>
    <row r="743" spans="1:204" s="502" customFormat="1" ht="25.5">
      <c r="A743" s="258"/>
      <c r="B743" s="425"/>
      <c r="C743" s="260"/>
      <c r="D743" s="261"/>
      <c r="E743" s="262"/>
      <c r="F743" s="263"/>
      <c r="G743" s="426"/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54</v>
      </c>
      <c r="O743" s="253">
        <f>+O745+O747</f>
        <v>54</v>
      </c>
      <c r="P743" s="253">
        <f>+P745+P747</f>
        <v>0</v>
      </c>
      <c r="Q743" s="267"/>
      <c r="R743" s="267"/>
      <c r="S743" s="267"/>
      <c r="T743" s="267"/>
      <c r="U743" s="267"/>
      <c r="V743" s="267"/>
      <c r="W743" s="267"/>
      <c r="X743" s="267"/>
      <c r="Y743" s="267"/>
      <c r="Z743" s="267"/>
      <c r="AA743" s="267"/>
      <c r="AB743" s="267"/>
      <c r="AC743" s="267"/>
      <c r="AD743" s="267"/>
      <c r="AE743" s="267"/>
      <c r="AF743" s="267"/>
      <c r="AG743" s="267"/>
      <c r="AH743" s="267"/>
      <c r="AI743" s="267"/>
      <c r="AJ743" s="267"/>
      <c r="AK743" s="267"/>
      <c r="AL743" s="267"/>
      <c r="AM743" s="267"/>
      <c r="AN743" s="267"/>
      <c r="AO743" s="267"/>
      <c r="AP743" s="267"/>
      <c r="AQ743" s="267"/>
      <c r="AR743" s="267"/>
      <c r="AS743" s="267"/>
      <c r="AT743" s="267"/>
      <c r="AU743" s="267"/>
      <c r="AV743" s="267"/>
      <c r="AW743" s="267"/>
      <c r="AX743" s="267"/>
      <c r="AY743" s="267"/>
      <c r="AZ743" s="267"/>
      <c r="BA743" s="267"/>
      <c r="BB743" s="267"/>
      <c r="BC743" s="267"/>
      <c r="BD743" s="267"/>
      <c r="BE743" s="267"/>
      <c r="BF743" s="267"/>
      <c r="BG743" s="267"/>
      <c r="BH743" s="267"/>
      <c r="BI743" s="267"/>
      <c r="BJ743" s="267"/>
      <c r="BK743" s="267"/>
      <c r="BL743" s="267"/>
      <c r="BM743" s="267"/>
      <c r="BN743" s="267"/>
      <c r="BO743" s="267"/>
      <c r="BP743" s="267"/>
      <c r="BQ743" s="267"/>
      <c r="BR743" s="267"/>
      <c r="BS743" s="267"/>
      <c r="BT743" s="267"/>
      <c r="BU743" s="267"/>
      <c r="BV743" s="267"/>
      <c r="BW743" s="267"/>
      <c r="BX743" s="267"/>
      <c r="BY743" s="267"/>
      <c r="BZ743" s="267"/>
      <c r="CA743" s="267"/>
      <c r="CB743" s="267"/>
      <c r="CC743" s="267"/>
      <c r="CD743" s="267"/>
      <c r="CE743" s="267"/>
      <c r="CF743" s="267"/>
      <c r="CG743" s="267"/>
      <c r="CH743" s="267"/>
      <c r="CI743" s="267"/>
      <c r="CJ743" s="267"/>
      <c r="CK743" s="267"/>
      <c r="CL743" s="267"/>
      <c r="CM743" s="267"/>
      <c r="CN743" s="267"/>
      <c r="CO743" s="267"/>
      <c r="CP743" s="267"/>
      <c r="CQ743" s="267"/>
      <c r="CR743" s="267"/>
      <c r="CS743" s="267"/>
      <c r="CT743" s="267"/>
      <c r="CU743" s="267"/>
      <c r="CV743" s="267"/>
      <c r="CW743" s="267"/>
      <c r="CX743" s="267"/>
      <c r="CY743" s="267"/>
      <c r="CZ743" s="267"/>
      <c r="DA743" s="267"/>
      <c r="DB743" s="267"/>
      <c r="DC743" s="267"/>
      <c r="DD743" s="267"/>
      <c r="DE743" s="267"/>
      <c r="DF743" s="267"/>
      <c r="DG743" s="267"/>
      <c r="DH743" s="267"/>
      <c r="DI743" s="267"/>
      <c r="DJ743" s="267"/>
      <c r="DK743" s="267"/>
      <c r="DL743" s="267"/>
      <c r="DM743" s="267"/>
      <c r="DN743" s="267"/>
      <c r="DO743" s="267"/>
      <c r="DP743" s="267"/>
      <c r="DQ743" s="267"/>
      <c r="DR743" s="267"/>
      <c r="DS743" s="267"/>
      <c r="DT743" s="267"/>
      <c r="DU743" s="267"/>
      <c r="DV743" s="267"/>
      <c r="DW743" s="267"/>
      <c r="DX743" s="267"/>
      <c r="DY743" s="267"/>
      <c r="DZ743" s="267"/>
      <c r="EA743" s="267"/>
      <c r="EB743" s="267"/>
      <c r="EC743" s="267"/>
      <c r="ED743" s="267"/>
      <c r="EE743" s="267"/>
      <c r="EF743" s="267"/>
      <c r="EG743" s="267"/>
      <c r="EH743" s="267"/>
      <c r="EI743" s="267"/>
      <c r="EJ743" s="267"/>
      <c r="EK743" s="267"/>
      <c r="EL743" s="267"/>
      <c r="EM743" s="267"/>
      <c r="EN743" s="267"/>
      <c r="EO743" s="267"/>
      <c r="EP743" s="267"/>
      <c r="EQ743" s="267"/>
      <c r="ER743" s="267"/>
      <c r="ES743" s="267"/>
      <c r="ET743" s="267"/>
      <c r="EU743" s="267"/>
      <c r="EV743" s="267"/>
      <c r="EW743" s="267"/>
      <c r="EX743" s="267"/>
      <c r="EY743" s="267"/>
      <c r="EZ743" s="267"/>
      <c r="FA743" s="267"/>
      <c r="FB743" s="267"/>
      <c r="FC743" s="267"/>
      <c r="FD743" s="267"/>
      <c r="FE743" s="267"/>
      <c r="FF743" s="267"/>
      <c r="FG743" s="267"/>
      <c r="FH743" s="267"/>
      <c r="FI743" s="267"/>
      <c r="FJ743" s="267"/>
      <c r="FK743" s="267"/>
      <c r="FL743" s="267"/>
      <c r="FM743" s="267"/>
      <c r="FN743" s="267"/>
      <c r="FO743" s="267"/>
      <c r="FP743" s="267"/>
      <c r="FQ743" s="267"/>
      <c r="FR743" s="267"/>
      <c r="FS743" s="267"/>
      <c r="FT743" s="267"/>
      <c r="FU743" s="267"/>
      <c r="FV743" s="267"/>
      <c r="FW743" s="267"/>
      <c r="FX743" s="267"/>
      <c r="FY743" s="267"/>
      <c r="FZ743" s="267"/>
      <c r="GA743" s="267"/>
      <c r="GB743" s="267"/>
      <c r="GC743" s="267"/>
      <c r="GD743" s="267"/>
      <c r="GE743" s="267"/>
      <c r="GF743" s="267"/>
      <c r="GG743" s="267"/>
      <c r="GH743" s="267"/>
      <c r="GI743" s="267"/>
      <c r="GJ743" s="267"/>
      <c r="GK743" s="267"/>
      <c r="GL743" s="267"/>
      <c r="GM743" s="267"/>
      <c r="GN743" s="267"/>
      <c r="GO743" s="267"/>
      <c r="GP743" s="267"/>
      <c r="GQ743" s="267"/>
      <c r="GR743" s="267"/>
      <c r="GS743" s="267"/>
      <c r="GT743" s="267"/>
      <c r="GU743" s="267"/>
      <c r="GV743" s="267"/>
    </row>
    <row r="744" spans="1:204"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</row>
    <row r="745" spans="1:204" s="502" customFormat="1" ht="40.5">
      <c r="A745" s="258"/>
      <c r="B745" s="425"/>
      <c r="C745" s="260"/>
      <c r="D745" s="261"/>
      <c r="E745" s="262"/>
      <c r="F745" s="263"/>
      <c r="G745" s="426"/>
      <c r="H745" s="238"/>
      <c r="I745" s="463"/>
      <c r="J745" s="464"/>
      <c r="K745" s="464"/>
      <c r="L745" s="465" t="s">
        <v>356</v>
      </c>
      <c r="M745" s="459"/>
      <c r="N745" s="466">
        <f>SUM(N746)</f>
        <v>54</v>
      </c>
      <c r="O745" s="466">
        <f>SUM(O746)</f>
        <v>54</v>
      </c>
      <c r="P745" s="466">
        <f>SUM(P746)</f>
        <v>0</v>
      </c>
      <c r="Q745" s="267"/>
      <c r="R745" s="267"/>
      <c r="S745" s="267"/>
      <c r="T745" s="267"/>
      <c r="U745" s="267"/>
      <c r="V745" s="267"/>
      <c r="W745" s="267"/>
      <c r="X745" s="267"/>
      <c r="Y745" s="267"/>
      <c r="Z745" s="267"/>
      <c r="AA745" s="267"/>
      <c r="AB745" s="267"/>
      <c r="AC745" s="267"/>
      <c r="AD745" s="267"/>
      <c r="AE745" s="267"/>
      <c r="AF745" s="267"/>
      <c r="AG745" s="267"/>
      <c r="AH745" s="267"/>
      <c r="AI745" s="267"/>
      <c r="AJ745" s="267"/>
      <c r="AK745" s="267"/>
      <c r="AL745" s="267"/>
      <c r="AM745" s="267"/>
      <c r="AN745" s="267"/>
      <c r="AO745" s="267"/>
      <c r="AP745" s="267"/>
      <c r="AQ745" s="267"/>
      <c r="AR745" s="267"/>
      <c r="AS745" s="267"/>
      <c r="AT745" s="267"/>
      <c r="AU745" s="267"/>
      <c r="AV745" s="267"/>
      <c r="AW745" s="267"/>
      <c r="AX745" s="267"/>
      <c r="AY745" s="267"/>
      <c r="AZ745" s="267"/>
      <c r="BA745" s="267"/>
      <c r="BB745" s="267"/>
      <c r="BC745" s="267"/>
      <c r="BD745" s="267"/>
      <c r="BE745" s="267"/>
      <c r="BF745" s="267"/>
      <c r="BG745" s="267"/>
      <c r="BH745" s="267"/>
      <c r="BI745" s="267"/>
      <c r="BJ745" s="267"/>
      <c r="BK745" s="267"/>
      <c r="BL745" s="267"/>
      <c r="BM745" s="267"/>
      <c r="BN745" s="267"/>
      <c r="BO745" s="267"/>
      <c r="BP745" s="267"/>
      <c r="BQ745" s="267"/>
      <c r="BR745" s="267"/>
      <c r="BS745" s="267"/>
      <c r="BT745" s="267"/>
      <c r="BU745" s="267"/>
      <c r="BV745" s="267"/>
      <c r="BW745" s="267"/>
      <c r="BX745" s="267"/>
      <c r="BY745" s="267"/>
      <c r="BZ745" s="267"/>
      <c r="CA745" s="267"/>
      <c r="CB745" s="267"/>
      <c r="CC745" s="267"/>
      <c r="CD745" s="267"/>
      <c r="CE745" s="267"/>
      <c r="CF745" s="267"/>
      <c r="CG745" s="267"/>
      <c r="CH745" s="267"/>
      <c r="CI745" s="267"/>
      <c r="CJ745" s="267"/>
      <c r="CK745" s="267"/>
      <c r="CL745" s="267"/>
      <c r="CM745" s="267"/>
      <c r="CN745" s="267"/>
      <c r="CO745" s="267"/>
      <c r="CP745" s="267"/>
      <c r="CQ745" s="267"/>
      <c r="CR745" s="267"/>
      <c r="CS745" s="267"/>
      <c r="CT745" s="267"/>
      <c r="CU745" s="267"/>
      <c r="CV745" s="267"/>
      <c r="CW745" s="267"/>
      <c r="CX745" s="267"/>
      <c r="CY745" s="267"/>
      <c r="CZ745" s="267"/>
      <c r="DA745" s="267"/>
      <c r="DB745" s="267"/>
      <c r="DC745" s="267"/>
      <c r="DD745" s="267"/>
      <c r="DE745" s="267"/>
      <c r="DF745" s="267"/>
      <c r="DG745" s="267"/>
      <c r="DH745" s="267"/>
      <c r="DI745" s="267"/>
      <c r="DJ745" s="267"/>
      <c r="DK745" s="267"/>
      <c r="DL745" s="267"/>
      <c r="DM745" s="267"/>
      <c r="DN745" s="267"/>
      <c r="DO745" s="267"/>
      <c r="DP745" s="267"/>
      <c r="DQ745" s="267"/>
      <c r="DR745" s="267"/>
      <c r="DS745" s="267"/>
      <c r="DT745" s="267"/>
      <c r="DU745" s="267"/>
      <c r="DV745" s="267"/>
      <c r="DW745" s="267"/>
      <c r="DX745" s="267"/>
      <c r="DY745" s="267"/>
      <c r="DZ745" s="267"/>
      <c r="EA745" s="267"/>
      <c r="EB745" s="267"/>
      <c r="EC745" s="267"/>
      <c r="ED745" s="267"/>
      <c r="EE745" s="267"/>
      <c r="EF745" s="267"/>
      <c r="EG745" s="267"/>
      <c r="EH745" s="267"/>
      <c r="EI745" s="267"/>
      <c r="EJ745" s="267"/>
      <c r="EK745" s="267"/>
      <c r="EL745" s="267"/>
      <c r="EM745" s="267"/>
      <c r="EN745" s="267"/>
      <c r="EO745" s="267"/>
      <c r="EP745" s="267"/>
      <c r="EQ745" s="267"/>
      <c r="ER745" s="267"/>
      <c r="ES745" s="267"/>
      <c r="ET745" s="267"/>
      <c r="EU745" s="267"/>
      <c r="EV745" s="267"/>
      <c r="EW745" s="267"/>
      <c r="EX745" s="267"/>
      <c r="EY745" s="267"/>
      <c r="EZ745" s="267"/>
      <c r="FA745" s="267"/>
      <c r="FB745" s="267"/>
      <c r="FC745" s="267"/>
      <c r="FD745" s="267"/>
      <c r="FE745" s="267"/>
      <c r="FF745" s="267"/>
      <c r="FG745" s="267"/>
      <c r="FH745" s="267"/>
      <c r="FI745" s="267"/>
      <c r="FJ745" s="267"/>
      <c r="FK745" s="267"/>
      <c r="FL745" s="267"/>
      <c r="FM745" s="267"/>
      <c r="FN745" s="267"/>
      <c r="FO745" s="267"/>
      <c r="FP745" s="267"/>
      <c r="FQ745" s="267"/>
      <c r="FR745" s="267"/>
      <c r="FS745" s="267"/>
      <c r="FT745" s="267"/>
      <c r="FU745" s="267"/>
      <c r="FV745" s="267"/>
      <c r="FW745" s="267"/>
      <c r="FX745" s="267"/>
      <c r="FY745" s="267"/>
      <c r="FZ745" s="267"/>
      <c r="GA745" s="267"/>
      <c r="GB745" s="267"/>
      <c r="GC745" s="267"/>
      <c r="GD745" s="267"/>
      <c r="GE745" s="267"/>
      <c r="GF745" s="267"/>
      <c r="GG745" s="267"/>
      <c r="GH745" s="267"/>
      <c r="GI745" s="267"/>
      <c r="GJ745" s="267"/>
      <c r="GK745" s="267"/>
      <c r="GL745" s="267"/>
      <c r="GM745" s="267"/>
      <c r="GN745" s="267"/>
      <c r="GO745" s="267"/>
      <c r="GP745" s="267"/>
      <c r="GQ745" s="267"/>
      <c r="GR745" s="267"/>
      <c r="GS745" s="267"/>
      <c r="GT745" s="267"/>
      <c r="GU745" s="267"/>
      <c r="GV745" s="267"/>
    </row>
    <row r="746" spans="1:204">
      <c r="H746" s="245"/>
      <c r="I746" s="245"/>
      <c r="J746" s="249"/>
      <c r="K746" s="249"/>
      <c r="L746" s="248" t="s">
        <v>348</v>
      </c>
      <c r="M746" s="244">
        <v>4729</v>
      </c>
      <c r="N746" s="240">
        <f>+'havelvac 7.1'!N746+'havelvac 7.2'!N746+'havelvac 7.3'!N746+'havelvac 7.4'!N746+'havelvac 7.5'!N746+'havelvac 7.6'!N746+'havelvac 7.7'!N746+'havelvac 7.9'!N746+'havelvac 7.8'!N746+'havelvac 7.10'!N746+'havelvac 7.11'!N746+'havelvac 7.12'!N746+'havelvac 7.13'!N746</f>
        <v>54</v>
      </c>
      <c r="O746" s="240">
        <f>+'havelvac 7.1'!O746+'havelvac 7.2'!O746+'havelvac 7.3'!O746+'havelvac 7.4'!O746+'havelvac 7.5'!O746+'havelvac 7.6'!O746+'havelvac 7.7'!O746+'havelvac 7.9'!O746+'havelvac 7.8'!O746+'havelvac 7.10'!O746+'havelvac 7.11'!O746+'havelvac 7.12'!O746+'havelvac 7.13'!O746</f>
        <v>54</v>
      </c>
      <c r="P746" s="240">
        <f>+'havelvac 7.1'!P746+'havelvac 7.2'!P746+'havelvac 7.3'!P746+'havelvac 7.4'!P746+'havelvac 7.5'!P746+'havelvac 7.6'!P746+'havelvac 7.7'!P746+'havelvac 7.9'!P746+'havelvac 7.8'!P746+'havelvac 7.10'!P746+'havelvac 7.11'!P746+'havelvac 7.12'!P746+'havelvac 7.13'!P746</f>
        <v>0</v>
      </c>
    </row>
    <row r="747" spans="1:204" s="502" customFormat="1" hidden="1">
      <c r="A747" s="258"/>
      <c r="B747" s="425"/>
      <c r="C747" s="260"/>
      <c r="D747" s="261"/>
      <c r="E747" s="262"/>
      <c r="F747" s="263"/>
      <c r="G747" s="426"/>
      <c r="H747" s="238"/>
      <c r="I747" s="463"/>
      <c r="J747" s="464"/>
      <c r="K747" s="464"/>
      <c r="L747" s="465" t="s">
        <v>357</v>
      </c>
      <c r="M747" s="459"/>
      <c r="N747" s="466">
        <f>SUM(N748)</f>
        <v>0</v>
      </c>
      <c r="O747" s="466">
        <f>SUM(O748)</f>
        <v>0</v>
      </c>
      <c r="P747" s="466">
        <f>SUM(P748)</f>
        <v>0</v>
      </c>
      <c r="Q747" s="267"/>
      <c r="R747" s="267"/>
      <c r="S747" s="267"/>
      <c r="T747" s="267"/>
      <c r="U747" s="267"/>
      <c r="V747" s="267"/>
      <c r="W747" s="267"/>
      <c r="X747" s="267"/>
      <c r="Y747" s="267"/>
      <c r="Z747" s="267"/>
      <c r="AA747" s="267"/>
      <c r="AB747" s="267"/>
      <c r="AC747" s="267"/>
      <c r="AD747" s="267"/>
      <c r="AE747" s="267"/>
      <c r="AF747" s="267"/>
      <c r="AG747" s="267"/>
      <c r="AH747" s="267"/>
      <c r="AI747" s="267"/>
      <c r="AJ747" s="267"/>
      <c r="AK747" s="267"/>
      <c r="AL747" s="267"/>
      <c r="AM747" s="267"/>
      <c r="AN747" s="267"/>
      <c r="AO747" s="267"/>
      <c r="AP747" s="267"/>
      <c r="AQ747" s="267"/>
      <c r="AR747" s="267"/>
      <c r="AS747" s="267"/>
      <c r="AT747" s="267"/>
      <c r="AU747" s="267"/>
      <c r="AV747" s="267"/>
      <c r="AW747" s="267"/>
      <c r="AX747" s="267"/>
      <c r="AY747" s="267"/>
      <c r="AZ747" s="267"/>
      <c r="BA747" s="267"/>
      <c r="BB747" s="267"/>
      <c r="BC747" s="267"/>
      <c r="BD747" s="267"/>
      <c r="BE747" s="267"/>
      <c r="BF747" s="267"/>
      <c r="BG747" s="267"/>
      <c r="BH747" s="267"/>
      <c r="BI747" s="267"/>
      <c r="BJ747" s="267"/>
      <c r="BK747" s="267"/>
      <c r="BL747" s="267"/>
      <c r="BM747" s="267"/>
      <c r="BN747" s="267"/>
      <c r="BO747" s="267"/>
      <c r="BP747" s="267"/>
      <c r="BQ747" s="267"/>
      <c r="BR747" s="267"/>
      <c r="BS747" s="267"/>
      <c r="BT747" s="267"/>
      <c r="BU747" s="267"/>
      <c r="BV747" s="267"/>
      <c r="BW747" s="267"/>
      <c r="BX747" s="267"/>
      <c r="BY747" s="267"/>
      <c r="BZ747" s="267"/>
      <c r="CA747" s="267"/>
      <c r="CB747" s="267"/>
      <c r="CC747" s="267"/>
      <c r="CD747" s="267"/>
      <c r="CE747" s="267"/>
      <c r="CF747" s="267"/>
      <c r="CG747" s="267"/>
      <c r="CH747" s="267"/>
      <c r="CI747" s="267"/>
      <c r="CJ747" s="267"/>
      <c r="CK747" s="267"/>
      <c r="CL747" s="267"/>
      <c r="CM747" s="267"/>
      <c r="CN747" s="267"/>
      <c r="CO747" s="267"/>
      <c r="CP747" s="267"/>
      <c r="CQ747" s="267"/>
      <c r="CR747" s="267"/>
      <c r="CS747" s="267"/>
      <c r="CT747" s="267"/>
      <c r="CU747" s="267"/>
      <c r="CV747" s="267"/>
      <c r="CW747" s="267"/>
      <c r="CX747" s="267"/>
      <c r="CY747" s="267"/>
      <c r="CZ747" s="267"/>
      <c r="DA747" s="267"/>
      <c r="DB747" s="267"/>
      <c r="DC747" s="267"/>
      <c r="DD747" s="267"/>
      <c r="DE747" s="267"/>
      <c r="DF747" s="267"/>
      <c r="DG747" s="267"/>
      <c r="DH747" s="267"/>
      <c r="DI747" s="267"/>
      <c r="DJ747" s="267"/>
      <c r="DK747" s="267"/>
      <c r="DL747" s="267"/>
      <c r="DM747" s="267"/>
      <c r="DN747" s="267"/>
      <c r="DO747" s="267"/>
      <c r="DP747" s="267"/>
      <c r="DQ747" s="267"/>
      <c r="DR747" s="267"/>
      <c r="DS747" s="267"/>
      <c r="DT747" s="267"/>
      <c r="DU747" s="267"/>
      <c r="DV747" s="267"/>
      <c r="DW747" s="267"/>
      <c r="DX747" s="267"/>
      <c r="DY747" s="267"/>
      <c r="DZ747" s="267"/>
      <c r="EA747" s="267"/>
      <c r="EB747" s="267"/>
      <c r="EC747" s="267"/>
      <c r="ED747" s="267"/>
      <c r="EE747" s="267"/>
      <c r="EF747" s="267"/>
      <c r="EG747" s="267"/>
      <c r="EH747" s="267"/>
      <c r="EI747" s="267"/>
      <c r="EJ747" s="267"/>
      <c r="EK747" s="267"/>
      <c r="EL747" s="267"/>
      <c r="EM747" s="267"/>
      <c r="EN747" s="267"/>
      <c r="EO747" s="267"/>
      <c r="EP747" s="267"/>
      <c r="EQ747" s="267"/>
      <c r="ER747" s="267"/>
      <c r="ES747" s="267"/>
      <c r="ET747" s="267"/>
      <c r="EU747" s="267"/>
      <c r="EV747" s="267"/>
      <c r="EW747" s="267"/>
      <c r="EX747" s="267"/>
      <c r="EY747" s="267"/>
      <c r="EZ747" s="267"/>
      <c r="FA747" s="267"/>
      <c r="FB747" s="267"/>
      <c r="FC747" s="267"/>
      <c r="FD747" s="267"/>
      <c r="FE747" s="267"/>
      <c r="FF747" s="267"/>
      <c r="FG747" s="267"/>
      <c r="FH747" s="267"/>
      <c r="FI747" s="267"/>
      <c r="FJ747" s="267"/>
      <c r="FK747" s="267"/>
      <c r="FL747" s="267"/>
      <c r="FM747" s="267"/>
      <c r="FN747" s="267"/>
      <c r="FO747" s="267"/>
      <c r="FP747" s="267"/>
      <c r="FQ747" s="267"/>
      <c r="FR747" s="267"/>
      <c r="FS747" s="267"/>
      <c r="FT747" s="267"/>
      <c r="FU747" s="267"/>
      <c r="FV747" s="267"/>
      <c r="FW747" s="267"/>
      <c r="FX747" s="267"/>
      <c r="FY747" s="267"/>
      <c r="FZ747" s="267"/>
      <c r="GA747" s="267"/>
      <c r="GB747" s="267"/>
      <c r="GC747" s="267"/>
      <c r="GD747" s="267"/>
      <c r="GE747" s="267"/>
      <c r="GF747" s="267"/>
      <c r="GG747" s="267"/>
      <c r="GH747" s="267"/>
      <c r="GI747" s="267"/>
      <c r="GJ747" s="267"/>
      <c r="GK747" s="267"/>
      <c r="GL747" s="267"/>
      <c r="GM747" s="267"/>
      <c r="GN747" s="267"/>
      <c r="GO747" s="267"/>
      <c r="GP747" s="267"/>
      <c r="GQ747" s="267"/>
      <c r="GR747" s="267"/>
      <c r="GS747" s="267"/>
      <c r="GT747" s="267"/>
      <c r="GU747" s="267"/>
      <c r="GV747" s="267"/>
    </row>
    <row r="748" spans="1:204" hidden="1">
      <c r="H748" s="245"/>
      <c r="I748" s="245"/>
      <c r="J748" s="249"/>
      <c r="K748" s="249"/>
      <c r="L748" s="248" t="s">
        <v>117</v>
      </c>
      <c r="M748" s="244">
        <v>4215</v>
      </c>
      <c r="N748" s="240">
        <f>+'havelvac 7.1'!N748+'havelvac 7.2'!N748+'havelvac 7.3'!N748+'havelvac 7.4'!N748+'havelvac 7.5'!N748+'havelvac 7.6'!N748+'havelvac 7.7'!N748+'havelvac 7.9'!N748+'havelvac 7.8'!N748+'havelvac 7.10'!N748+'havelvac 7.11'!N748+'havelvac 7.12'!N748+'havelvac 7.13'!N748</f>
        <v>0</v>
      </c>
      <c r="O748" s="240">
        <f>+'havelvac 7.1'!O748+'havelvac 7.2'!O748+'havelvac 7.3'!O748+'havelvac 7.4'!O748+'havelvac 7.5'!O748+'havelvac 7.6'!O748+'havelvac 7.7'!O748+'havelvac 7.9'!O748+'havelvac 7.8'!O748+'havelvac 7.10'!O748+'havelvac 7.11'!O748+'havelvac 7.12'!O748+'havelvac 7.13'!O748</f>
        <v>0</v>
      </c>
      <c r="P748" s="240">
        <f>+'havelvac 7.1'!P748+'havelvac 7.2'!P748+'havelvac 7.3'!P748+'havelvac 7.4'!P748+'havelvac 7.5'!P748+'havelvac 7.6'!P748+'havelvac 7.7'!P748+'havelvac 7.9'!P748+'havelvac 7.8'!P748+'havelvac 7.10'!P748+'havelvac 7.11'!P748+'havelvac 7.12'!P748+'havelvac 7.13'!P748</f>
        <v>0</v>
      </c>
    </row>
    <row r="749" spans="1:204" s="502" customFormat="1" ht="28.5">
      <c r="A749" s="258"/>
      <c r="B749" s="425"/>
      <c r="C749" s="260"/>
      <c r="D749" s="261"/>
      <c r="E749" s="262"/>
      <c r="F749" s="263"/>
      <c r="G749" s="426"/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-3716099</v>
      </c>
      <c r="P749" s="448">
        <f>+P751</f>
        <v>0</v>
      </c>
      <c r="Q749" s="267"/>
      <c r="R749" s="267"/>
      <c r="S749" s="267"/>
      <c r="T749" s="267"/>
      <c r="U749" s="267"/>
      <c r="V749" s="267"/>
      <c r="W749" s="267"/>
      <c r="X749" s="267"/>
      <c r="Y749" s="267"/>
      <c r="Z749" s="267"/>
      <c r="AA749" s="267"/>
      <c r="AB749" s="267"/>
      <c r="AC749" s="267"/>
      <c r="AD749" s="267"/>
      <c r="AE749" s="267"/>
      <c r="AF749" s="267"/>
      <c r="AG749" s="267"/>
      <c r="AH749" s="267"/>
      <c r="AI749" s="267"/>
      <c r="AJ749" s="267"/>
      <c r="AK749" s="267"/>
      <c r="AL749" s="267"/>
      <c r="AM749" s="267"/>
      <c r="AN749" s="267"/>
      <c r="AO749" s="267"/>
      <c r="AP749" s="267"/>
      <c r="AQ749" s="267"/>
      <c r="AR749" s="267"/>
      <c r="AS749" s="267"/>
      <c r="AT749" s="267"/>
      <c r="AU749" s="267"/>
      <c r="AV749" s="267"/>
      <c r="AW749" s="267"/>
      <c r="AX749" s="267"/>
      <c r="AY749" s="267"/>
      <c r="AZ749" s="267"/>
      <c r="BA749" s="267"/>
      <c r="BB749" s="267"/>
      <c r="BC749" s="267"/>
      <c r="BD749" s="267"/>
      <c r="BE749" s="267"/>
      <c r="BF749" s="267"/>
      <c r="BG749" s="267"/>
      <c r="BH749" s="267"/>
      <c r="BI749" s="267"/>
      <c r="BJ749" s="267"/>
      <c r="BK749" s="267"/>
      <c r="BL749" s="267"/>
      <c r="BM749" s="267"/>
      <c r="BN749" s="267"/>
      <c r="BO749" s="267"/>
      <c r="BP749" s="267"/>
      <c r="BQ749" s="267"/>
      <c r="BR749" s="267"/>
      <c r="BS749" s="267"/>
      <c r="BT749" s="267"/>
      <c r="BU749" s="267"/>
      <c r="BV749" s="267"/>
      <c r="BW749" s="267"/>
      <c r="BX749" s="267"/>
      <c r="BY749" s="267"/>
      <c r="BZ749" s="267"/>
      <c r="CA749" s="267"/>
      <c r="CB749" s="267"/>
      <c r="CC749" s="267"/>
      <c r="CD749" s="267"/>
      <c r="CE749" s="267"/>
      <c r="CF749" s="267"/>
      <c r="CG749" s="267"/>
      <c r="CH749" s="267"/>
      <c r="CI749" s="267"/>
      <c r="CJ749" s="267"/>
      <c r="CK749" s="267"/>
      <c r="CL749" s="267"/>
      <c r="CM749" s="267"/>
      <c r="CN749" s="267"/>
      <c r="CO749" s="267"/>
      <c r="CP749" s="267"/>
      <c r="CQ749" s="267"/>
      <c r="CR749" s="267"/>
      <c r="CS749" s="267"/>
      <c r="CT749" s="267"/>
      <c r="CU749" s="267"/>
      <c r="CV749" s="267"/>
      <c r="CW749" s="267"/>
      <c r="CX749" s="267"/>
      <c r="CY749" s="267"/>
      <c r="CZ749" s="267"/>
      <c r="DA749" s="267"/>
      <c r="DB749" s="267"/>
      <c r="DC749" s="267"/>
      <c r="DD749" s="267"/>
      <c r="DE749" s="267"/>
      <c r="DF749" s="267"/>
      <c r="DG749" s="267"/>
      <c r="DH749" s="267"/>
      <c r="DI749" s="267"/>
      <c r="DJ749" s="267"/>
      <c r="DK749" s="267"/>
      <c r="DL749" s="267"/>
      <c r="DM749" s="267"/>
      <c r="DN749" s="267"/>
      <c r="DO749" s="267"/>
      <c r="DP749" s="267"/>
      <c r="DQ749" s="267"/>
      <c r="DR749" s="267"/>
      <c r="DS749" s="267"/>
      <c r="DT749" s="267"/>
      <c r="DU749" s="267"/>
      <c r="DV749" s="267"/>
      <c r="DW749" s="267"/>
      <c r="DX749" s="267"/>
      <c r="DY749" s="267"/>
      <c r="DZ749" s="267"/>
      <c r="EA749" s="267"/>
      <c r="EB749" s="267"/>
      <c r="EC749" s="267"/>
      <c r="ED749" s="267"/>
      <c r="EE749" s="267"/>
      <c r="EF749" s="267"/>
      <c r="EG749" s="267"/>
      <c r="EH749" s="267"/>
      <c r="EI749" s="267"/>
      <c r="EJ749" s="267"/>
      <c r="EK749" s="267"/>
      <c r="EL749" s="267"/>
      <c r="EM749" s="267"/>
      <c r="EN749" s="267"/>
      <c r="EO749" s="267"/>
      <c r="EP749" s="267"/>
      <c r="EQ749" s="267"/>
      <c r="ER749" s="267"/>
      <c r="ES749" s="267"/>
      <c r="ET749" s="267"/>
      <c r="EU749" s="267"/>
      <c r="EV749" s="267"/>
      <c r="EW749" s="267"/>
      <c r="EX749" s="267"/>
      <c r="EY749" s="267"/>
      <c r="EZ749" s="267"/>
      <c r="FA749" s="267"/>
      <c r="FB749" s="267"/>
      <c r="FC749" s="267"/>
      <c r="FD749" s="267"/>
      <c r="FE749" s="267"/>
      <c r="FF749" s="267"/>
      <c r="FG749" s="267"/>
      <c r="FH749" s="267"/>
      <c r="FI749" s="267"/>
      <c r="FJ749" s="267"/>
      <c r="FK749" s="267"/>
      <c r="FL749" s="267"/>
      <c r="FM749" s="267"/>
      <c r="FN749" s="267"/>
      <c r="FO749" s="267"/>
      <c r="FP749" s="267"/>
      <c r="FQ749" s="267"/>
      <c r="FR749" s="267"/>
      <c r="FS749" s="267"/>
      <c r="FT749" s="267"/>
      <c r="FU749" s="267"/>
      <c r="FV749" s="267"/>
      <c r="FW749" s="267"/>
      <c r="FX749" s="267"/>
      <c r="FY749" s="267"/>
      <c r="FZ749" s="267"/>
      <c r="GA749" s="267"/>
      <c r="GB749" s="267"/>
      <c r="GC749" s="267"/>
      <c r="GD749" s="267"/>
      <c r="GE749" s="267"/>
      <c r="GF749" s="267"/>
      <c r="GG749" s="267"/>
      <c r="GH749" s="267"/>
      <c r="GI749" s="267"/>
      <c r="GJ749" s="267"/>
      <c r="GK749" s="267"/>
      <c r="GL749" s="267"/>
      <c r="GM749" s="267"/>
      <c r="GN749" s="267"/>
      <c r="GO749" s="267"/>
      <c r="GP749" s="267"/>
      <c r="GQ749" s="267"/>
      <c r="GR749" s="267"/>
      <c r="GS749" s="267"/>
      <c r="GT749" s="267"/>
      <c r="GU749" s="267"/>
      <c r="GV749" s="267"/>
    </row>
    <row r="750" spans="1:204"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</row>
    <row r="751" spans="1:204" s="502" customFormat="1">
      <c r="A751" s="258"/>
      <c r="B751" s="425"/>
      <c r="C751" s="260"/>
      <c r="D751" s="261"/>
      <c r="E751" s="262"/>
      <c r="F751" s="263"/>
      <c r="G751" s="426"/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-3716099</v>
      </c>
      <c r="P751" s="460">
        <f>+P753+P754</f>
        <v>0</v>
      </c>
      <c r="Q751" s="267"/>
      <c r="R751" s="267"/>
      <c r="S751" s="267"/>
      <c r="T751" s="267"/>
      <c r="U751" s="267"/>
      <c r="V751" s="267"/>
      <c r="W751" s="267"/>
      <c r="X751" s="267"/>
      <c r="Y751" s="267"/>
      <c r="Z751" s="267"/>
      <c r="AA751" s="267"/>
      <c r="AB751" s="267"/>
      <c r="AC751" s="267"/>
      <c r="AD751" s="267"/>
      <c r="AE751" s="267"/>
      <c r="AF751" s="267"/>
      <c r="AG751" s="267"/>
      <c r="AH751" s="267"/>
      <c r="AI751" s="267"/>
      <c r="AJ751" s="267"/>
      <c r="AK751" s="267"/>
      <c r="AL751" s="267"/>
      <c r="AM751" s="267"/>
      <c r="AN751" s="267"/>
      <c r="AO751" s="267"/>
      <c r="AP751" s="267"/>
      <c r="AQ751" s="267"/>
      <c r="AR751" s="267"/>
      <c r="AS751" s="267"/>
      <c r="AT751" s="267"/>
      <c r="AU751" s="267"/>
      <c r="AV751" s="267"/>
      <c r="AW751" s="267"/>
      <c r="AX751" s="267"/>
      <c r="AY751" s="267"/>
      <c r="AZ751" s="267"/>
      <c r="BA751" s="267"/>
      <c r="BB751" s="267"/>
      <c r="BC751" s="267"/>
      <c r="BD751" s="267"/>
      <c r="BE751" s="267"/>
      <c r="BF751" s="267"/>
      <c r="BG751" s="267"/>
      <c r="BH751" s="267"/>
      <c r="BI751" s="267"/>
      <c r="BJ751" s="267"/>
      <c r="BK751" s="267"/>
      <c r="BL751" s="267"/>
      <c r="BM751" s="267"/>
      <c r="BN751" s="267"/>
      <c r="BO751" s="267"/>
      <c r="BP751" s="267"/>
      <c r="BQ751" s="267"/>
      <c r="BR751" s="267"/>
      <c r="BS751" s="267"/>
      <c r="BT751" s="267"/>
      <c r="BU751" s="267"/>
      <c r="BV751" s="267"/>
      <c r="BW751" s="267"/>
      <c r="BX751" s="267"/>
      <c r="BY751" s="267"/>
      <c r="BZ751" s="267"/>
      <c r="CA751" s="267"/>
      <c r="CB751" s="267"/>
      <c r="CC751" s="267"/>
      <c r="CD751" s="267"/>
      <c r="CE751" s="267"/>
      <c r="CF751" s="267"/>
      <c r="CG751" s="267"/>
      <c r="CH751" s="267"/>
      <c r="CI751" s="267"/>
      <c r="CJ751" s="267"/>
      <c r="CK751" s="267"/>
      <c r="CL751" s="267"/>
      <c r="CM751" s="267"/>
      <c r="CN751" s="267"/>
      <c r="CO751" s="267"/>
      <c r="CP751" s="267"/>
      <c r="CQ751" s="267"/>
      <c r="CR751" s="267"/>
      <c r="CS751" s="267"/>
      <c r="CT751" s="267"/>
      <c r="CU751" s="267"/>
      <c r="CV751" s="267"/>
      <c r="CW751" s="267"/>
      <c r="CX751" s="267"/>
      <c r="CY751" s="267"/>
      <c r="CZ751" s="267"/>
      <c r="DA751" s="267"/>
      <c r="DB751" s="267"/>
      <c r="DC751" s="267"/>
      <c r="DD751" s="267"/>
      <c r="DE751" s="267"/>
      <c r="DF751" s="267"/>
      <c r="DG751" s="267"/>
      <c r="DH751" s="267"/>
      <c r="DI751" s="267"/>
      <c r="DJ751" s="267"/>
      <c r="DK751" s="267"/>
      <c r="DL751" s="267"/>
      <c r="DM751" s="267"/>
      <c r="DN751" s="267"/>
      <c r="DO751" s="267"/>
      <c r="DP751" s="267"/>
      <c r="DQ751" s="267"/>
      <c r="DR751" s="267"/>
      <c r="DS751" s="267"/>
      <c r="DT751" s="267"/>
      <c r="DU751" s="267"/>
      <c r="DV751" s="267"/>
      <c r="DW751" s="267"/>
      <c r="DX751" s="267"/>
      <c r="DY751" s="267"/>
      <c r="DZ751" s="267"/>
      <c r="EA751" s="267"/>
      <c r="EB751" s="267"/>
      <c r="EC751" s="267"/>
      <c r="ED751" s="267"/>
      <c r="EE751" s="267"/>
      <c r="EF751" s="267"/>
      <c r="EG751" s="267"/>
      <c r="EH751" s="267"/>
      <c r="EI751" s="267"/>
      <c r="EJ751" s="267"/>
      <c r="EK751" s="267"/>
      <c r="EL751" s="267"/>
      <c r="EM751" s="267"/>
      <c r="EN751" s="267"/>
      <c r="EO751" s="267"/>
      <c r="EP751" s="267"/>
      <c r="EQ751" s="267"/>
      <c r="ER751" s="267"/>
      <c r="ES751" s="267"/>
      <c r="ET751" s="267"/>
      <c r="EU751" s="267"/>
      <c r="EV751" s="267"/>
      <c r="EW751" s="267"/>
      <c r="EX751" s="267"/>
      <c r="EY751" s="267"/>
      <c r="EZ751" s="267"/>
      <c r="FA751" s="267"/>
      <c r="FB751" s="267"/>
      <c r="FC751" s="267"/>
      <c r="FD751" s="267"/>
      <c r="FE751" s="267"/>
      <c r="FF751" s="267"/>
      <c r="FG751" s="267"/>
      <c r="FH751" s="267"/>
      <c r="FI751" s="267"/>
      <c r="FJ751" s="267"/>
      <c r="FK751" s="267"/>
      <c r="FL751" s="267"/>
      <c r="FM751" s="267"/>
      <c r="FN751" s="267"/>
      <c r="FO751" s="267"/>
      <c r="FP751" s="267"/>
      <c r="FQ751" s="267"/>
      <c r="FR751" s="267"/>
      <c r="FS751" s="267"/>
      <c r="FT751" s="267"/>
      <c r="FU751" s="267"/>
      <c r="FV751" s="267"/>
      <c r="FW751" s="267"/>
      <c r="FX751" s="267"/>
      <c r="FY751" s="267"/>
      <c r="FZ751" s="267"/>
      <c r="GA751" s="267"/>
      <c r="GB751" s="267"/>
      <c r="GC751" s="267"/>
      <c r="GD751" s="267"/>
      <c r="GE751" s="267"/>
      <c r="GF751" s="267"/>
      <c r="GG751" s="267"/>
      <c r="GH751" s="267"/>
      <c r="GI751" s="267"/>
      <c r="GJ751" s="267"/>
      <c r="GK751" s="267"/>
      <c r="GL751" s="267"/>
      <c r="GM751" s="267"/>
      <c r="GN751" s="267"/>
      <c r="GO751" s="267"/>
      <c r="GP751" s="267"/>
      <c r="GQ751" s="267"/>
      <c r="GR751" s="267"/>
      <c r="GS751" s="267"/>
      <c r="GT751" s="267"/>
      <c r="GU751" s="267"/>
      <c r="GV751" s="267"/>
    </row>
    <row r="752" spans="1:204"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</row>
    <row r="753" spans="1:204" s="502" customFormat="1">
      <c r="A753" s="258"/>
      <c r="B753" s="425"/>
      <c r="C753" s="260"/>
      <c r="D753" s="261"/>
      <c r="E753" s="262"/>
      <c r="F753" s="263"/>
      <c r="G753" s="426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</f>
        <v>-3716099</v>
      </c>
      <c r="P753" s="253">
        <f>P755+P756+P757</f>
        <v>0</v>
      </c>
      <c r="Q753" s="267"/>
      <c r="R753" s="267"/>
      <c r="S753" s="267"/>
      <c r="T753" s="267"/>
      <c r="U753" s="267"/>
      <c r="V753" s="267"/>
      <c r="W753" s="267"/>
      <c r="X753" s="267"/>
      <c r="Y753" s="267"/>
      <c r="Z753" s="267"/>
      <c r="AA753" s="267"/>
      <c r="AB753" s="267"/>
      <c r="AC753" s="267"/>
      <c r="AD753" s="267"/>
      <c r="AE753" s="267"/>
      <c r="AF753" s="267"/>
      <c r="AG753" s="267"/>
      <c r="AH753" s="267"/>
      <c r="AI753" s="267"/>
      <c r="AJ753" s="267"/>
      <c r="AK753" s="267"/>
      <c r="AL753" s="267"/>
      <c r="AM753" s="267"/>
      <c r="AN753" s="267"/>
      <c r="AO753" s="267"/>
      <c r="AP753" s="267"/>
      <c r="AQ753" s="267"/>
      <c r="AR753" s="267"/>
      <c r="AS753" s="267"/>
      <c r="AT753" s="267"/>
      <c r="AU753" s="267"/>
      <c r="AV753" s="267"/>
      <c r="AW753" s="267"/>
      <c r="AX753" s="267"/>
      <c r="AY753" s="267"/>
      <c r="AZ753" s="267"/>
      <c r="BA753" s="267"/>
      <c r="BB753" s="267"/>
      <c r="BC753" s="267"/>
      <c r="BD753" s="267"/>
      <c r="BE753" s="267"/>
      <c r="BF753" s="267"/>
      <c r="BG753" s="267"/>
      <c r="BH753" s="267"/>
      <c r="BI753" s="267"/>
      <c r="BJ753" s="267"/>
      <c r="BK753" s="267"/>
      <c r="BL753" s="267"/>
      <c r="BM753" s="267"/>
      <c r="BN753" s="267"/>
      <c r="BO753" s="267"/>
      <c r="BP753" s="267"/>
      <c r="BQ753" s="267"/>
      <c r="BR753" s="267"/>
      <c r="BS753" s="267"/>
      <c r="BT753" s="267"/>
      <c r="BU753" s="267"/>
      <c r="BV753" s="267"/>
      <c r="BW753" s="267"/>
      <c r="BX753" s="267"/>
      <c r="BY753" s="267"/>
      <c r="BZ753" s="267"/>
      <c r="CA753" s="267"/>
      <c r="CB753" s="267"/>
      <c r="CC753" s="267"/>
      <c r="CD753" s="267"/>
      <c r="CE753" s="267"/>
      <c r="CF753" s="267"/>
      <c r="CG753" s="267"/>
      <c r="CH753" s="267"/>
      <c r="CI753" s="267"/>
      <c r="CJ753" s="267"/>
      <c r="CK753" s="267"/>
      <c r="CL753" s="267"/>
      <c r="CM753" s="267"/>
      <c r="CN753" s="267"/>
      <c r="CO753" s="267"/>
      <c r="CP753" s="267"/>
      <c r="CQ753" s="267"/>
      <c r="CR753" s="267"/>
      <c r="CS753" s="267"/>
      <c r="CT753" s="267"/>
      <c r="CU753" s="267"/>
      <c r="CV753" s="267"/>
      <c r="CW753" s="267"/>
      <c r="CX753" s="267"/>
      <c r="CY753" s="267"/>
      <c r="CZ753" s="267"/>
      <c r="DA753" s="267"/>
      <c r="DB753" s="267"/>
      <c r="DC753" s="267"/>
      <c r="DD753" s="267"/>
      <c r="DE753" s="267"/>
      <c r="DF753" s="267"/>
      <c r="DG753" s="267"/>
      <c r="DH753" s="267"/>
      <c r="DI753" s="267"/>
      <c r="DJ753" s="267"/>
      <c r="DK753" s="267"/>
      <c r="DL753" s="267"/>
      <c r="DM753" s="267"/>
      <c r="DN753" s="267"/>
      <c r="DO753" s="267"/>
      <c r="DP753" s="267"/>
      <c r="DQ753" s="267"/>
      <c r="DR753" s="267"/>
      <c r="DS753" s="267"/>
      <c r="DT753" s="267"/>
      <c r="DU753" s="267"/>
      <c r="DV753" s="267"/>
      <c r="DW753" s="267"/>
      <c r="DX753" s="267"/>
      <c r="DY753" s="267"/>
      <c r="DZ753" s="267"/>
      <c r="EA753" s="267"/>
      <c r="EB753" s="267"/>
      <c r="EC753" s="267"/>
      <c r="ED753" s="267"/>
      <c r="EE753" s="267"/>
      <c r="EF753" s="267"/>
      <c r="EG753" s="267"/>
      <c r="EH753" s="267"/>
      <c r="EI753" s="267"/>
      <c r="EJ753" s="267"/>
      <c r="EK753" s="267"/>
      <c r="EL753" s="267"/>
      <c r="EM753" s="267"/>
      <c r="EN753" s="267"/>
      <c r="EO753" s="267"/>
      <c r="EP753" s="267"/>
      <c r="EQ753" s="267"/>
      <c r="ER753" s="267"/>
      <c r="ES753" s="267"/>
      <c r="ET753" s="267"/>
      <c r="EU753" s="267"/>
      <c r="EV753" s="267"/>
      <c r="EW753" s="267"/>
      <c r="EX753" s="267"/>
      <c r="EY753" s="267"/>
      <c r="EZ753" s="267"/>
      <c r="FA753" s="267"/>
      <c r="FB753" s="267"/>
      <c r="FC753" s="267"/>
      <c r="FD753" s="267"/>
      <c r="FE753" s="267"/>
      <c r="FF753" s="267"/>
      <c r="FG753" s="267"/>
      <c r="FH753" s="267"/>
      <c r="FI753" s="267"/>
      <c r="FJ753" s="267"/>
      <c r="FK753" s="267"/>
      <c r="FL753" s="267"/>
      <c r="FM753" s="267"/>
      <c r="FN753" s="267"/>
      <c r="FO753" s="267"/>
      <c r="FP753" s="267"/>
      <c r="FQ753" s="267"/>
      <c r="FR753" s="267"/>
      <c r="FS753" s="267"/>
      <c r="FT753" s="267"/>
      <c r="FU753" s="267"/>
      <c r="FV753" s="267"/>
      <c r="FW753" s="267"/>
      <c r="FX753" s="267"/>
      <c r="FY753" s="267"/>
      <c r="FZ753" s="267"/>
      <c r="GA753" s="267"/>
      <c r="GB753" s="267"/>
      <c r="GC753" s="267"/>
      <c r="GD753" s="267"/>
      <c r="GE753" s="267"/>
      <c r="GF753" s="267"/>
      <c r="GG753" s="267"/>
      <c r="GH753" s="267"/>
      <c r="GI753" s="267"/>
      <c r="GJ753" s="267"/>
      <c r="GK753" s="267"/>
      <c r="GL753" s="267"/>
      <c r="GM753" s="267"/>
      <c r="GN753" s="267"/>
      <c r="GO753" s="267"/>
      <c r="GP753" s="267"/>
      <c r="GQ753" s="267"/>
      <c r="GR753" s="267"/>
      <c r="GS753" s="267"/>
      <c r="GT753" s="267"/>
      <c r="GU753" s="267"/>
      <c r="GV753" s="267"/>
    </row>
    <row r="754" spans="1:204" s="502" customFormat="1">
      <c r="A754" s="258"/>
      <c r="B754" s="425"/>
      <c r="C754" s="260"/>
      <c r="D754" s="261"/>
      <c r="E754" s="262"/>
      <c r="F754" s="263"/>
      <c r="G754" s="426"/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7"/>
      <c r="R754" s="267"/>
      <c r="S754" s="267"/>
      <c r="T754" s="267"/>
      <c r="U754" s="267"/>
      <c r="V754" s="267"/>
      <c r="W754" s="267"/>
      <c r="X754" s="267"/>
      <c r="Y754" s="267"/>
      <c r="Z754" s="267"/>
      <c r="AA754" s="267"/>
      <c r="AB754" s="267"/>
      <c r="AC754" s="267"/>
      <c r="AD754" s="267"/>
      <c r="AE754" s="267"/>
      <c r="AF754" s="267"/>
      <c r="AG754" s="267"/>
      <c r="AH754" s="267"/>
      <c r="AI754" s="267"/>
      <c r="AJ754" s="267"/>
      <c r="AK754" s="267"/>
      <c r="AL754" s="267"/>
      <c r="AM754" s="267"/>
      <c r="AN754" s="267"/>
      <c r="AO754" s="267"/>
      <c r="AP754" s="267"/>
      <c r="AQ754" s="267"/>
      <c r="AR754" s="267"/>
      <c r="AS754" s="267"/>
      <c r="AT754" s="267"/>
      <c r="AU754" s="267"/>
      <c r="AV754" s="267"/>
      <c r="AW754" s="267"/>
      <c r="AX754" s="267"/>
      <c r="AY754" s="267"/>
      <c r="AZ754" s="267"/>
      <c r="BA754" s="267"/>
      <c r="BB754" s="267"/>
      <c r="BC754" s="267"/>
      <c r="BD754" s="267"/>
      <c r="BE754" s="267"/>
      <c r="BF754" s="267"/>
      <c r="BG754" s="267"/>
      <c r="BH754" s="267"/>
      <c r="BI754" s="267"/>
      <c r="BJ754" s="267"/>
      <c r="BK754" s="267"/>
      <c r="BL754" s="267"/>
      <c r="BM754" s="267"/>
      <c r="BN754" s="267"/>
      <c r="BO754" s="267"/>
      <c r="BP754" s="267"/>
      <c r="BQ754" s="267"/>
      <c r="BR754" s="267"/>
      <c r="BS754" s="267"/>
      <c r="BT754" s="267"/>
      <c r="BU754" s="267"/>
      <c r="BV754" s="267"/>
      <c r="BW754" s="267"/>
      <c r="BX754" s="267"/>
      <c r="BY754" s="267"/>
      <c r="BZ754" s="267"/>
      <c r="CA754" s="267"/>
      <c r="CB754" s="267"/>
      <c r="CC754" s="267"/>
      <c r="CD754" s="267"/>
      <c r="CE754" s="267"/>
      <c r="CF754" s="267"/>
      <c r="CG754" s="267"/>
      <c r="CH754" s="267"/>
      <c r="CI754" s="267"/>
      <c r="CJ754" s="267"/>
      <c r="CK754" s="267"/>
      <c r="CL754" s="267"/>
      <c r="CM754" s="267"/>
      <c r="CN754" s="267"/>
      <c r="CO754" s="267"/>
      <c r="CP754" s="267"/>
      <c r="CQ754" s="267"/>
      <c r="CR754" s="267"/>
      <c r="CS754" s="267"/>
      <c r="CT754" s="267"/>
      <c r="CU754" s="267"/>
      <c r="CV754" s="267"/>
      <c r="CW754" s="267"/>
      <c r="CX754" s="267"/>
      <c r="CY754" s="267"/>
      <c r="CZ754" s="267"/>
      <c r="DA754" s="267"/>
      <c r="DB754" s="267"/>
      <c r="DC754" s="267"/>
      <c r="DD754" s="267"/>
      <c r="DE754" s="267"/>
      <c r="DF754" s="267"/>
      <c r="DG754" s="267"/>
      <c r="DH754" s="267"/>
      <c r="DI754" s="267"/>
      <c r="DJ754" s="267"/>
      <c r="DK754" s="267"/>
      <c r="DL754" s="267"/>
      <c r="DM754" s="267"/>
      <c r="DN754" s="267"/>
      <c r="DO754" s="267"/>
      <c r="DP754" s="267"/>
      <c r="DQ754" s="267"/>
      <c r="DR754" s="267"/>
      <c r="DS754" s="267"/>
      <c r="DT754" s="267"/>
      <c r="DU754" s="267"/>
      <c r="DV754" s="267"/>
      <c r="DW754" s="267"/>
      <c r="DX754" s="267"/>
      <c r="DY754" s="267"/>
      <c r="DZ754" s="267"/>
      <c r="EA754" s="267"/>
      <c r="EB754" s="267"/>
      <c r="EC754" s="267"/>
      <c r="ED754" s="267"/>
      <c r="EE754" s="267"/>
      <c r="EF754" s="267"/>
      <c r="EG754" s="267"/>
      <c r="EH754" s="267"/>
      <c r="EI754" s="267"/>
      <c r="EJ754" s="267"/>
      <c r="EK754" s="267"/>
      <c r="EL754" s="267"/>
      <c r="EM754" s="267"/>
      <c r="EN754" s="267"/>
      <c r="EO754" s="267"/>
      <c r="EP754" s="267"/>
      <c r="EQ754" s="267"/>
      <c r="ER754" s="267"/>
      <c r="ES754" s="267"/>
      <c r="ET754" s="267"/>
      <c r="EU754" s="267"/>
      <c r="EV754" s="267"/>
      <c r="EW754" s="267"/>
      <c r="EX754" s="267"/>
      <c r="EY754" s="267"/>
      <c r="EZ754" s="267"/>
      <c r="FA754" s="267"/>
      <c r="FB754" s="267"/>
      <c r="FC754" s="267"/>
      <c r="FD754" s="267"/>
      <c r="FE754" s="267"/>
      <c r="FF754" s="267"/>
      <c r="FG754" s="267"/>
      <c r="FH754" s="267"/>
      <c r="FI754" s="267"/>
      <c r="FJ754" s="267"/>
      <c r="FK754" s="267"/>
      <c r="FL754" s="267"/>
      <c r="FM754" s="267"/>
      <c r="FN754" s="267"/>
      <c r="FO754" s="267"/>
      <c r="FP754" s="267"/>
      <c r="FQ754" s="267"/>
      <c r="FR754" s="267"/>
      <c r="FS754" s="267"/>
      <c r="FT754" s="267"/>
      <c r="FU754" s="267"/>
      <c r="FV754" s="267"/>
      <c r="FW754" s="267"/>
      <c r="FX754" s="267"/>
      <c r="FY754" s="267"/>
      <c r="FZ754" s="267"/>
      <c r="GA754" s="267"/>
      <c r="GB754" s="267"/>
      <c r="GC754" s="267"/>
      <c r="GD754" s="267"/>
      <c r="GE754" s="267"/>
      <c r="GF754" s="267"/>
      <c r="GG754" s="267"/>
      <c r="GH754" s="267"/>
      <c r="GI754" s="267"/>
      <c r="GJ754" s="267"/>
      <c r="GK754" s="267"/>
      <c r="GL754" s="267"/>
      <c r="GM754" s="267"/>
      <c r="GN754" s="267"/>
      <c r="GO754" s="267"/>
      <c r="GP754" s="267"/>
      <c r="GQ754" s="267"/>
      <c r="GR754" s="267"/>
      <c r="GS754" s="267"/>
      <c r="GT754" s="267"/>
      <c r="GU754" s="267"/>
      <c r="GV754" s="267"/>
    </row>
    <row r="755" spans="1:204" s="502" customFormat="1" hidden="1">
      <c r="A755" s="258"/>
      <c r="B755" s="425"/>
      <c r="C755" s="260"/>
      <c r="D755" s="261"/>
      <c r="E755" s="262"/>
      <c r="F755" s="263"/>
      <c r="G755" s="426"/>
      <c r="H755" s="245"/>
      <c r="I755" s="245"/>
      <c r="J755" s="249"/>
      <c r="K755" s="249"/>
      <c r="L755" s="254" t="s">
        <v>167</v>
      </c>
      <c r="M755" s="469">
        <v>4639</v>
      </c>
      <c r="N755" s="240">
        <f>+'havelvac 7.1'!N755+'havelvac 7.2'!N755+'havelvac 7.3'!N755+'havelvac 7.4'!N755+'havelvac 7.5'!N755+'havelvac 7.6'!N755+'havelvac 7.7'!N755+'havelvac 7.9'!N755+'havelvac 7.8'!N755+'havelvac 7.10'!N755+'havelvac 7.11'!N755+'havelvac 7.12'!N755+'havelvac 7.13'!N755</f>
        <v>0</v>
      </c>
      <c r="O755" s="240">
        <f>+'havelvac 7.1'!O755+'havelvac 7.2'!O755+'havelvac 7.3'!O755+'havelvac 7.4'!O755+'havelvac 7.5'!O755+'havelvac 7.6'!O755+'havelvac 7.7'!O755+'havelvac 7.9'!O755+'havelvac 7.8'!O755+'havelvac 7.10'!O755+'havelvac 7.11'!O755+'havelvac 7.12'!O755+'havelvac 7.13'!O755</f>
        <v>0</v>
      </c>
      <c r="P755" s="240">
        <f>+'havelvac 7.1'!P755+'havelvac 7.2'!P755+'havelvac 7.3'!P755+'havelvac 7.4'!P755+'havelvac 7.5'!P755+'havelvac 7.6'!P755+'havelvac 7.7'!P755+'havelvac 7.9'!P755+'havelvac 7.8'!P755+'havelvac 7.10'!P755+'havelvac 7.11'!P755+'havelvac 7.12'!P755+'havelvac 7.13'!P755</f>
        <v>0</v>
      </c>
      <c r="Q755" s="267"/>
      <c r="R755" s="267"/>
      <c r="S755" s="267"/>
      <c r="T755" s="267"/>
      <c r="U755" s="267"/>
      <c r="V755" s="267"/>
      <c r="W755" s="267"/>
      <c r="X755" s="267"/>
      <c r="Y755" s="267"/>
      <c r="Z755" s="267"/>
      <c r="AA755" s="267"/>
      <c r="AB755" s="267"/>
      <c r="AC755" s="267"/>
      <c r="AD755" s="267"/>
      <c r="AE755" s="267"/>
      <c r="AF755" s="267"/>
      <c r="AG755" s="267"/>
      <c r="AH755" s="267"/>
      <c r="AI755" s="267"/>
      <c r="AJ755" s="267"/>
      <c r="AK755" s="267"/>
      <c r="AL755" s="267"/>
      <c r="AM755" s="267"/>
      <c r="AN755" s="267"/>
      <c r="AO755" s="267"/>
      <c r="AP755" s="267"/>
      <c r="AQ755" s="267"/>
      <c r="AR755" s="267"/>
      <c r="AS755" s="267"/>
      <c r="AT755" s="267"/>
      <c r="AU755" s="267"/>
      <c r="AV755" s="267"/>
      <c r="AW755" s="267"/>
      <c r="AX755" s="267"/>
      <c r="AY755" s="267"/>
      <c r="AZ755" s="267"/>
      <c r="BA755" s="267"/>
      <c r="BB755" s="267"/>
      <c r="BC755" s="267"/>
      <c r="BD755" s="267"/>
      <c r="BE755" s="267"/>
      <c r="BF755" s="267"/>
      <c r="BG755" s="267"/>
      <c r="BH755" s="267"/>
      <c r="BI755" s="267"/>
      <c r="BJ755" s="267"/>
      <c r="BK755" s="267"/>
      <c r="BL755" s="267"/>
      <c r="BM755" s="267"/>
      <c r="BN755" s="267"/>
      <c r="BO755" s="267"/>
      <c r="BP755" s="267"/>
      <c r="BQ755" s="267"/>
      <c r="BR755" s="267"/>
      <c r="BS755" s="267"/>
      <c r="BT755" s="267"/>
      <c r="BU755" s="267"/>
      <c r="BV755" s="267"/>
      <c r="BW755" s="267"/>
      <c r="BX755" s="267"/>
      <c r="BY755" s="267"/>
      <c r="BZ755" s="267"/>
      <c r="CA755" s="267"/>
      <c r="CB755" s="267"/>
      <c r="CC755" s="267"/>
      <c r="CD755" s="267"/>
      <c r="CE755" s="267"/>
      <c r="CF755" s="267"/>
      <c r="CG755" s="267"/>
      <c r="CH755" s="267"/>
      <c r="CI755" s="267"/>
      <c r="CJ755" s="267"/>
      <c r="CK755" s="267"/>
      <c r="CL755" s="267"/>
      <c r="CM755" s="267"/>
      <c r="CN755" s="267"/>
      <c r="CO755" s="267"/>
      <c r="CP755" s="267"/>
      <c r="CQ755" s="267"/>
      <c r="CR755" s="267"/>
      <c r="CS755" s="267"/>
      <c r="CT755" s="267"/>
      <c r="CU755" s="267"/>
      <c r="CV755" s="267"/>
      <c r="CW755" s="267"/>
      <c r="CX755" s="267"/>
      <c r="CY755" s="267"/>
      <c r="CZ755" s="267"/>
      <c r="DA755" s="267"/>
      <c r="DB755" s="267"/>
      <c r="DC755" s="267"/>
      <c r="DD755" s="267"/>
      <c r="DE755" s="267"/>
      <c r="DF755" s="267"/>
      <c r="DG755" s="267"/>
      <c r="DH755" s="267"/>
      <c r="DI755" s="267"/>
      <c r="DJ755" s="267"/>
      <c r="DK755" s="267"/>
      <c r="DL755" s="267"/>
      <c r="DM755" s="267"/>
      <c r="DN755" s="267"/>
      <c r="DO755" s="267"/>
      <c r="DP755" s="267"/>
      <c r="DQ755" s="267"/>
      <c r="DR755" s="267"/>
      <c r="DS755" s="267"/>
      <c r="DT755" s="267"/>
      <c r="DU755" s="267"/>
      <c r="DV755" s="267"/>
      <c r="DW755" s="267"/>
      <c r="DX755" s="267"/>
      <c r="DY755" s="267"/>
      <c r="DZ755" s="267"/>
      <c r="EA755" s="267"/>
      <c r="EB755" s="267"/>
      <c r="EC755" s="267"/>
      <c r="ED755" s="267"/>
      <c r="EE755" s="267"/>
      <c r="EF755" s="267"/>
      <c r="EG755" s="267"/>
      <c r="EH755" s="267"/>
      <c r="EI755" s="267"/>
      <c r="EJ755" s="267"/>
      <c r="EK755" s="267"/>
      <c r="EL755" s="267"/>
      <c r="EM755" s="267"/>
      <c r="EN755" s="267"/>
      <c r="EO755" s="267"/>
      <c r="EP755" s="267"/>
      <c r="EQ755" s="267"/>
      <c r="ER755" s="267"/>
      <c r="ES755" s="267"/>
      <c r="ET755" s="267"/>
      <c r="EU755" s="267"/>
      <c r="EV755" s="267"/>
      <c r="EW755" s="267"/>
      <c r="EX755" s="267"/>
      <c r="EY755" s="267"/>
      <c r="EZ755" s="267"/>
      <c r="FA755" s="267"/>
      <c r="FB755" s="267"/>
      <c r="FC755" s="267"/>
      <c r="FD755" s="267"/>
      <c r="FE755" s="267"/>
      <c r="FF755" s="267"/>
      <c r="FG755" s="267"/>
      <c r="FH755" s="267"/>
      <c r="FI755" s="267"/>
      <c r="FJ755" s="267"/>
      <c r="FK755" s="267"/>
      <c r="FL755" s="267"/>
      <c r="FM755" s="267"/>
      <c r="FN755" s="267"/>
      <c r="FO755" s="267"/>
      <c r="FP755" s="267"/>
      <c r="FQ755" s="267"/>
      <c r="FR755" s="267"/>
      <c r="FS755" s="267"/>
      <c r="FT755" s="267"/>
      <c r="FU755" s="267"/>
      <c r="FV755" s="267"/>
      <c r="FW755" s="267"/>
      <c r="FX755" s="267"/>
      <c r="FY755" s="267"/>
      <c r="FZ755" s="267"/>
      <c r="GA755" s="267"/>
      <c r="GB755" s="267"/>
      <c r="GC755" s="267"/>
      <c r="GD755" s="267"/>
      <c r="GE755" s="267"/>
      <c r="GF755" s="267"/>
      <c r="GG755" s="267"/>
      <c r="GH755" s="267"/>
      <c r="GI755" s="267"/>
      <c r="GJ755" s="267"/>
      <c r="GK755" s="267"/>
      <c r="GL755" s="267"/>
      <c r="GM755" s="267"/>
      <c r="GN755" s="267"/>
      <c r="GO755" s="267"/>
      <c r="GP755" s="267"/>
      <c r="GQ755" s="267"/>
      <c r="GR755" s="267"/>
      <c r="GS755" s="267"/>
      <c r="GT755" s="267"/>
      <c r="GU755" s="267"/>
      <c r="GV755" s="267"/>
    </row>
    <row r="756" spans="1:204" ht="19.5" customHeight="1">
      <c r="H756" s="245"/>
      <c r="I756" s="245"/>
      <c r="J756" s="249"/>
      <c r="K756" s="249"/>
      <c r="L756" s="252" t="s">
        <v>360</v>
      </c>
      <c r="M756" s="236">
        <v>4891</v>
      </c>
      <c r="N756" s="240">
        <f>+'havelvac 7.1'!N756+'havelvac 7.2'!N756+'havelvac 7.3'!N756+'havelvac 7.4'!N756+'havelvac 7.5'!N756+'havelvac 7.6'!N756+'havelvac 7.7'!N756+'havelvac 7.9'!N756+'havelvac 7.8'!N756+'havelvac 7.10'!N756+'havelvac 7.11'!N756+'havelvac 7.12'!N756+'havelvac 7.13'!N756</f>
        <v>0</v>
      </c>
      <c r="O756" s="240">
        <f>+'havelvac 7.1'!O756+'havelvac 7.2'!O756+'havelvac 7.3'!O756+'havelvac 7.4'!O756+'havelvac 7.5'!O756+'havelvac 7.6'!O756+'havelvac 7.7'!O756+'havelvac 7.9'!O756+'havelvac 7.8'!O756+'havelvac 7.10'!O756+'havelvac 7.11'!O756+'havelvac 7.12'!O756+'havelvac 7.13'!O756</f>
        <v>-3716099</v>
      </c>
      <c r="P756" s="240">
        <f>+'havelvac 7.1'!P756+'havelvac 7.2'!P756+'havelvac 7.3'!P756+'havelvac 7.4'!P756+'havelvac 7.5'!P756+'havelvac 7.6'!P756+'havelvac 7.7'!P756+'havelvac 7.9'!P756+'havelvac 7.8'!P756+'havelvac 7.10'!P756+'havelvac 7.11'!P756+'havelvac 7.12'!P756+'havelvac 7.13'!P756</f>
        <v>0</v>
      </c>
    </row>
    <row r="757" spans="1:204" s="502" customFormat="1" ht="20.45" customHeight="1">
      <c r="A757" s="258"/>
      <c r="B757" s="425"/>
      <c r="C757" s="260"/>
      <c r="D757" s="261"/>
      <c r="E757" s="262"/>
      <c r="F757" s="263"/>
      <c r="G757" s="426"/>
      <c r="H757" s="496"/>
      <c r="I757" s="474"/>
      <c r="J757" s="497"/>
      <c r="K757" s="498"/>
      <c r="L757" s="248" t="s">
        <v>362</v>
      </c>
      <c r="M757" s="244" t="s">
        <v>361</v>
      </c>
      <c r="N757" s="240">
        <f>+'havelvac 7.1'!N757+'havelvac 7.2'!N757+'havelvac 7.3'!N757+'havelvac 7.4'!N757+'havelvac 7.5'!N757+'havelvac 7.6'!N757+'havelvac 7.7'!N757+'havelvac 7.9'!N757+'havelvac 7.8'!N757+'havelvac 7.10'!N757+'havelvac 7.11'!N757+'havelvac 7.12'!N757+'havelvac 7.13'!N757</f>
        <v>-3716099</v>
      </c>
      <c r="O757" s="240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-3716099</v>
      </c>
      <c r="P757" s="240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  <c r="Q757" s="267"/>
      <c r="R757" s="267"/>
      <c r="S757" s="267"/>
      <c r="T757" s="267"/>
      <c r="U757" s="267"/>
      <c r="V757" s="267"/>
      <c r="W757" s="267"/>
      <c r="X757" s="267"/>
      <c r="Y757" s="267"/>
      <c r="Z757" s="267"/>
      <c r="AA757" s="267"/>
      <c r="AB757" s="267"/>
      <c r="AC757" s="267"/>
      <c r="AD757" s="267"/>
      <c r="AE757" s="267"/>
      <c r="AF757" s="267"/>
      <c r="AG757" s="267"/>
      <c r="AH757" s="267"/>
      <c r="AI757" s="267"/>
      <c r="AJ757" s="267"/>
      <c r="AK757" s="267"/>
      <c r="AL757" s="267"/>
      <c r="AM757" s="267"/>
      <c r="AN757" s="267"/>
      <c r="AO757" s="267"/>
      <c r="AP757" s="267"/>
      <c r="AQ757" s="267"/>
      <c r="AR757" s="267"/>
      <c r="AS757" s="267"/>
      <c r="AT757" s="267"/>
      <c r="AU757" s="267"/>
      <c r="AV757" s="267"/>
      <c r="AW757" s="267"/>
      <c r="AX757" s="267"/>
      <c r="AY757" s="267"/>
      <c r="AZ757" s="267"/>
      <c r="BA757" s="267"/>
      <c r="BB757" s="267"/>
      <c r="BC757" s="267"/>
      <c r="BD757" s="267"/>
      <c r="BE757" s="267"/>
      <c r="BF757" s="267"/>
      <c r="BG757" s="267"/>
      <c r="BH757" s="267"/>
      <c r="BI757" s="267"/>
      <c r="BJ757" s="267"/>
      <c r="BK757" s="267"/>
      <c r="BL757" s="267"/>
      <c r="BM757" s="267"/>
      <c r="BN757" s="267"/>
      <c r="BO757" s="267"/>
      <c r="BP757" s="267"/>
      <c r="BQ757" s="267"/>
      <c r="BR757" s="267"/>
      <c r="BS757" s="267"/>
      <c r="BT757" s="267"/>
      <c r="BU757" s="267"/>
      <c r="BV757" s="267"/>
      <c r="BW757" s="267"/>
      <c r="BX757" s="267"/>
      <c r="BY757" s="267"/>
      <c r="BZ757" s="267"/>
      <c r="CA757" s="267"/>
      <c r="CB757" s="267"/>
      <c r="CC757" s="267"/>
      <c r="CD757" s="267"/>
      <c r="CE757" s="267"/>
      <c r="CF757" s="267"/>
      <c r="CG757" s="267"/>
      <c r="CH757" s="267"/>
      <c r="CI757" s="267"/>
      <c r="CJ757" s="267"/>
      <c r="CK757" s="267"/>
      <c r="CL757" s="267"/>
      <c r="CM757" s="267"/>
      <c r="CN757" s="267"/>
      <c r="CO757" s="267"/>
      <c r="CP757" s="267"/>
      <c r="CQ757" s="267"/>
      <c r="CR757" s="267"/>
      <c r="CS757" s="267"/>
      <c r="CT757" s="267"/>
      <c r="CU757" s="267"/>
      <c r="CV757" s="267"/>
      <c r="CW757" s="267"/>
      <c r="CX757" s="267"/>
      <c r="CY757" s="267"/>
      <c r="CZ757" s="267"/>
      <c r="DA757" s="267"/>
      <c r="DB757" s="267"/>
      <c r="DC757" s="267"/>
      <c r="DD757" s="267"/>
      <c r="DE757" s="267"/>
      <c r="DF757" s="267"/>
      <c r="DG757" s="267"/>
      <c r="DH757" s="267"/>
      <c r="DI757" s="267"/>
      <c r="DJ757" s="267"/>
      <c r="DK757" s="267"/>
      <c r="DL757" s="267"/>
      <c r="DM757" s="267"/>
      <c r="DN757" s="267"/>
      <c r="DO757" s="267"/>
      <c r="DP757" s="267"/>
      <c r="DQ757" s="267"/>
      <c r="DR757" s="267"/>
      <c r="DS757" s="267"/>
      <c r="DT757" s="267"/>
      <c r="DU757" s="267"/>
      <c r="DV757" s="267"/>
      <c r="DW757" s="267"/>
      <c r="DX757" s="267"/>
      <c r="DY757" s="267"/>
      <c r="DZ757" s="267"/>
      <c r="EA757" s="267"/>
      <c r="EB757" s="267"/>
      <c r="EC757" s="267"/>
      <c r="ED757" s="267"/>
      <c r="EE757" s="267"/>
      <c r="EF757" s="267"/>
      <c r="EG757" s="267"/>
      <c r="EH757" s="267"/>
      <c r="EI757" s="267"/>
      <c r="EJ757" s="267"/>
      <c r="EK757" s="267"/>
      <c r="EL757" s="267"/>
      <c r="EM757" s="267"/>
      <c r="EN757" s="267"/>
      <c r="EO757" s="267"/>
      <c r="EP757" s="267"/>
      <c r="EQ757" s="267"/>
      <c r="ER757" s="267"/>
      <c r="ES757" s="267"/>
      <c r="ET757" s="267"/>
      <c r="EU757" s="267"/>
      <c r="EV757" s="267"/>
      <c r="EW757" s="267"/>
      <c r="EX757" s="267"/>
      <c r="EY757" s="267"/>
      <c r="EZ757" s="267"/>
      <c r="FA757" s="267"/>
      <c r="FB757" s="267"/>
      <c r="FC757" s="267"/>
      <c r="FD757" s="267"/>
      <c r="FE757" s="267"/>
      <c r="FF757" s="267"/>
      <c r="FG757" s="267"/>
      <c r="FH757" s="267"/>
      <c r="FI757" s="267"/>
      <c r="FJ757" s="267"/>
      <c r="FK757" s="267"/>
      <c r="FL757" s="267"/>
      <c r="FM757" s="267"/>
      <c r="FN757" s="267"/>
      <c r="FO757" s="267"/>
      <c r="FP757" s="267"/>
      <c r="FQ757" s="267"/>
      <c r="FR757" s="267"/>
      <c r="FS757" s="267"/>
      <c r="FT757" s="267"/>
      <c r="FU757" s="267"/>
      <c r="FV757" s="267"/>
      <c r="FW757" s="267"/>
      <c r="FX757" s="267"/>
      <c r="FY757" s="267"/>
      <c r="FZ757" s="267"/>
      <c r="GA757" s="267"/>
      <c r="GB757" s="267"/>
      <c r="GC757" s="267"/>
      <c r="GD757" s="267"/>
      <c r="GE757" s="267"/>
      <c r="GF757" s="267"/>
      <c r="GG757" s="267"/>
      <c r="GH757" s="267"/>
      <c r="GI757" s="267"/>
      <c r="GJ757" s="267"/>
      <c r="GK757" s="267"/>
      <c r="GL757" s="267"/>
      <c r="GM757" s="267"/>
      <c r="GN757" s="267"/>
      <c r="GO757" s="267"/>
      <c r="GP757" s="267"/>
      <c r="GQ757" s="267"/>
      <c r="GR757" s="267"/>
      <c r="GS757" s="267"/>
      <c r="GT757" s="267"/>
      <c r="GU757" s="267"/>
      <c r="GV757" s="267"/>
    </row>
    <row r="758" spans="1:204" s="502" customFormat="1">
      <c r="A758" s="258"/>
      <c r="B758" s="425"/>
      <c r="C758" s="260"/>
      <c r="D758" s="261"/>
      <c r="E758" s="262"/>
      <c r="F758" s="263"/>
      <c r="G758" s="426"/>
      <c r="H758" s="428"/>
      <c r="I758" s="507"/>
      <c r="J758" s="508"/>
      <c r="K758" s="509"/>
      <c r="L758" s="510"/>
      <c r="N758" s="267"/>
      <c r="O758" s="267"/>
      <c r="P758" s="267"/>
      <c r="Q758" s="267"/>
      <c r="R758" s="267"/>
      <c r="S758" s="267"/>
      <c r="T758" s="267"/>
      <c r="U758" s="267"/>
      <c r="V758" s="267"/>
      <c r="W758" s="267"/>
      <c r="X758" s="267"/>
      <c r="Y758" s="267"/>
      <c r="Z758" s="267"/>
      <c r="AA758" s="267"/>
      <c r="AB758" s="267"/>
      <c r="AC758" s="267"/>
      <c r="AD758" s="267"/>
      <c r="AE758" s="267"/>
      <c r="AF758" s="267"/>
      <c r="AG758" s="267"/>
      <c r="AH758" s="267"/>
      <c r="AI758" s="267"/>
      <c r="AJ758" s="267"/>
      <c r="AK758" s="267"/>
      <c r="AL758" s="267"/>
      <c r="AM758" s="267"/>
      <c r="AN758" s="267"/>
      <c r="AO758" s="267"/>
      <c r="AP758" s="267"/>
      <c r="AQ758" s="267"/>
      <c r="AR758" s="267"/>
      <c r="AS758" s="267"/>
      <c r="AT758" s="267"/>
      <c r="AU758" s="267"/>
      <c r="AV758" s="267"/>
      <c r="AW758" s="267"/>
      <c r="AX758" s="267"/>
      <c r="AY758" s="267"/>
      <c r="AZ758" s="267"/>
      <c r="BA758" s="267"/>
      <c r="BB758" s="267"/>
      <c r="BC758" s="267"/>
      <c r="BD758" s="267"/>
      <c r="BE758" s="267"/>
      <c r="BF758" s="267"/>
      <c r="BG758" s="267"/>
      <c r="BH758" s="267"/>
      <c r="BI758" s="267"/>
      <c r="BJ758" s="267"/>
      <c r="BK758" s="267"/>
      <c r="BL758" s="267"/>
      <c r="BM758" s="267"/>
      <c r="BN758" s="267"/>
      <c r="BO758" s="267"/>
      <c r="BP758" s="267"/>
      <c r="BQ758" s="267"/>
      <c r="BR758" s="267"/>
      <c r="BS758" s="267"/>
      <c r="BT758" s="267"/>
      <c r="BU758" s="267"/>
      <c r="BV758" s="267"/>
      <c r="BW758" s="267"/>
      <c r="BX758" s="267"/>
      <c r="BY758" s="267"/>
      <c r="BZ758" s="267"/>
      <c r="CA758" s="267"/>
      <c r="CB758" s="267"/>
      <c r="CC758" s="267"/>
      <c r="CD758" s="267"/>
      <c r="CE758" s="267"/>
      <c r="CF758" s="267"/>
      <c r="CG758" s="267"/>
      <c r="CH758" s="267"/>
      <c r="CI758" s="267"/>
      <c r="CJ758" s="267"/>
      <c r="CK758" s="267"/>
      <c r="CL758" s="267"/>
      <c r="CM758" s="267"/>
      <c r="CN758" s="267"/>
      <c r="CO758" s="267"/>
      <c r="CP758" s="267"/>
      <c r="CQ758" s="267"/>
      <c r="CR758" s="267"/>
      <c r="CS758" s="267"/>
      <c r="CT758" s="267"/>
      <c r="CU758" s="267"/>
      <c r="CV758" s="267"/>
      <c r="CW758" s="267"/>
      <c r="CX758" s="267"/>
      <c r="CY758" s="267"/>
      <c r="CZ758" s="267"/>
      <c r="DA758" s="267"/>
      <c r="DB758" s="267"/>
      <c r="DC758" s="267"/>
      <c r="DD758" s="267"/>
      <c r="DE758" s="267"/>
      <c r="DF758" s="267"/>
      <c r="DG758" s="267"/>
      <c r="DH758" s="267"/>
      <c r="DI758" s="267"/>
      <c r="DJ758" s="267"/>
      <c r="DK758" s="267"/>
      <c r="DL758" s="267"/>
      <c r="DM758" s="267"/>
      <c r="DN758" s="267"/>
      <c r="DO758" s="267"/>
      <c r="DP758" s="267"/>
      <c r="DQ758" s="267"/>
      <c r="DR758" s="267"/>
      <c r="DS758" s="267"/>
      <c r="DT758" s="267"/>
      <c r="DU758" s="267"/>
      <c r="DV758" s="267"/>
      <c r="DW758" s="267"/>
      <c r="DX758" s="267"/>
      <c r="DY758" s="267"/>
      <c r="DZ758" s="267"/>
      <c r="EA758" s="267"/>
      <c r="EB758" s="267"/>
      <c r="EC758" s="267"/>
      <c r="ED758" s="267"/>
      <c r="EE758" s="267"/>
      <c r="EF758" s="267"/>
      <c r="EG758" s="267"/>
      <c r="EH758" s="267"/>
      <c r="EI758" s="267"/>
      <c r="EJ758" s="267"/>
      <c r="EK758" s="267"/>
      <c r="EL758" s="267"/>
      <c r="EM758" s="267"/>
      <c r="EN758" s="267"/>
      <c r="EO758" s="267"/>
      <c r="EP758" s="267"/>
      <c r="EQ758" s="267"/>
      <c r="ER758" s="267"/>
      <c r="ES758" s="267"/>
      <c r="ET758" s="267"/>
      <c r="EU758" s="267"/>
      <c r="EV758" s="267"/>
      <c r="EW758" s="267"/>
      <c r="EX758" s="267"/>
      <c r="EY758" s="267"/>
      <c r="EZ758" s="267"/>
      <c r="FA758" s="267"/>
      <c r="FB758" s="267"/>
      <c r="FC758" s="267"/>
      <c r="FD758" s="267"/>
      <c r="FE758" s="267"/>
      <c r="FF758" s="267"/>
      <c r="FG758" s="267"/>
      <c r="FH758" s="267"/>
      <c r="FI758" s="267"/>
      <c r="FJ758" s="267"/>
      <c r="FK758" s="267"/>
      <c r="FL758" s="267"/>
      <c r="FM758" s="267"/>
      <c r="FN758" s="267"/>
      <c r="FO758" s="267"/>
      <c r="FP758" s="267"/>
      <c r="FQ758" s="267"/>
      <c r="FR758" s="267"/>
      <c r="FS758" s="267"/>
      <c r="FT758" s="267"/>
      <c r="FU758" s="267"/>
      <c r="FV758" s="267"/>
      <c r="FW758" s="267"/>
      <c r="FX758" s="267"/>
      <c r="FY758" s="267"/>
      <c r="FZ758" s="267"/>
      <c r="GA758" s="267"/>
      <c r="GB758" s="267"/>
      <c r="GC758" s="267"/>
      <c r="GD758" s="267"/>
      <c r="GE758" s="267"/>
      <c r="GF758" s="267"/>
      <c r="GG758" s="267"/>
      <c r="GH758" s="267"/>
      <c r="GI758" s="267"/>
      <c r="GJ758" s="267"/>
      <c r="GK758" s="267"/>
      <c r="GL758" s="267"/>
      <c r="GM758" s="267"/>
      <c r="GN758" s="267"/>
      <c r="GO758" s="267"/>
      <c r="GP758" s="267"/>
      <c r="GQ758" s="267"/>
      <c r="GR758" s="267"/>
      <c r="GS758" s="267"/>
      <c r="GT758" s="267"/>
      <c r="GU758" s="267"/>
      <c r="GV758" s="267"/>
    </row>
    <row r="759" spans="1:204" s="502" customFormat="1">
      <c r="A759" s="258"/>
      <c r="B759" s="425"/>
      <c r="C759" s="260"/>
      <c r="D759" s="261"/>
      <c r="E759" s="262"/>
      <c r="F759" s="263"/>
      <c r="G759" s="426"/>
      <c r="H759" s="428"/>
      <c r="I759" s="507"/>
      <c r="J759" s="508"/>
      <c r="K759" s="509"/>
      <c r="L759" s="510"/>
      <c r="N759" s="267"/>
      <c r="O759" s="267"/>
      <c r="P759" s="267"/>
      <c r="Q759" s="267"/>
      <c r="R759" s="267"/>
      <c r="S759" s="267"/>
      <c r="T759" s="267"/>
      <c r="U759" s="267"/>
      <c r="V759" s="267"/>
      <c r="W759" s="267"/>
      <c r="X759" s="267"/>
      <c r="Y759" s="267"/>
      <c r="Z759" s="267"/>
      <c r="AA759" s="267"/>
      <c r="AB759" s="267"/>
      <c r="AC759" s="267"/>
      <c r="AD759" s="267"/>
      <c r="AE759" s="267"/>
      <c r="AF759" s="267"/>
      <c r="AG759" s="267"/>
      <c r="AH759" s="267"/>
      <c r="AI759" s="267"/>
      <c r="AJ759" s="267"/>
      <c r="AK759" s="267"/>
      <c r="AL759" s="267"/>
      <c r="AM759" s="267"/>
      <c r="AN759" s="267"/>
      <c r="AO759" s="267"/>
      <c r="AP759" s="267"/>
      <c r="AQ759" s="267"/>
      <c r="AR759" s="267"/>
      <c r="AS759" s="267"/>
      <c r="AT759" s="267"/>
      <c r="AU759" s="267"/>
      <c r="AV759" s="267"/>
      <c r="AW759" s="267"/>
      <c r="AX759" s="267"/>
      <c r="AY759" s="267"/>
      <c r="AZ759" s="267"/>
      <c r="BA759" s="267"/>
      <c r="BB759" s="267"/>
      <c r="BC759" s="267"/>
      <c r="BD759" s="267"/>
      <c r="BE759" s="267"/>
      <c r="BF759" s="267"/>
      <c r="BG759" s="267"/>
      <c r="BH759" s="267"/>
      <c r="BI759" s="267"/>
      <c r="BJ759" s="267"/>
      <c r="BK759" s="267"/>
      <c r="BL759" s="267"/>
      <c r="BM759" s="267"/>
      <c r="BN759" s="267"/>
      <c r="BO759" s="267"/>
      <c r="BP759" s="267"/>
      <c r="BQ759" s="267"/>
      <c r="BR759" s="267"/>
      <c r="BS759" s="267"/>
      <c r="BT759" s="267"/>
      <c r="BU759" s="267"/>
      <c r="BV759" s="267"/>
      <c r="BW759" s="267"/>
      <c r="BX759" s="267"/>
      <c r="BY759" s="267"/>
      <c r="BZ759" s="267"/>
      <c r="CA759" s="267"/>
      <c r="CB759" s="267"/>
      <c r="CC759" s="267"/>
      <c r="CD759" s="267"/>
      <c r="CE759" s="267"/>
      <c r="CF759" s="267"/>
      <c r="CG759" s="267"/>
      <c r="CH759" s="267"/>
      <c r="CI759" s="267"/>
      <c r="CJ759" s="267"/>
      <c r="CK759" s="267"/>
      <c r="CL759" s="267"/>
      <c r="CM759" s="267"/>
      <c r="CN759" s="267"/>
      <c r="CO759" s="267"/>
      <c r="CP759" s="267"/>
      <c r="CQ759" s="267"/>
      <c r="CR759" s="267"/>
      <c r="CS759" s="267"/>
      <c r="CT759" s="267"/>
      <c r="CU759" s="267"/>
      <c r="CV759" s="267"/>
      <c r="CW759" s="267"/>
      <c r="CX759" s="267"/>
      <c r="CY759" s="267"/>
      <c r="CZ759" s="267"/>
      <c r="DA759" s="267"/>
      <c r="DB759" s="267"/>
      <c r="DC759" s="267"/>
      <c r="DD759" s="267"/>
      <c r="DE759" s="267"/>
      <c r="DF759" s="267"/>
      <c r="DG759" s="267"/>
      <c r="DH759" s="267"/>
      <c r="DI759" s="267"/>
      <c r="DJ759" s="267"/>
      <c r="DK759" s="267"/>
      <c r="DL759" s="267"/>
      <c r="DM759" s="267"/>
      <c r="DN759" s="267"/>
      <c r="DO759" s="267"/>
      <c r="DP759" s="267"/>
      <c r="DQ759" s="267"/>
      <c r="DR759" s="267"/>
      <c r="DS759" s="267"/>
      <c r="DT759" s="267"/>
      <c r="DU759" s="267"/>
      <c r="DV759" s="267"/>
      <c r="DW759" s="267"/>
      <c r="DX759" s="267"/>
      <c r="DY759" s="267"/>
      <c r="DZ759" s="267"/>
      <c r="EA759" s="267"/>
      <c r="EB759" s="267"/>
      <c r="EC759" s="267"/>
      <c r="ED759" s="267"/>
      <c r="EE759" s="267"/>
      <c r="EF759" s="267"/>
      <c r="EG759" s="267"/>
      <c r="EH759" s="267"/>
      <c r="EI759" s="267"/>
      <c r="EJ759" s="267"/>
      <c r="EK759" s="267"/>
      <c r="EL759" s="267"/>
      <c r="EM759" s="267"/>
      <c r="EN759" s="267"/>
      <c r="EO759" s="267"/>
      <c r="EP759" s="267"/>
      <c r="EQ759" s="267"/>
      <c r="ER759" s="267"/>
      <c r="ES759" s="267"/>
      <c r="ET759" s="267"/>
      <c r="EU759" s="267"/>
      <c r="EV759" s="267"/>
      <c r="EW759" s="267"/>
      <c r="EX759" s="267"/>
      <c r="EY759" s="267"/>
      <c r="EZ759" s="267"/>
      <c r="FA759" s="267"/>
      <c r="FB759" s="267"/>
      <c r="FC759" s="267"/>
      <c r="FD759" s="267"/>
      <c r="FE759" s="267"/>
      <c r="FF759" s="267"/>
      <c r="FG759" s="267"/>
      <c r="FH759" s="267"/>
      <c r="FI759" s="267"/>
      <c r="FJ759" s="267"/>
      <c r="FK759" s="267"/>
      <c r="FL759" s="267"/>
      <c r="FM759" s="267"/>
      <c r="FN759" s="267"/>
      <c r="FO759" s="267"/>
      <c r="FP759" s="267"/>
      <c r="FQ759" s="267"/>
      <c r="FR759" s="267"/>
      <c r="FS759" s="267"/>
      <c r="FT759" s="267"/>
      <c r="FU759" s="267"/>
      <c r="FV759" s="267"/>
      <c r="FW759" s="267"/>
      <c r="FX759" s="267"/>
      <c r="FY759" s="267"/>
      <c r="FZ759" s="267"/>
      <c r="GA759" s="267"/>
      <c r="GB759" s="267"/>
      <c r="GC759" s="267"/>
      <c r="GD759" s="267"/>
      <c r="GE759" s="267"/>
      <c r="GF759" s="267"/>
      <c r="GG759" s="267"/>
      <c r="GH759" s="267"/>
      <c r="GI759" s="267"/>
      <c r="GJ759" s="267"/>
      <c r="GK759" s="267"/>
      <c r="GL759" s="267"/>
      <c r="GM759" s="267"/>
      <c r="GN759" s="267"/>
      <c r="GO759" s="267"/>
      <c r="GP759" s="267"/>
      <c r="GQ759" s="267"/>
      <c r="GR759" s="267"/>
      <c r="GS759" s="267"/>
      <c r="GT759" s="267"/>
      <c r="GU759" s="267"/>
      <c r="GV759" s="267"/>
    </row>
    <row r="760" spans="1:204">
      <c r="N760" s="267"/>
      <c r="O760" s="267"/>
    </row>
    <row r="761" spans="1:204" s="502" customFormat="1">
      <c r="A761" s="258"/>
      <c r="B761" s="425"/>
      <c r="C761" s="260"/>
      <c r="D761" s="261"/>
      <c r="E761" s="262"/>
      <c r="F761" s="263"/>
      <c r="G761" s="426"/>
      <c r="H761" s="428"/>
      <c r="I761" s="507"/>
      <c r="J761" s="508"/>
      <c r="K761" s="509"/>
      <c r="L761" s="510"/>
      <c r="N761" s="511"/>
      <c r="O761" s="511"/>
      <c r="P761" s="267"/>
      <c r="Q761" s="267"/>
      <c r="R761" s="267"/>
      <c r="S761" s="267"/>
      <c r="T761" s="267"/>
      <c r="U761" s="267"/>
      <c r="V761" s="267"/>
      <c r="W761" s="267"/>
      <c r="X761" s="267"/>
      <c r="Y761" s="267"/>
      <c r="Z761" s="267"/>
      <c r="AA761" s="267"/>
      <c r="AB761" s="267"/>
      <c r="AC761" s="267"/>
      <c r="AD761" s="267"/>
      <c r="AE761" s="267"/>
      <c r="AF761" s="267"/>
      <c r="AG761" s="267"/>
      <c r="AH761" s="267"/>
      <c r="AI761" s="267"/>
      <c r="AJ761" s="267"/>
      <c r="AK761" s="267"/>
      <c r="AL761" s="267"/>
      <c r="AM761" s="267"/>
      <c r="AN761" s="267"/>
      <c r="AO761" s="267"/>
      <c r="AP761" s="267"/>
      <c r="AQ761" s="267"/>
      <c r="AR761" s="267"/>
      <c r="AS761" s="267"/>
      <c r="AT761" s="267"/>
      <c r="AU761" s="267"/>
      <c r="AV761" s="267"/>
      <c r="AW761" s="267"/>
      <c r="AX761" s="267"/>
      <c r="AY761" s="267"/>
      <c r="AZ761" s="267"/>
      <c r="BA761" s="267"/>
      <c r="BB761" s="267"/>
      <c r="BC761" s="267"/>
      <c r="BD761" s="267"/>
      <c r="BE761" s="267"/>
      <c r="BF761" s="267"/>
      <c r="BG761" s="267"/>
      <c r="BH761" s="267"/>
      <c r="BI761" s="267"/>
      <c r="BJ761" s="267"/>
      <c r="BK761" s="267"/>
      <c r="BL761" s="267"/>
      <c r="BM761" s="267"/>
      <c r="BN761" s="267"/>
      <c r="BO761" s="267"/>
      <c r="BP761" s="267"/>
      <c r="BQ761" s="267"/>
      <c r="BR761" s="267"/>
      <c r="BS761" s="267"/>
      <c r="BT761" s="267"/>
      <c r="BU761" s="267"/>
      <c r="BV761" s="267"/>
      <c r="BW761" s="267"/>
      <c r="BX761" s="267"/>
      <c r="BY761" s="267"/>
      <c r="BZ761" s="267"/>
      <c r="CA761" s="267"/>
      <c r="CB761" s="267"/>
      <c r="CC761" s="267"/>
      <c r="CD761" s="267"/>
      <c r="CE761" s="267"/>
      <c r="CF761" s="267"/>
      <c r="CG761" s="267"/>
      <c r="CH761" s="267"/>
      <c r="CI761" s="267"/>
      <c r="CJ761" s="267"/>
      <c r="CK761" s="267"/>
      <c r="CL761" s="267"/>
      <c r="CM761" s="267"/>
      <c r="CN761" s="267"/>
      <c r="CO761" s="267"/>
      <c r="CP761" s="267"/>
      <c r="CQ761" s="267"/>
      <c r="CR761" s="267"/>
      <c r="CS761" s="267"/>
      <c r="CT761" s="267"/>
      <c r="CU761" s="267"/>
      <c r="CV761" s="267"/>
      <c r="CW761" s="267"/>
      <c r="CX761" s="267"/>
      <c r="CY761" s="267"/>
      <c r="CZ761" s="267"/>
      <c r="DA761" s="267"/>
      <c r="DB761" s="267"/>
      <c r="DC761" s="267"/>
      <c r="DD761" s="267"/>
      <c r="DE761" s="267"/>
      <c r="DF761" s="267"/>
      <c r="DG761" s="267"/>
      <c r="DH761" s="267"/>
      <c r="DI761" s="267"/>
      <c r="DJ761" s="267"/>
      <c r="DK761" s="267"/>
      <c r="DL761" s="267"/>
      <c r="DM761" s="267"/>
      <c r="DN761" s="267"/>
      <c r="DO761" s="267"/>
      <c r="DP761" s="267"/>
      <c r="DQ761" s="267"/>
      <c r="DR761" s="267"/>
      <c r="DS761" s="267"/>
      <c r="DT761" s="267"/>
      <c r="DU761" s="267"/>
      <c r="DV761" s="267"/>
      <c r="DW761" s="267"/>
      <c r="DX761" s="267"/>
      <c r="DY761" s="267"/>
      <c r="DZ761" s="267"/>
      <c r="EA761" s="267"/>
      <c r="EB761" s="267"/>
      <c r="EC761" s="267"/>
      <c r="ED761" s="267"/>
      <c r="EE761" s="267"/>
      <c r="EF761" s="267"/>
      <c r="EG761" s="267"/>
      <c r="EH761" s="267"/>
      <c r="EI761" s="267"/>
      <c r="EJ761" s="267"/>
      <c r="EK761" s="267"/>
      <c r="EL761" s="267"/>
      <c r="EM761" s="267"/>
      <c r="EN761" s="267"/>
      <c r="EO761" s="267"/>
      <c r="EP761" s="267"/>
      <c r="EQ761" s="267"/>
      <c r="ER761" s="267"/>
      <c r="ES761" s="267"/>
      <c r="ET761" s="267"/>
      <c r="EU761" s="267"/>
      <c r="EV761" s="267"/>
      <c r="EW761" s="267"/>
      <c r="EX761" s="267"/>
      <c r="EY761" s="267"/>
      <c r="EZ761" s="267"/>
      <c r="FA761" s="267"/>
      <c r="FB761" s="267"/>
      <c r="FC761" s="267"/>
      <c r="FD761" s="267"/>
      <c r="FE761" s="267"/>
      <c r="FF761" s="267"/>
      <c r="FG761" s="267"/>
      <c r="FH761" s="267"/>
      <c r="FI761" s="267"/>
      <c r="FJ761" s="267"/>
      <c r="FK761" s="267"/>
      <c r="FL761" s="267"/>
      <c r="FM761" s="267"/>
      <c r="FN761" s="267"/>
      <c r="FO761" s="267"/>
      <c r="FP761" s="267"/>
      <c r="FQ761" s="267"/>
      <c r="FR761" s="267"/>
      <c r="FS761" s="267"/>
      <c r="FT761" s="267"/>
      <c r="FU761" s="267"/>
      <c r="FV761" s="267"/>
      <c r="FW761" s="267"/>
      <c r="FX761" s="267"/>
      <c r="FY761" s="267"/>
      <c r="FZ761" s="267"/>
      <c r="GA761" s="267"/>
      <c r="GB761" s="267"/>
      <c r="GC761" s="267"/>
      <c r="GD761" s="267"/>
      <c r="GE761" s="267"/>
      <c r="GF761" s="267"/>
      <c r="GG761" s="267"/>
      <c r="GH761" s="267"/>
      <c r="GI761" s="267"/>
      <c r="GJ761" s="267"/>
      <c r="GK761" s="267"/>
      <c r="GL761" s="267"/>
      <c r="GM761" s="267"/>
      <c r="GN761" s="267"/>
      <c r="GO761" s="267"/>
      <c r="GP761" s="267"/>
      <c r="GQ761" s="267"/>
      <c r="GR761" s="267"/>
      <c r="GS761" s="267"/>
      <c r="GT761" s="267"/>
      <c r="GU761" s="267"/>
      <c r="GV761" s="267"/>
    </row>
    <row r="763" spans="1:204" s="502" customFormat="1">
      <c r="A763" s="258"/>
      <c r="B763" s="425"/>
      <c r="C763" s="260"/>
      <c r="D763" s="261"/>
      <c r="E763" s="262"/>
      <c r="F763" s="263"/>
      <c r="G763" s="426"/>
      <c r="H763" s="428"/>
      <c r="I763" s="507"/>
      <c r="J763" s="508"/>
      <c r="K763" s="509"/>
      <c r="L763" s="510"/>
      <c r="N763" s="511"/>
      <c r="O763" s="511"/>
      <c r="P763" s="267"/>
      <c r="Q763" s="267"/>
      <c r="R763" s="267"/>
      <c r="S763" s="267"/>
      <c r="T763" s="267"/>
      <c r="U763" s="267"/>
      <c r="V763" s="267"/>
      <c r="W763" s="267"/>
      <c r="X763" s="267"/>
      <c r="Y763" s="267"/>
      <c r="Z763" s="267"/>
      <c r="AA763" s="267"/>
      <c r="AB763" s="267"/>
      <c r="AC763" s="267"/>
      <c r="AD763" s="267"/>
      <c r="AE763" s="267"/>
      <c r="AF763" s="267"/>
      <c r="AG763" s="267"/>
      <c r="AH763" s="267"/>
      <c r="AI763" s="267"/>
      <c r="AJ763" s="267"/>
      <c r="AK763" s="267"/>
      <c r="AL763" s="267"/>
      <c r="AM763" s="267"/>
      <c r="AN763" s="267"/>
      <c r="AO763" s="267"/>
      <c r="AP763" s="267"/>
      <c r="AQ763" s="267"/>
      <c r="AR763" s="267"/>
      <c r="AS763" s="267"/>
      <c r="AT763" s="267"/>
      <c r="AU763" s="267"/>
      <c r="AV763" s="267"/>
      <c r="AW763" s="267"/>
      <c r="AX763" s="267"/>
      <c r="AY763" s="267"/>
      <c r="AZ763" s="267"/>
      <c r="BA763" s="267"/>
      <c r="BB763" s="267"/>
      <c r="BC763" s="267"/>
      <c r="BD763" s="267"/>
      <c r="BE763" s="267"/>
      <c r="BF763" s="267"/>
      <c r="BG763" s="267"/>
      <c r="BH763" s="267"/>
      <c r="BI763" s="267"/>
      <c r="BJ763" s="267"/>
      <c r="BK763" s="267"/>
      <c r="BL763" s="267"/>
      <c r="BM763" s="267"/>
      <c r="BN763" s="267"/>
      <c r="BO763" s="267"/>
      <c r="BP763" s="267"/>
      <c r="BQ763" s="267"/>
      <c r="BR763" s="267"/>
      <c r="BS763" s="267"/>
      <c r="BT763" s="267"/>
      <c r="BU763" s="267"/>
      <c r="BV763" s="267"/>
      <c r="BW763" s="267"/>
      <c r="BX763" s="267"/>
      <c r="BY763" s="267"/>
      <c r="BZ763" s="267"/>
      <c r="CA763" s="267"/>
      <c r="CB763" s="267"/>
      <c r="CC763" s="267"/>
      <c r="CD763" s="267"/>
      <c r="CE763" s="267"/>
      <c r="CF763" s="267"/>
      <c r="CG763" s="267"/>
      <c r="CH763" s="267"/>
      <c r="CI763" s="267"/>
      <c r="CJ763" s="267"/>
      <c r="CK763" s="267"/>
      <c r="CL763" s="267"/>
      <c r="CM763" s="267"/>
      <c r="CN763" s="267"/>
      <c r="CO763" s="267"/>
      <c r="CP763" s="267"/>
      <c r="CQ763" s="267"/>
      <c r="CR763" s="267"/>
      <c r="CS763" s="267"/>
      <c r="CT763" s="267"/>
      <c r="CU763" s="267"/>
      <c r="CV763" s="267"/>
      <c r="CW763" s="267"/>
      <c r="CX763" s="267"/>
      <c r="CY763" s="267"/>
      <c r="CZ763" s="267"/>
      <c r="DA763" s="267"/>
      <c r="DB763" s="267"/>
      <c r="DC763" s="267"/>
      <c r="DD763" s="267"/>
      <c r="DE763" s="267"/>
      <c r="DF763" s="267"/>
      <c r="DG763" s="267"/>
      <c r="DH763" s="267"/>
      <c r="DI763" s="267"/>
      <c r="DJ763" s="267"/>
      <c r="DK763" s="267"/>
      <c r="DL763" s="267"/>
      <c r="DM763" s="267"/>
      <c r="DN763" s="267"/>
      <c r="DO763" s="267"/>
      <c r="DP763" s="267"/>
      <c r="DQ763" s="267"/>
      <c r="DR763" s="267"/>
      <c r="DS763" s="267"/>
      <c r="DT763" s="267"/>
      <c r="DU763" s="267"/>
      <c r="DV763" s="267"/>
      <c r="DW763" s="267"/>
      <c r="DX763" s="267"/>
      <c r="DY763" s="267"/>
      <c r="DZ763" s="267"/>
      <c r="EA763" s="267"/>
      <c r="EB763" s="267"/>
      <c r="EC763" s="267"/>
      <c r="ED763" s="267"/>
      <c r="EE763" s="267"/>
      <c r="EF763" s="267"/>
      <c r="EG763" s="267"/>
      <c r="EH763" s="267"/>
      <c r="EI763" s="267"/>
      <c r="EJ763" s="267"/>
      <c r="EK763" s="267"/>
      <c r="EL763" s="267"/>
      <c r="EM763" s="267"/>
      <c r="EN763" s="267"/>
      <c r="EO763" s="267"/>
      <c r="EP763" s="267"/>
      <c r="EQ763" s="267"/>
      <c r="ER763" s="267"/>
      <c r="ES763" s="267"/>
      <c r="ET763" s="267"/>
      <c r="EU763" s="267"/>
      <c r="EV763" s="267"/>
      <c r="EW763" s="267"/>
      <c r="EX763" s="267"/>
      <c r="EY763" s="267"/>
      <c r="EZ763" s="267"/>
      <c r="FA763" s="267"/>
      <c r="FB763" s="267"/>
      <c r="FC763" s="267"/>
      <c r="FD763" s="267"/>
      <c r="FE763" s="267"/>
      <c r="FF763" s="267"/>
      <c r="FG763" s="267"/>
      <c r="FH763" s="267"/>
      <c r="FI763" s="267"/>
      <c r="FJ763" s="267"/>
      <c r="FK763" s="267"/>
      <c r="FL763" s="267"/>
      <c r="FM763" s="267"/>
      <c r="FN763" s="267"/>
      <c r="FO763" s="267"/>
      <c r="FP763" s="267"/>
      <c r="FQ763" s="267"/>
      <c r="FR763" s="267"/>
      <c r="FS763" s="267"/>
      <c r="FT763" s="267"/>
      <c r="FU763" s="267"/>
      <c r="FV763" s="267"/>
      <c r="FW763" s="267"/>
      <c r="FX763" s="267"/>
      <c r="FY763" s="267"/>
      <c r="FZ763" s="267"/>
      <c r="GA763" s="267"/>
      <c r="GB763" s="267"/>
      <c r="GC763" s="267"/>
      <c r="GD763" s="267"/>
      <c r="GE763" s="267"/>
      <c r="GF763" s="267"/>
      <c r="GG763" s="267"/>
      <c r="GH763" s="267"/>
      <c r="GI763" s="267"/>
      <c r="GJ763" s="267"/>
      <c r="GK763" s="267"/>
      <c r="GL763" s="267"/>
      <c r="GM763" s="267"/>
      <c r="GN763" s="267"/>
      <c r="GO763" s="267"/>
      <c r="GP763" s="267"/>
      <c r="GQ763" s="267"/>
      <c r="GR763" s="267"/>
      <c r="GS763" s="267"/>
      <c r="GT763" s="267"/>
      <c r="GU763" s="267"/>
      <c r="GV763" s="267"/>
    </row>
    <row r="765" spans="1:204" s="502" customFormat="1">
      <c r="A765" s="258"/>
      <c r="B765" s="425"/>
      <c r="C765" s="260"/>
      <c r="D765" s="261"/>
      <c r="E765" s="262"/>
      <c r="F765" s="263"/>
      <c r="G765" s="426"/>
      <c r="H765" s="428"/>
      <c r="I765" s="507"/>
      <c r="J765" s="508"/>
      <c r="K765" s="509"/>
      <c r="L765" s="510"/>
      <c r="N765" s="511"/>
      <c r="O765" s="511"/>
      <c r="P765" s="267"/>
      <c r="Q765" s="267"/>
      <c r="R765" s="267"/>
      <c r="S765" s="267"/>
      <c r="T765" s="267"/>
      <c r="U765" s="267"/>
      <c r="V765" s="267"/>
      <c r="W765" s="267"/>
      <c r="X765" s="267"/>
      <c r="Y765" s="267"/>
      <c r="Z765" s="267"/>
      <c r="AA765" s="267"/>
      <c r="AB765" s="267"/>
      <c r="AC765" s="267"/>
      <c r="AD765" s="267"/>
      <c r="AE765" s="267"/>
      <c r="AF765" s="267"/>
      <c r="AG765" s="267"/>
      <c r="AH765" s="267"/>
      <c r="AI765" s="267"/>
      <c r="AJ765" s="267"/>
      <c r="AK765" s="267"/>
      <c r="AL765" s="267"/>
      <c r="AM765" s="267"/>
      <c r="AN765" s="267"/>
      <c r="AO765" s="267"/>
      <c r="AP765" s="267"/>
      <c r="AQ765" s="267"/>
      <c r="AR765" s="267"/>
      <c r="AS765" s="267"/>
      <c r="AT765" s="267"/>
      <c r="AU765" s="267"/>
      <c r="AV765" s="267"/>
      <c r="AW765" s="267"/>
      <c r="AX765" s="267"/>
      <c r="AY765" s="267"/>
      <c r="AZ765" s="267"/>
      <c r="BA765" s="267"/>
      <c r="BB765" s="267"/>
      <c r="BC765" s="267"/>
      <c r="BD765" s="267"/>
      <c r="BE765" s="267"/>
      <c r="BF765" s="267"/>
      <c r="BG765" s="267"/>
      <c r="BH765" s="267"/>
      <c r="BI765" s="267"/>
      <c r="BJ765" s="267"/>
      <c r="BK765" s="267"/>
      <c r="BL765" s="267"/>
      <c r="BM765" s="267"/>
      <c r="BN765" s="267"/>
      <c r="BO765" s="267"/>
      <c r="BP765" s="267"/>
      <c r="BQ765" s="267"/>
      <c r="BR765" s="267"/>
      <c r="BS765" s="267"/>
      <c r="BT765" s="267"/>
      <c r="BU765" s="267"/>
      <c r="BV765" s="267"/>
      <c r="BW765" s="267"/>
      <c r="BX765" s="267"/>
      <c r="BY765" s="267"/>
      <c r="BZ765" s="267"/>
      <c r="CA765" s="267"/>
      <c r="CB765" s="267"/>
      <c r="CC765" s="267"/>
      <c r="CD765" s="267"/>
      <c r="CE765" s="267"/>
      <c r="CF765" s="267"/>
      <c r="CG765" s="267"/>
      <c r="CH765" s="267"/>
      <c r="CI765" s="267"/>
      <c r="CJ765" s="267"/>
      <c r="CK765" s="267"/>
      <c r="CL765" s="267"/>
      <c r="CM765" s="267"/>
      <c r="CN765" s="267"/>
      <c r="CO765" s="267"/>
      <c r="CP765" s="267"/>
      <c r="CQ765" s="267"/>
      <c r="CR765" s="267"/>
      <c r="CS765" s="267"/>
      <c r="CT765" s="267"/>
      <c r="CU765" s="267"/>
      <c r="CV765" s="267"/>
      <c r="CW765" s="267"/>
      <c r="CX765" s="267"/>
      <c r="CY765" s="267"/>
      <c r="CZ765" s="267"/>
      <c r="DA765" s="267"/>
      <c r="DB765" s="267"/>
      <c r="DC765" s="267"/>
      <c r="DD765" s="267"/>
      <c r="DE765" s="267"/>
      <c r="DF765" s="267"/>
      <c r="DG765" s="267"/>
      <c r="DH765" s="267"/>
      <c r="DI765" s="267"/>
      <c r="DJ765" s="267"/>
      <c r="DK765" s="267"/>
      <c r="DL765" s="267"/>
      <c r="DM765" s="267"/>
      <c r="DN765" s="267"/>
      <c r="DO765" s="267"/>
      <c r="DP765" s="267"/>
      <c r="DQ765" s="267"/>
      <c r="DR765" s="267"/>
      <c r="DS765" s="267"/>
      <c r="DT765" s="267"/>
      <c r="DU765" s="267"/>
      <c r="DV765" s="267"/>
      <c r="DW765" s="267"/>
      <c r="DX765" s="267"/>
      <c r="DY765" s="267"/>
      <c r="DZ765" s="267"/>
      <c r="EA765" s="267"/>
      <c r="EB765" s="267"/>
      <c r="EC765" s="267"/>
      <c r="ED765" s="267"/>
      <c r="EE765" s="267"/>
      <c r="EF765" s="267"/>
      <c r="EG765" s="267"/>
      <c r="EH765" s="267"/>
      <c r="EI765" s="267"/>
      <c r="EJ765" s="267"/>
      <c r="EK765" s="267"/>
      <c r="EL765" s="267"/>
      <c r="EM765" s="267"/>
      <c r="EN765" s="267"/>
      <c r="EO765" s="267"/>
      <c r="EP765" s="267"/>
      <c r="EQ765" s="267"/>
      <c r="ER765" s="267"/>
      <c r="ES765" s="267"/>
      <c r="ET765" s="267"/>
      <c r="EU765" s="267"/>
      <c r="EV765" s="267"/>
      <c r="EW765" s="267"/>
      <c r="EX765" s="267"/>
      <c r="EY765" s="267"/>
      <c r="EZ765" s="267"/>
      <c r="FA765" s="267"/>
      <c r="FB765" s="267"/>
      <c r="FC765" s="267"/>
      <c r="FD765" s="267"/>
      <c r="FE765" s="267"/>
      <c r="FF765" s="267"/>
      <c r="FG765" s="267"/>
      <c r="FH765" s="267"/>
      <c r="FI765" s="267"/>
      <c r="FJ765" s="267"/>
      <c r="FK765" s="267"/>
      <c r="FL765" s="267"/>
      <c r="FM765" s="267"/>
      <c r="FN765" s="267"/>
      <c r="FO765" s="267"/>
      <c r="FP765" s="267"/>
      <c r="FQ765" s="267"/>
      <c r="FR765" s="267"/>
      <c r="FS765" s="267"/>
      <c r="FT765" s="267"/>
      <c r="FU765" s="267"/>
      <c r="FV765" s="267"/>
      <c r="FW765" s="267"/>
      <c r="FX765" s="267"/>
      <c r="FY765" s="267"/>
      <c r="FZ765" s="267"/>
      <c r="GA765" s="267"/>
      <c r="GB765" s="267"/>
      <c r="GC765" s="267"/>
      <c r="GD765" s="267"/>
      <c r="GE765" s="267"/>
      <c r="GF765" s="267"/>
      <c r="GG765" s="267"/>
      <c r="GH765" s="267"/>
      <c r="GI765" s="267"/>
      <c r="GJ765" s="267"/>
      <c r="GK765" s="267"/>
      <c r="GL765" s="267"/>
      <c r="GM765" s="267"/>
      <c r="GN765" s="267"/>
      <c r="GO765" s="267"/>
      <c r="GP765" s="267"/>
      <c r="GQ765" s="267"/>
      <c r="GR765" s="267"/>
      <c r="GS765" s="267"/>
      <c r="GT765" s="267"/>
      <c r="GU765" s="267"/>
      <c r="GV765" s="267"/>
    </row>
    <row r="767" spans="1:204" s="502" customFormat="1">
      <c r="A767" s="258"/>
      <c r="B767" s="425"/>
      <c r="C767" s="260"/>
      <c r="D767" s="261"/>
      <c r="E767" s="262"/>
      <c r="F767" s="263"/>
      <c r="G767" s="426"/>
      <c r="H767" s="428"/>
      <c r="I767" s="507"/>
      <c r="J767" s="508"/>
      <c r="K767" s="509"/>
      <c r="L767" s="510"/>
      <c r="N767" s="511"/>
      <c r="O767" s="511"/>
      <c r="P767" s="267"/>
      <c r="Q767" s="267"/>
      <c r="R767" s="267"/>
      <c r="S767" s="267"/>
      <c r="T767" s="267"/>
      <c r="U767" s="267"/>
      <c r="V767" s="267"/>
      <c r="W767" s="267"/>
      <c r="X767" s="267"/>
      <c r="Y767" s="267"/>
      <c r="Z767" s="267"/>
      <c r="AA767" s="267"/>
      <c r="AB767" s="267"/>
      <c r="AC767" s="267"/>
      <c r="AD767" s="267"/>
      <c r="AE767" s="267"/>
      <c r="AF767" s="267"/>
      <c r="AG767" s="267"/>
      <c r="AH767" s="267"/>
      <c r="AI767" s="267"/>
      <c r="AJ767" s="267"/>
      <c r="AK767" s="267"/>
      <c r="AL767" s="267"/>
      <c r="AM767" s="267"/>
      <c r="AN767" s="267"/>
      <c r="AO767" s="267"/>
      <c r="AP767" s="267"/>
      <c r="AQ767" s="267"/>
      <c r="AR767" s="267"/>
      <c r="AS767" s="267"/>
      <c r="AT767" s="267"/>
      <c r="AU767" s="267"/>
      <c r="AV767" s="267"/>
      <c r="AW767" s="267"/>
      <c r="AX767" s="267"/>
      <c r="AY767" s="267"/>
      <c r="AZ767" s="267"/>
      <c r="BA767" s="267"/>
      <c r="BB767" s="267"/>
      <c r="BC767" s="267"/>
      <c r="BD767" s="267"/>
      <c r="BE767" s="267"/>
      <c r="BF767" s="267"/>
      <c r="BG767" s="267"/>
      <c r="BH767" s="267"/>
      <c r="BI767" s="267"/>
      <c r="BJ767" s="267"/>
      <c r="BK767" s="267"/>
      <c r="BL767" s="267"/>
      <c r="BM767" s="267"/>
      <c r="BN767" s="267"/>
      <c r="BO767" s="267"/>
      <c r="BP767" s="267"/>
      <c r="BQ767" s="267"/>
      <c r="BR767" s="267"/>
      <c r="BS767" s="267"/>
      <c r="BT767" s="267"/>
      <c r="BU767" s="267"/>
      <c r="BV767" s="267"/>
      <c r="BW767" s="267"/>
      <c r="BX767" s="267"/>
      <c r="BY767" s="267"/>
      <c r="BZ767" s="267"/>
      <c r="CA767" s="267"/>
      <c r="CB767" s="267"/>
      <c r="CC767" s="267"/>
      <c r="CD767" s="267"/>
      <c r="CE767" s="267"/>
      <c r="CF767" s="267"/>
      <c r="CG767" s="267"/>
      <c r="CH767" s="267"/>
      <c r="CI767" s="267"/>
      <c r="CJ767" s="267"/>
      <c r="CK767" s="267"/>
      <c r="CL767" s="267"/>
      <c r="CM767" s="267"/>
      <c r="CN767" s="267"/>
      <c r="CO767" s="267"/>
      <c r="CP767" s="267"/>
      <c r="CQ767" s="267"/>
      <c r="CR767" s="267"/>
      <c r="CS767" s="267"/>
      <c r="CT767" s="267"/>
      <c r="CU767" s="267"/>
      <c r="CV767" s="267"/>
      <c r="CW767" s="267"/>
      <c r="CX767" s="267"/>
      <c r="CY767" s="267"/>
      <c r="CZ767" s="267"/>
      <c r="DA767" s="267"/>
      <c r="DB767" s="267"/>
      <c r="DC767" s="267"/>
      <c r="DD767" s="267"/>
      <c r="DE767" s="267"/>
      <c r="DF767" s="267"/>
      <c r="DG767" s="267"/>
      <c r="DH767" s="267"/>
      <c r="DI767" s="267"/>
      <c r="DJ767" s="267"/>
      <c r="DK767" s="267"/>
      <c r="DL767" s="267"/>
      <c r="DM767" s="267"/>
      <c r="DN767" s="267"/>
      <c r="DO767" s="267"/>
      <c r="DP767" s="267"/>
      <c r="DQ767" s="267"/>
      <c r="DR767" s="267"/>
      <c r="DS767" s="267"/>
      <c r="DT767" s="267"/>
      <c r="DU767" s="267"/>
      <c r="DV767" s="267"/>
      <c r="DW767" s="267"/>
      <c r="DX767" s="267"/>
      <c r="DY767" s="267"/>
      <c r="DZ767" s="267"/>
      <c r="EA767" s="267"/>
      <c r="EB767" s="267"/>
      <c r="EC767" s="267"/>
      <c r="ED767" s="267"/>
      <c r="EE767" s="267"/>
      <c r="EF767" s="267"/>
      <c r="EG767" s="267"/>
      <c r="EH767" s="267"/>
      <c r="EI767" s="267"/>
      <c r="EJ767" s="267"/>
      <c r="EK767" s="267"/>
      <c r="EL767" s="267"/>
      <c r="EM767" s="267"/>
      <c r="EN767" s="267"/>
      <c r="EO767" s="267"/>
      <c r="EP767" s="267"/>
      <c r="EQ767" s="267"/>
      <c r="ER767" s="267"/>
      <c r="ES767" s="267"/>
      <c r="ET767" s="267"/>
      <c r="EU767" s="267"/>
      <c r="EV767" s="267"/>
      <c r="EW767" s="267"/>
      <c r="EX767" s="267"/>
      <c r="EY767" s="267"/>
      <c r="EZ767" s="267"/>
      <c r="FA767" s="267"/>
      <c r="FB767" s="267"/>
      <c r="FC767" s="267"/>
      <c r="FD767" s="267"/>
      <c r="FE767" s="267"/>
      <c r="FF767" s="267"/>
      <c r="FG767" s="267"/>
      <c r="FH767" s="267"/>
      <c r="FI767" s="267"/>
      <c r="FJ767" s="267"/>
      <c r="FK767" s="267"/>
      <c r="FL767" s="267"/>
      <c r="FM767" s="267"/>
      <c r="FN767" s="267"/>
      <c r="FO767" s="267"/>
      <c r="FP767" s="267"/>
      <c r="FQ767" s="267"/>
      <c r="FR767" s="267"/>
      <c r="FS767" s="267"/>
      <c r="FT767" s="267"/>
      <c r="FU767" s="267"/>
      <c r="FV767" s="267"/>
      <c r="FW767" s="267"/>
      <c r="FX767" s="267"/>
      <c r="FY767" s="267"/>
      <c r="FZ767" s="267"/>
      <c r="GA767" s="267"/>
      <c r="GB767" s="267"/>
      <c r="GC767" s="267"/>
      <c r="GD767" s="267"/>
      <c r="GE767" s="267"/>
      <c r="GF767" s="267"/>
      <c r="GG767" s="267"/>
      <c r="GH767" s="267"/>
      <c r="GI767" s="267"/>
      <c r="GJ767" s="267"/>
      <c r="GK767" s="267"/>
      <c r="GL767" s="267"/>
      <c r="GM767" s="267"/>
      <c r="GN767" s="267"/>
      <c r="GO767" s="267"/>
      <c r="GP767" s="267"/>
      <c r="GQ767" s="267"/>
      <c r="GR767" s="267"/>
      <c r="GS767" s="267"/>
      <c r="GT767" s="267"/>
      <c r="GU767" s="267"/>
      <c r="GV767" s="267"/>
    </row>
    <row r="768" spans="1:204" s="502" customFormat="1">
      <c r="A768" s="258"/>
      <c r="B768" s="425"/>
      <c r="C768" s="260"/>
      <c r="D768" s="261"/>
      <c r="E768" s="262"/>
      <c r="F768" s="263"/>
      <c r="G768" s="426"/>
      <c r="H768" s="428"/>
      <c r="I768" s="507"/>
      <c r="J768" s="508"/>
      <c r="K768" s="509"/>
      <c r="L768" s="510"/>
      <c r="N768" s="511"/>
      <c r="O768" s="511"/>
      <c r="P768" s="267"/>
      <c r="Q768" s="267"/>
      <c r="R768" s="267"/>
      <c r="S768" s="267"/>
      <c r="T768" s="267"/>
      <c r="U768" s="267"/>
      <c r="V768" s="267"/>
      <c r="W768" s="267"/>
      <c r="X768" s="267"/>
      <c r="Y768" s="267"/>
      <c r="Z768" s="267"/>
      <c r="AA768" s="267"/>
      <c r="AB768" s="267"/>
      <c r="AC768" s="267"/>
      <c r="AD768" s="267"/>
      <c r="AE768" s="267"/>
      <c r="AF768" s="267"/>
      <c r="AG768" s="267"/>
      <c r="AH768" s="267"/>
      <c r="AI768" s="267"/>
      <c r="AJ768" s="267"/>
      <c r="AK768" s="267"/>
      <c r="AL768" s="267"/>
      <c r="AM768" s="267"/>
      <c r="AN768" s="267"/>
      <c r="AO768" s="267"/>
      <c r="AP768" s="267"/>
      <c r="AQ768" s="267"/>
      <c r="AR768" s="267"/>
      <c r="AS768" s="267"/>
      <c r="AT768" s="267"/>
      <c r="AU768" s="267"/>
      <c r="AV768" s="267"/>
      <c r="AW768" s="267"/>
      <c r="AX768" s="267"/>
      <c r="AY768" s="267"/>
      <c r="AZ768" s="267"/>
      <c r="BA768" s="267"/>
      <c r="BB768" s="267"/>
      <c r="BC768" s="267"/>
      <c r="BD768" s="267"/>
      <c r="BE768" s="267"/>
      <c r="BF768" s="267"/>
      <c r="BG768" s="267"/>
      <c r="BH768" s="267"/>
      <c r="BI768" s="267"/>
      <c r="BJ768" s="267"/>
      <c r="BK768" s="267"/>
      <c r="BL768" s="267"/>
      <c r="BM768" s="267"/>
      <c r="BN768" s="267"/>
      <c r="BO768" s="267"/>
      <c r="BP768" s="267"/>
      <c r="BQ768" s="267"/>
      <c r="BR768" s="267"/>
      <c r="BS768" s="267"/>
      <c r="BT768" s="267"/>
      <c r="BU768" s="267"/>
      <c r="BV768" s="267"/>
      <c r="BW768" s="267"/>
      <c r="BX768" s="267"/>
      <c r="BY768" s="267"/>
      <c r="BZ768" s="267"/>
      <c r="CA768" s="267"/>
      <c r="CB768" s="267"/>
      <c r="CC768" s="267"/>
      <c r="CD768" s="267"/>
      <c r="CE768" s="267"/>
      <c r="CF768" s="267"/>
      <c r="CG768" s="267"/>
      <c r="CH768" s="267"/>
      <c r="CI768" s="267"/>
      <c r="CJ768" s="267"/>
      <c r="CK768" s="267"/>
      <c r="CL768" s="267"/>
      <c r="CM768" s="267"/>
      <c r="CN768" s="267"/>
      <c r="CO768" s="267"/>
      <c r="CP768" s="267"/>
      <c r="CQ768" s="267"/>
      <c r="CR768" s="267"/>
      <c r="CS768" s="267"/>
      <c r="CT768" s="267"/>
      <c r="CU768" s="267"/>
      <c r="CV768" s="267"/>
      <c r="CW768" s="267"/>
      <c r="CX768" s="267"/>
      <c r="CY768" s="267"/>
      <c r="CZ768" s="267"/>
      <c r="DA768" s="267"/>
      <c r="DB768" s="267"/>
      <c r="DC768" s="267"/>
      <c r="DD768" s="267"/>
      <c r="DE768" s="267"/>
      <c r="DF768" s="267"/>
      <c r="DG768" s="267"/>
      <c r="DH768" s="267"/>
      <c r="DI768" s="267"/>
      <c r="DJ768" s="267"/>
      <c r="DK768" s="267"/>
      <c r="DL768" s="267"/>
      <c r="DM768" s="267"/>
      <c r="DN768" s="267"/>
      <c r="DO768" s="267"/>
      <c r="DP768" s="267"/>
      <c r="DQ768" s="267"/>
      <c r="DR768" s="267"/>
      <c r="DS768" s="267"/>
      <c r="DT768" s="267"/>
      <c r="DU768" s="267"/>
      <c r="DV768" s="267"/>
      <c r="DW768" s="267"/>
      <c r="DX768" s="267"/>
      <c r="DY768" s="267"/>
      <c r="DZ768" s="267"/>
      <c r="EA768" s="267"/>
      <c r="EB768" s="267"/>
      <c r="EC768" s="267"/>
      <c r="ED768" s="267"/>
      <c r="EE768" s="267"/>
      <c r="EF768" s="267"/>
      <c r="EG768" s="267"/>
      <c r="EH768" s="267"/>
      <c r="EI768" s="267"/>
      <c r="EJ768" s="267"/>
      <c r="EK768" s="267"/>
      <c r="EL768" s="267"/>
      <c r="EM768" s="267"/>
      <c r="EN768" s="267"/>
      <c r="EO768" s="267"/>
      <c r="EP768" s="267"/>
      <c r="EQ768" s="267"/>
      <c r="ER768" s="267"/>
      <c r="ES768" s="267"/>
      <c r="ET768" s="267"/>
      <c r="EU768" s="267"/>
      <c r="EV768" s="267"/>
      <c r="EW768" s="267"/>
      <c r="EX768" s="267"/>
      <c r="EY768" s="267"/>
      <c r="EZ768" s="267"/>
      <c r="FA768" s="267"/>
      <c r="FB768" s="267"/>
      <c r="FC768" s="267"/>
      <c r="FD768" s="267"/>
      <c r="FE768" s="267"/>
      <c r="FF768" s="267"/>
      <c r="FG768" s="267"/>
      <c r="FH768" s="267"/>
      <c r="FI768" s="267"/>
      <c r="FJ768" s="267"/>
      <c r="FK768" s="267"/>
      <c r="FL768" s="267"/>
      <c r="FM768" s="267"/>
      <c r="FN768" s="267"/>
      <c r="FO768" s="267"/>
      <c r="FP768" s="267"/>
      <c r="FQ768" s="267"/>
      <c r="FR768" s="267"/>
      <c r="FS768" s="267"/>
      <c r="FT768" s="267"/>
      <c r="FU768" s="267"/>
      <c r="FV768" s="267"/>
      <c r="FW768" s="267"/>
      <c r="FX768" s="267"/>
      <c r="FY768" s="267"/>
      <c r="FZ768" s="267"/>
      <c r="GA768" s="267"/>
      <c r="GB768" s="267"/>
      <c r="GC768" s="267"/>
      <c r="GD768" s="267"/>
      <c r="GE768" s="267"/>
      <c r="GF768" s="267"/>
      <c r="GG768" s="267"/>
      <c r="GH768" s="267"/>
      <c r="GI768" s="267"/>
      <c r="GJ768" s="267"/>
      <c r="GK768" s="267"/>
      <c r="GL768" s="267"/>
      <c r="GM768" s="267"/>
      <c r="GN768" s="267"/>
      <c r="GO768" s="267"/>
      <c r="GP768" s="267"/>
      <c r="GQ768" s="267"/>
      <c r="GR768" s="267"/>
      <c r="GS768" s="267"/>
      <c r="GT768" s="267"/>
      <c r="GU768" s="267"/>
      <c r="GV768" s="267"/>
    </row>
    <row r="769" spans="1:204" s="502" customFormat="1">
      <c r="A769" s="258"/>
      <c r="B769" s="425"/>
      <c r="C769" s="260"/>
      <c r="D769" s="261"/>
      <c r="E769" s="262"/>
      <c r="F769" s="263"/>
      <c r="G769" s="426"/>
      <c r="H769" s="428"/>
      <c r="I769" s="507"/>
      <c r="J769" s="508"/>
      <c r="K769" s="509"/>
      <c r="L769" s="510"/>
      <c r="N769" s="511"/>
      <c r="O769" s="511"/>
      <c r="P769" s="267"/>
      <c r="Q769" s="267"/>
      <c r="R769" s="267"/>
      <c r="S769" s="267"/>
      <c r="T769" s="267"/>
      <c r="U769" s="267"/>
      <c r="V769" s="267"/>
      <c r="W769" s="267"/>
      <c r="X769" s="267"/>
      <c r="Y769" s="267"/>
      <c r="Z769" s="267"/>
      <c r="AA769" s="267"/>
      <c r="AB769" s="267"/>
      <c r="AC769" s="267"/>
      <c r="AD769" s="267"/>
      <c r="AE769" s="267"/>
      <c r="AF769" s="267"/>
      <c r="AG769" s="267"/>
      <c r="AH769" s="267"/>
      <c r="AI769" s="267"/>
      <c r="AJ769" s="267"/>
      <c r="AK769" s="267"/>
      <c r="AL769" s="267"/>
      <c r="AM769" s="267"/>
      <c r="AN769" s="267"/>
      <c r="AO769" s="267"/>
      <c r="AP769" s="267"/>
      <c r="AQ769" s="267"/>
      <c r="AR769" s="267"/>
      <c r="AS769" s="267"/>
      <c r="AT769" s="267"/>
      <c r="AU769" s="267"/>
      <c r="AV769" s="267"/>
      <c r="AW769" s="267"/>
      <c r="AX769" s="267"/>
      <c r="AY769" s="267"/>
      <c r="AZ769" s="267"/>
      <c r="BA769" s="267"/>
      <c r="BB769" s="267"/>
      <c r="BC769" s="267"/>
      <c r="BD769" s="267"/>
      <c r="BE769" s="267"/>
      <c r="BF769" s="267"/>
      <c r="BG769" s="267"/>
      <c r="BH769" s="267"/>
      <c r="BI769" s="267"/>
      <c r="BJ769" s="267"/>
      <c r="BK769" s="267"/>
      <c r="BL769" s="267"/>
      <c r="BM769" s="267"/>
      <c r="BN769" s="267"/>
      <c r="BO769" s="267"/>
      <c r="BP769" s="267"/>
      <c r="BQ769" s="267"/>
      <c r="BR769" s="267"/>
      <c r="BS769" s="267"/>
      <c r="BT769" s="267"/>
      <c r="BU769" s="267"/>
      <c r="BV769" s="267"/>
      <c r="BW769" s="267"/>
      <c r="BX769" s="267"/>
      <c r="BY769" s="267"/>
      <c r="BZ769" s="267"/>
      <c r="CA769" s="267"/>
      <c r="CB769" s="267"/>
      <c r="CC769" s="267"/>
      <c r="CD769" s="267"/>
      <c r="CE769" s="267"/>
      <c r="CF769" s="267"/>
      <c r="CG769" s="267"/>
      <c r="CH769" s="267"/>
      <c r="CI769" s="267"/>
      <c r="CJ769" s="267"/>
      <c r="CK769" s="267"/>
      <c r="CL769" s="267"/>
      <c r="CM769" s="267"/>
      <c r="CN769" s="267"/>
      <c r="CO769" s="267"/>
      <c r="CP769" s="267"/>
      <c r="CQ769" s="267"/>
      <c r="CR769" s="267"/>
      <c r="CS769" s="267"/>
      <c r="CT769" s="267"/>
      <c r="CU769" s="267"/>
      <c r="CV769" s="267"/>
      <c r="CW769" s="267"/>
      <c r="CX769" s="267"/>
      <c r="CY769" s="267"/>
      <c r="CZ769" s="267"/>
      <c r="DA769" s="267"/>
      <c r="DB769" s="267"/>
      <c r="DC769" s="267"/>
      <c r="DD769" s="267"/>
      <c r="DE769" s="267"/>
      <c r="DF769" s="267"/>
      <c r="DG769" s="267"/>
      <c r="DH769" s="267"/>
      <c r="DI769" s="267"/>
      <c r="DJ769" s="267"/>
      <c r="DK769" s="267"/>
      <c r="DL769" s="267"/>
      <c r="DM769" s="267"/>
      <c r="DN769" s="267"/>
      <c r="DO769" s="267"/>
      <c r="DP769" s="267"/>
      <c r="DQ769" s="267"/>
      <c r="DR769" s="267"/>
      <c r="DS769" s="267"/>
      <c r="DT769" s="267"/>
      <c r="DU769" s="267"/>
      <c r="DV769" s="267"/>
      <c r="DW769" s="267"/>
      <c r="DX769" s="267"/>
      <c r="DY769" s="267"/>
      <c r="DZ769" s="267"/>
      <c r="EA769" s="267"/>
      <c r="EB769" s="267"/>
      <c r="EC769" s="267"/>
      <c r="ED769" s="267"/>
      <c r="EE769" s="267"/>
      <c r="EF769" s="267"/>
      <c r="EG769" s="267"/>
      <c r="EH769" s="267"/>
      <c r="EI769" s="267"/>
      <c r="EJ769" s="267"/>
      <c r="EK769" s="267"/>
      <c r="EL769" s="267"/>
      <c r="EM769" s="267"/>
      <c r="EN769" s="267"/>
      <c r="EO769" s="267"/>
      <c r="EP769" s="267"/>
      <c r="EQ769" s="267"/>
      <c r="ER769" s="267"/>
      <c r="ES769" s="267"/>
      <c r="ET769" s="267"/>
      <c r="EU769" s="267"/>
      <c r="EV769" s="267"/>
      <c r="EW769" s="267"/>
      <c r="EX769" s="267"/>
      <c r="EY769" s="267"/>
      <c r="EZ769" s="267"/>
      <c r="FA769" s="267"/>
      <c r="FB769" s="267"/>
      <c r="FC769" s="267"/>
      <c r="FD769" s="267"/>
      <c r="FE769" s="267"/>
      <c r="FF769" s="267"/>
      <c r="FG769" s="267"/>
      <c r="FH769" s="267"/>
      <c r="FI769" s="267"/>
      <c r="FJ769" s="267"/>
      <c r="FK769" s="267"/>
      <c r="FL769" s="267"/>
      <c r="FM769" s="267"/>
      <c r="FN769" s="267"/>
      <c r="FO769" s="267"/>
      <c r="FP769" s="267"/>
      <c r="FQ769" s="267"/>
      <c r="FR769" s="267"/>
      <c r="FS769" s="267"/>
      <c r="FT769" s="267"/>
      <c r="FU769" s="267"/>
      <c r="FV769" s="267"/>
      <c r="FW769" s="267"/>
      <c r="FX769" s="267"/>
      <c r="FY769" s="267"/>
      <c r="FZ769" s="267"/>
      <c r="GA769" s="267"/>
      <c r="GB769" s="267"/>
      <c r="GC769" s="267"/>
      <c r="GD769" s="267"/>
      <c r="GE769" s="267"/>
      <c r="GF769" s="267"/>
      <c r="GG769" s="267"/>
      <c r="GH769" s="267"/>
      <c r="GI769" s="267"/>
      <c r="GJ769" s="267"/>
      <c r="GK769" s="267"/>
      <c r="GL769" s="267"/>
      <c r="GM769" s="267"/>
      <c r="GN769" s="267"/>
      <c r="GO769" s="267"/>
      <c r="GP769" s="267"/>
      <c r="GQ769" s="267"/>
      <c r="GR769" s="267"/>
      <c r="GS769" s="267"/>
      <c r="GT769" s="267"/>
      <c r="GU769" s="267"/>
      <c r="GV769" s="267"/>
    </row>
    <row r="770" spans="1:204" s="502" customFormat="1">
      <c r="A770" s="258"/>
      <c r="B770" s="425"/>
      <c r="C770" s="260"/>
      <c r="D770" s="261"/>
      <c r="E770" s="262"/>
      <c r="F770" s="263"/>
      <c r="G770" s="426"/>
      <c r="H770" s="428"/>
      <c r="I770" s="507"/>
      <c r="J770" s="508"/>
      <c r="K770" s="509"/>
      <c r="L770" s="510"/>
      <c r="N770" s="511"/>
      <c r="O770" s="511"/>
      <c r="P770" s="267"/>
      <c r="Q770" s="267"/>
      <c r="R770" s="267"/>
      <c r="S770" s="267"/>
      <c r="T770" s="267"/>
      <c r="U770" s="267"/>
      <c r="V770" s="267"/>
      <c r="W770" s="267"/>
      <c r="X770" s="267"/>
      <c r="Y770" s="267"/>
      <c r="Z770" s="267"/>
      <c r="AA770" s="267"/>
      <c r="AB770" s="267"/>
      <c r="AC770" s="267"/>
      <c r="AD770" s="267"/>
      <c r="AE770" s="267"/>
      <c r="AF770" s="267"/>
      <c r="AG770" s="267"/>
      <c r="AH770" s="267"/>
      <c r="AI770" s="267"/>
      <c r="AJ770" s="267"/>
      <c r="AK770" s="267"/>
      <c r="AL770" s="267"/>
      <c r="AM770" s="267"/>
      <c r="AN770" s="267"/>
      <c r="AO770" s="267"/>
      <c r="AP770" s="267"/>
      <c r="AQ770" s="267"/>
      <c r="AR770" s="267"/>
      <c r="AS770" s="267"/>
      <c r="AT770" s="267"/>
      <c r="AU770" s="267"/>
      <c r="AV770" s="267"/>
      <c r="AW770" s="267"/>
      <c r="AX770" s="267"/>
      <c r="AY770" s="267"/>
      <c r="AZ770" s="267"/>
      <c r="BA770" s="267"/>
      <c r="BB770" s="267"/>
      <c r="BC770" s="267"/>
      <c r="BD770" s="267"/>
      <c r="BE770" s="267"/>
      <c r="BF770" s="267"/>
      <c r="BG770" s="267"/>
      <c r="BH770" s="267"/>
      <c r="BI770" s="267"/>
      <c r="BJ770" s="267"/>
      <c r="BK770" s="267"/>
      <c r="BL770" s="267"/>
      <c r="BM770" s="267"/>
      <c r="BN770" s="267"/>
      <c r="BO770" s="267"/>
      <c r="BP770" s="267"/>
      <c r="BQ770" s="267"/>
      <c r="BR770" s="267"/>
      <c r="BS770" s="267"/>
      <c r="BT770" s="267"/>
      <c r="BU770" s="267"/>
      <c r="BV770" s="267"/>
      <c r="BW770" s="267"/>
      <c r="BX770" s="267"/>
      <c r="BY770" s="267"/>
      <c r="BZ770" s="267"/>
      <c r="CA770" s="267"/>
      <c r="CB770" s="267"/>
      <c r="CC770" s="267"/>
      <c r="CD770" s="267"/>
      <c r="CE770" s="267"/>
      <c r="CF770" s="267"/>
      <c r="CG770" s="267"/>
      <c r="CH770" s="267"/>
      <c r="CI770" s="267"/>
      <c r="CJ770" s="267"/>
      <c r="CK770" s="267"/>
      <c r="CL770" s="267"/>
      <c r="CM770" s="267"/>
      <c r="CN770" s="267"/>
      <c r="CO770" s="267"/>
      <c r="CP770" s="267"/>
      <c r="CQ770" s="267"/>
      <c r="CR770" s="267"/>
      <c r="CS770" s="267"/>
      <c r="CT770" s="267"/>
      <c r="CU770" s="267"/>
      <c r="CV770" s="267"/>
      <c r="CW770" s="267"/>
      <c r="CX770" s="267"/>
      <c r="CY770" s="267"/>
      <c r="CZ770" s="267"/>
      <c r="DA770" s="267"/>
      <c r="DB770" s="267"/>
      <c r="DC770" s="267"/>
      <c r="DD770" s="267"/>
      <c r="DE770" s="267"/>
      <c r="DF770" s="267"/>
      <c r="DG770" s="267"/>
      <c r="DH770" s="267"/>
      <c r="DI770" s="267"/>
      <c r="DJ770" s="267"/>
      <c r="DK770" s="267"/>
      <c r="DL770" s="267"/>
      <c r="DM770" s="267"/>
      <c r="DN770" s="267"/>
      <c r="DO770" s="267"/>
      <c r="DP770" s="267"/>
      <c r="DQ770" s="267"/>
      <c r="DR770" s="267"/>
      <c r="DS770" s="267"/>
      <c r="DT770" s="267"/>
      <c r="DU770" s="267"/>
      <c r="DV770" s="267"/>
      <c r="DW770" s="267"/>
      <c r="DX770" s="267"/>
      <c r="DY770" s="267"/>
      <c r="DZ770" s="267"/>
      <c r="EA770" s="267"/>
      <c r="EB770" s="267"/>
      <c r="EC770" s="267"/>
      <c r="ED770" s="267"/>
      <c r="EE770" s="267"/>
      <c r="EF770" s="267"/>
      <c r="EG770" s="267"/>
      <c r="EH770" s="267"/>
      <c r="EI770" s="267"/>
      <c r="EJ770" s="267"/>
      <c r="EK770" s="267"/>
      <c r="EL770" s="267"/>
      <c r="EM770" s="267"/>
      <c r="EN770" s="267"/>
      <c r="EO770" s="267"/>
      <c r="EP770" s="267"/>
      <c r="EQ770" s="267"/>
      <c r="ER770" s="267"/>
      <c r="ES770" s="267"/>
      <c r="ET770" s="267"/>
      <c r="EU770" s="267"/>
      <c r="EV770" s="267"/>
      <c r="EW770" s="267"/>
      <c r="EX770" s="267"/>
      <c r="EY770" s="267"/>
      <c r="EZ770" s="267"/>
      <c r="FA770" s="267"/>
      <c r="FB770" s="267"/>
      <c r="FC770" s="267"/>
      <c r="FD770" s="267"/>
      <c r="FE770" s="267"/>
      <c r="FF770" s="267"/>
      <c r="FG770" s="267"/>
      <c r="FH770" s="267"/>
      <c r="FI770" s="267"/>
      <c r="FJ770" s="267"/>
      <c r="FK770" s="267"/>
      <c r="FL770" s="267"/>
      <c r="FM770" s="267"/>
      <c r="FN770" s="267"/>
      <c r="FO770" s="267"/>
      <c r="FP770" s="267"/>
      <c r="FQ770" s="267"/>
      <c r="FR770" s="267"/>
      <c r="FS770" s="267"/>
      <c r="FT770" s="267"/>
      <c r="FU770" s="267"/>
      <c r="FV770" s="267"/>
      <c r="FW770" s="267"/>
      <c r="FX770" s="267"/>
      <c r="FY770" s="267"/>
      <c r="FZ770" s="267"/>
      <c r="GA770" s="267"/>
      <c r="GB770" s="267"/>
      <c r="GC770" s="267"/>
      <c r="GD770" s="267"/>
      <c r="GE770" s="267"/>
      <c r="GF770" s="267"/>
      <c r="GG770" s="267"/>
      <c r="GH770" s="267"/>
      <c r="GI770" s="267"/>
      <c r="GJ770" s="267"/>
      <c r="GK770" s="267"/>
      <c r="GL770" s="267"/>
      <c r="GM770" s="267"/>
      <c r="GN770" s="267"/>
      <c r="GO770" s="267"/>
      <c r="GP770" s="267"/>
      <c r="GQ770" s="267"/>
      <c r="GR770" s="267"/>
      <c r="GS770" s="267"/>
      <c r="GT770" s="267"/>
      <c r="GU770" s="267"/>
      <c r="GV770" s="267"/>
    </row>
    <row r="771" spans="1:204" s="502" customFormat="1">
      <c r="A771" s="258"/>
      <c r="B771" s="425"/>
      <c r="C771" s="260"/>
      <c r="D771" s="261"/>
      <c r="E771" s="262"/>
      <c r="F771" s="263"/>
      <c r="G771" s="426"/>
      <c r="H771" s="428"/>
      <c r="I771" s="507"/>
      <c r="J771" s="508"/>
      <c r="K771" s="509"/>
      <c r="L771" s="510"/>
      <c r="N771" s="511"/>
      <c r="O771" s="511"/>
      <c r="P771" s="267"/>
      <c r="Q771" s="267"/>
      <c r="R771" s="267"/>
      <c r="S771" s="267"/>
      <c r="T771" s="267"/>
      <c r="U771" s="267"/>
      <c r="V771" s="267"/>
      <c r="W771" s="267"/>
      <c r="X771" s="267"/>
      <c r="Y771" s="267"/>
      <c r="Z771" s="267"/>
      <c r="AA771" s="267"/>
      <c r="AB771" s="267"/>
      <c r="AC771" s="267"/>
      <c r="AD771" s="267"/>
      <c r="AE771" s="267"/>
      <c r="AF771" s="267"/>
      <c r="AG771" s="267"/>
      <c r="AH771" s="267"/>
      <c r="AI771" s="267"/>
      <c r="AJ771" s="267"/>
      <c r="AK771" s="267"/>
      <c r="AL771" s="267"/>
      <c r="AM771" s="267"/>
      <c r="AN771" s="267"/>
      <c r="AO771" s="267"/>
      <c r="AP771" s="267"/>
      <c r="AQ771" s="267"/>
      <c r="AR771" s="267"/>
      <c r="AS771" s="267"/>
      <c r="AT771" s="267"/>
      <c r="AU771" s="267"/>
      <c r="AV771" s="267"/>
      <c r="AW771" s="267"/>
      <c r="AX771" s="267"/>
      <c r="AY771" s="267"/>
      <c r="AZ771" s="267"/>
      <c r="BA771" s="267"/>
      <c r="BB771" s="267"/>
      <c r="BC771" s="267"/>
      <c r="BD771" s="267"/>
      <c r="BE771" s="267"/>
      <c r="BF771" s="267"/>
      <c r="BG771" s="267"/>
      <c r="BH771" s="267"/>
      <c r="BI771" s="267"/>
      <c r="BJ771" s="267"/>
      <c r="BK771" s="267"/>
      <c r="BL771" s="267"/>
      <c r="BM771" s="267"/>
      <c r="BN771" s="267"/>
      <c r="BO771" s="267"/>
      <c r="BP771" s="267"/>
      <c r="BQ771" s="267"/>
      <c r="BR771" s="267"/>
      <c r="BS771" s="267"/>
      <c r="BT771" s="267"/>
      <c r="BU771" s="267"/>
      <c r="BV771" s="267"/>
      <c r="BW771" s="267"/>
      <c r="BX771" s="267"/>
      <c r="BY771" s="267"/>
      <c r="BZ771" s="267"/>
      <c r="CA771" s="267"/>
      <c r="CB771" s="267"/>
      <c r="CC771" s="267"/>
      <c r="CD771" s="267"/>
      <c r="CE771" s="267"/>
      <c r="CF771" s="267"/>
      <c r="CG771" s="267"/>
      <c r="CH771" s="267"/>
      <c r="CI771" s="267"/>
      <c r="CJ771" s="267"/>
      <c r="CK771" s="267"/>
      <c r="CL771" s="267"/>
      <c r="CM771" s="267"/>
      <c r="CN771" s="267"/>
      <c r="CO771" s="267"/>
      <c r="CP771" s="267"/>
      <c r="CQ771" s="267"/>
      <c r="CR771" s="267"/>
      <c r="CS771" s="267"/>
      <c r="CT771" s="267"/>
      <c r="CU771" s="267"/>
      <c r="CV771" s="267"/>
      <c r="CW771" s="267"/>
      <c r="CX771" s="267"/>
      <c r="CY771" s="267"/>
      <c r="CZ771" s="267"/>
      <c r="DA771" s="267"/>
      <c r="DB771" s="267"/>
      <c r="DC771" s="267"/>
      <c r="DD771" s="267"/>
      <c r="DE771" s="267"/>
      <c r="DF771" s="267"/>
      <c r="DG771" s="267"/>
      <c r="DH771" s="267"/>
      <c r="DI771" s="267"/>
      <c r="DJ771" s="267"/>
      <c r="DK771" s="267"/>
      <c r="DL771" s="267"/>
      <c r="DM771" s="267"/>
      <c r="DN771" s="267"/>
      <c r="DO771" s="267"/>
      <c r="DP771" s="267"/>
      <c r="DQ771" s="267"/>
      <c r="DR771" s="267"/>
      <c r="DS771" s="267"/>
      <c r="DT771" s="267"/>
      <c r="DU771" s="267"/>
      <c r="DV771" s="267"/>
      <c r="DW771" s="267"/>
      <c r="DX771" s="267"/>
      <c r="DY771" s="267"/>
      <c r="DZ771" s="267"/>
      <c r="EA771" s="267"/>
      <c r="EB771" s="267"/>
      <c r="EC771" s="267"/>
      <c r="ED771" s="267"/>
      <c r="EE771" s="267"/>
      <c r="EF771" s="267"/>
      <c r="EG771" s="267"/>
      <c r="EH771" s="267"/>
      <c r="EI771" s="267"/>
      <c r="EJ771" s="267"/>
      <c r="EK771" s="267"/>
      <c r="EL771" s="267"/>
      <c r="EM771" s="267"/>
      <c r="EN771" s="267"/>
      <c r="EO771" s="267"/>
      <c r="EP771" s="267"/>
      <c r="EQ771" s="267"/>
      <c r="ER771" s="267"/>
      <c r="ES771" s="267"/>
      <c r="ET771" s="267"/>
      <c r="EU771" s="267"/>
      <c r="EV771" s="267"/>
      <c r="EW771" s="267"/>
      <c r="EX771" s="267"/>
      <c r="EY771" s="267"/>
      <c r="EZ771" s="267"/>
      <c r="FA771" s="267"/>
      <c r="FB771" s="267"/>
      <c r="FC771" s="267"/>
      <c r="FD771" s="267"/>
      <c r="FE771" s="267"/>
      <c r="FF771" s="267"/>
      <c r="FG771" s="267"/>
      <c r="FH771" s="267"/>
      <c r="FI771" s="267"/>
      <c r="FJ771" s="267"/>
      <c r="FK771" s="267"/>
      <c r="FL771" s="267"/>
      <c r="FM771" s="267"/>
      <c r="FN771" s="267"/>
      <c r="FO771" s="267"/>
      <c r="FP771" s="267"/>
      <c r="FQ771" s="267"/>
      <c r="FR771" s="267"/>
      <c r="FS771" s="267"/>
      <c r="FT771" s="267"/>
      <c r="FU771" s="267"/>
      <c r="FV771" s="267"/>
      <c r="FW771" s="267"/>
      <c r="FX771" s="267"/>
      <c r="FY771" s="267"/>
      <c r="FZ771" s="267"/>
      <c r="GA771" s="267"/>
      <c r="GB771" s="267"/>
      <c r="GC771" s="267"/>
      <c r="GD771" s="267"/>
      <c r="GE771" s="267"/>
      <c r="GF771" s="267"/>
      <c r="GG771" s="267"/>
      <c r="GH771" s="267"/>
      <c r="GI771" s="267"/>
      <c r="GJ771" s="267"/>
      <c r="GK771" s="267"/>
      <c r="GL771" s="267"/>
      <c r="GM771" s="267"/>
      <c r="GN771" s="267"/>
      <c r="GO771" s="267"/>
      <c r="GP771" s="267"/>
      <c r="GQ771" s="267"/>
      <c r="GR771" s="267"/>
      <c r="GS771" s="267"/>
      <c r="GT771" s="267"/>
      <c r="GU771" s="267"/>
      <c r="GV771" s="267"/>
    </row>
    <row r="772" spans="1:204" s="502" customFormat="1">
      <c r="A772" s="258"/>
      <c r="B772" s="425"/>
      <c r="C772" s="260"/>
      <c r="D772" s="261"/>
      <c r="E772" s="262"/>
      <c r="F772" s="263"/>
      <c r="G772" s="426"/>
      <c r="H772" s="428"/>
      <c r="I772" s="507"/>
      <c r="J772" s="508"/>
      <c r="K772" s="509"/>
      <c r="L772" s="510"/>
      <c r="N772" s="511"/>
      <c r="O772" s="511"/>
      <c r="P772" s="267"/>
      <c r="Q772" s="267"/>
      <c r="R772" s="267"/>
      <c r="S772" s="267"/>
      <c r="T772" s="267"/>
      <c r="U772" s="267"/>
      <c r="V772" s="267"/>
      <c r="W772" s="267"/>
      <c r="X772" s="267"/>
      <c r="Y772" s="267"/>
      <c r="Z772" s="267"/>
      <c r="AA772" s="267"/>
      <c r="AB772" s="267"/>
      <c r="AC772" s="267"/>
      <c r="AD772" s="267"/>
      <c r="AE772" s="267"/>
      <c r="AF772" s="267"/>
      <c r="AG772" s="267"/>
      <c r="AH772" s="267"/>
      <c r="AI772" s="267"/>
      <c r="AJ772" s="267"/>
      <c r="AK772" s="267"/>
      <c r="AL772" s="267"/>
      <c r="AM772" s="267"/>
      <c r="AN772" s="267"/>
      <c r="AO772" s="267"/>
      <c r="AP772" s="267"/>
      <c r="AQ772" s="267"/>
      <c r="AR772" s="267"/>
      <c r="AS772" s="267"/>
      <c r="AT772" s="267"/>
      <c r="AU772" s="267"/>
      <c r="AV772" s="267"/>
      <c r="AW772" s="267"/>
      <c r="AX772" s="267"/>
      <c r="AY772" s="267"/>
      <c r="AZ772" s="267"/>
      <c r="BA772" s="267"/>
      <c r="BB772" s="267"/>
      <c r="BC772" s="267"/>
      <c r="BD772" s="267"/>
      <c r="BE772" s="267"/>
      <c r="BF772" s="267"/>
      <c r="BG772" s="267"/>
      <c r="BH772" s="267"/>
      <c r="BI772" s="267"/>
      <c r="BJ772" s="267"/>
      <c r="BK772" s="267"/>
      <c r="BL772" s="267"/>
      <c r="BM772" s="267"/>
      <c r="BN772" s="267"/>
      <c r="BO772" s="267"/>
      <c r="BP772" s="267"/>
      <c r="BQ772" s="267"/>
      <c r="BR772" s="267"/>
      <c r="BS772" s="267"/>
      <c r="BT772" s="267"/>
      <c r="BU772" s="267"/>
      <c r="BV772" s="267"/>
      <c r="BW772" s="267"/>
      <c r="BX772" s="267"/>
      <c r="BY772" s="267"/>
      <c r="BZ772" s="267"/>
      <c r="CA772" s="267"/>
      <c r="CB772" s="267"/>
      <c r="CC772" s="267"/>
      <c r="CD772" s="267"/>
      <c r="CE772" s="267"/>
      <c r="CF772" s="267"/>
      <c r="CG772" s="267"/>
      <c r="CH772" s="267"/>
      <c r="CI772" s="267"/>
      <c r="CJ772" s="267"/>
      <c r="CK772" s="267"/>
      <c r="CL772" s="267"/>
      <c r="CM772" s="267"/>
      <c r="CN772" s="267"/>
      <c r="CO772" s="267"/>
      <c r="CP772" s="267"/>
      <c r="CQ772" s="267"/>
      <c r="CR772" s="267"/>
      <c r="CS772" s="267"/>
      <c r="CT772" s="267"/>
      <c r="CU772" s="267"/>
      <c r="CV772" s="267"/>
      <c r="CW772" s="267"/>
      <c r="CX772" s="267"/>
      <c r="CY772" s="267"/>
      <c r="CZ772" s="267"/>
      <c r="DA772" s="267"/>
      <c r="DB772" s="267"/>
      <c r="DC772" s="267"/>
      <c r="DD772" s="267"/>
      <c r="DE772" s="267"/>
      <c r="DF772" s="267"/>
      <c r="DG772" s="267"/>
      <c r="DH772" s="267"/>
      <c r="DI772" s="267"/>
      <c r="DJ772" s="267"/>
      <c r="DK772" s="267"/>
      <c r="DL772" s="267"/>
      <c r="DM772" s="267"/>
      <c r="DN772" s="267"/>
      <c r="DO772" s="267"/>
      <c r="DP772" s="267"/>
      <c r="DQ772" s="267"/>
      <c r="DR772" s="267"/>
      <c r="DS772" s="267"/>
      <c r="DT772" s="267"/>
      <c r="DU772" s="267"/>
      <c r="DV772" s="267"/>
      <c r="DW772" s="267"/>
      <c r="DX772" s="267"/>
      <c r="DY772" s="267"/>
      <c r="DZ772" s="267"/>
      <c r="EA772" s="267"/>
      <c r="EB772" s="267"/>
      <c r="EC772" s="267"/>
      <c r="ED772" s="267"/>
      <c r="EE772" s="267"/>
      <c r="EF772" s="267"/>
      <c r="EG772" s="267"/>
      <c r="EH772" s="267"/>
      <c r="EI772" s="267"/>
      <c r="EJ772" s="267"/>
      <c r="EK772" s="267"/>
      <c r="EL772" s="267"/>
      <c r="EM772" s="267"/>
      <c r="EN772" s="267"/>
      <c r="EO772" s="267"/>
      <c r="EP772" s="267"/>
      <c r="EQ772" s="267"/>
      <c r="ER772" s="267"/>
      <c r="ES772" s="267"/>
      <c r="ET772" s="267"/>
      <c r="EU772" s="267"/>
      <c r="EV772" s="267"/>
      <c r="EW772" s="267"/>
      <c r="EX772" s="267"/>
      <c r="EY772" s="267"/>
      <c r="EZ772" s="267"/>
      <c r="FA772" s="267"/>
      <c r="FB772" s="267"/>
      <c r="FC772" s="267"/>
      <c r="FD772" s="267"/>
      <c r="FE772" s="267"/>
      <c r="FF772" s="267"/>
      <c r="FG772" s="267"/>
      <c r="FH772" s="267"/>
      <c r="FI772" s="267"/>
      <c r="FJ772" s="267"/>
      <c r="FK772" s="267"/>
      <c r="FL772" s="267"/>
      <c r="FM772" s="267"/>
      <c r="FN772" s="267"/>
      <c r="FO772" s="267"/>
      <c r="FP772" s="267"/>
      <c r="FQ772" s="267"/>
      <c r="FR772" s="267"/>
      <c r="FS772" s="267"/>
      <c r="FT772" s="267"/>
      <c r="FU772" s="267"/>
      <c r="FV772" s="267"/>
      <c r="FW772" s="267"/>
      <c r="FX772" s="267"/>
      <c r="FY772" s="267"/>
      <c r="FZ772" s="267"/>
      <c r="GA772" s="267"/>
      <c r="GB772" s="267"/>
      <c r="GC772" s="267"/>
      <c r="GD772" s="267"/>
      <c r="GE772" s="267"/>
      <c r="GF772" s="267"/>
      <c r="GG772" s="267"/>
      <c r="GH772" s="267"/>
      <c r="GI772" s="267"/>
      <c r="GJ772" s="267"/>
      <c r="GK772" s="267"/>
      <c r="GL772" s="267"/>
      <c r="GM772" s="267"/>
      <c r="GN772" s="267"/>
      <c r="GO772" s="267"/>
      <c r="GP772" s="267"/>
      <c r="GQ772" s="267"/>
      <c r="GR772" s="267"/>
      <c r="GS772" s="267"/>
      <c r="GT772" s="267"/>
      <c r="GU772" s="267"/>
      <c r="GV772" s="267"/>
    </row>
    <row r="773" spans="1:204" s="502" customFormat="1">
      <c r="A773" s="258"/>
      <c r="B773" s="425"/>
      <c r="C773" s="260"/>
      <c r="D773" s="261"/>
      <c r="E773" s="262"/>
      <c r="F773" s="263"/>
      <c r="G773" s="426"/>
      <c r="H773" s="428"/>
      <c r="I773" s="507"/>
      <c r="J773" s="508"/>
      <c r="K773" s="509"/>
      <c r="L773" s="510"/>
      <c r="N773" s="511"/>
      <c r="O773" s="511"/>
      <c r="P773" s="267"/>
      <c r="Q773" s="267"/>
      <c r="R773" s="267"/>
      <c r="S773" s="267"/>
      <c r="T773" s="267"/>
      <c r="U773" s="267"/>
      <c r="V773" s="267"/>
      <c r="W773" s="267"/>
      <c r="X773" s="267"/>
      <c r="Y773" s="267"/>
      <c r="Z773" s="267"/>
      <c r="AA773" s="267"/>
      <c r="AB773" s="267"/>
      <c r="AC773" s="267"/>
      <c r="AD773" s="267"/>
      <c r="AE773" s="267"/>
      <c r="AF773" s="267"/>
      <c r="AG773" s="267"/>
      <c r="AH773" s="267"/>
      <c r="AI773" s="267"/>
      <c r="AJ773" s="267"/>
      <c r="AK773" s="267"/>
      <c r="AL773" s="267"/>
      <c r="AM773" s="267"/>
      <c r="AN773" s="267"/>
      <c r="AO773" s="267"/>
      <c r="AP773" s="267"/>
      <c r="AQ773" s="267"/>
      <c r="AR773" s="267"/>
      <c r="AS773" s="267"/>
      <c r="AT773" s="267"/>
      <c r="AU773" s="267"/>
      <c r="AV773" s="267"/>
      <c r="AW773" s="267"/>
      <c r="AX773" s="267"/>
      <c r="AY773" s="267"/>
      <c r="AZ773" s="267"/>
      <c r="BA773" s="267"/>
      <c r="BB773" s="267"/>
      <c r="BC773" s="267"/>
      <c r="BD773" s="267"/>
      <c r="BE773" s="267"/>
      <c r="BF773" s="267"/>
      <c r="BG773" s="267"/>
      <c r="BH773" s="267"/>
      <c r="BI773" s="267"/>
      <c r="BJ773" s="267"/>
      <c r="BK773" s="267"/>
      <c r="BL773" s="267"/>
      <c r="BM773" s="267"/>
      <c r="BN773" s="267"/>
      <c r="BO773" s="267"/>
      <c r="BP773" s="267"/>
      <c r="BQ773" s="267"/>
      <c r="BR773" s="267"/>
      <c r="BS773" s="267"/>
      <c r="BT773" s="267"/>
      <c r="BU773" s="267"/>
      <c r="BV773" s="267"/>
      <c r="BW773" s="267"/>
      <c r="BX773" s="267"/>
      <c r="BY773" s="267"/>
      <c r="BZ773" s="267"/>
      <c r="CA773" s="267"/>
      <c r="CB773" s="267"/>
      <c r="CC773" s="267"/>
      <c r="CD773" s="267"/>
      <c r="CE773" s="267"/>
      <c r="CF773" s="267"/>
      <c r="CG773" s="267"/>
      <c r="CH773" s="267"/>
      <c r="CI773" s="267"/>
      <c r="CJ773" s="267"/>
      <c r="CK773" s="267"/>
      <c r="CL773" s="267"/>
      <c r="CM773" s="267"/>
      <c r="CN773" s="267"/>
      <c r="CO773" s="267"/>
      <c r="CP773" s="267"/>
      <c r="CQ773" s="267"/>
      <c r="CR773" s="267"/>
      <c r="CS773" s="267"/>
      <c r="CT773" s="267"/>
      <c r="CU773" s="267"/>
      <c r="CV773" s="267"/>
      <c r="CW773" s="267"/>
      <c r="CX773" s="267"/>
      <c r="CY773" s="267"/>
      <c r="CZ773" s="267"/>
      <c r="DA773" s="267"/>
      <c r="DB773" s="267"/>
      <c r="DC773" s="267"/>
      <c r="DD773" s="267"/>
      <c r="DE773" s="267"/>
      <c r="DF773" s="267"/>
      <c r="DG773" s="267"/>
      <c r="DH773" s="267"/>
      <c r="DI773" s="267"/>
      <c r="DJ773" s="267"/>
      <c r="DK773" s="267"/>
      <c r="DL773" s="267"/>
      <c r="DM773" s="267"/>
      <c r="DN773" s="267"/>
      <c r="DO773" s="267"/>
      <c r="DP773" s="267"/>
      <c r="DQ773" s="267"/>
      <c r="DR773" s="267"/>
      <c r="DS773" s="267"/>
      <c r="DT773" s="267"/>
      <c r="DU773" s="267"/>
      <c r="DV773" s="267"/>
      <c r="DW773" s="267"/>
      <c r="DX773" s="267"/>
      <c r="DY773" s="267"/>
      <c r="DZ773" s="267"/>
      <c r="EA773" s="267"/>
      <c r="EB773" s="267"/>
      <c r="EC773" s="267"/>
      <c r="ED773" s="267"/>
      <c r="EE773" s="267"/>
      <c r="EF773" s="267"/>
      <c r="EG773" s="267"/>
      <c r="EH773" s="267"/>
      <c r="EI773" s="267"/>
      <c r="EJ773" s="267"/>
      <c r="EK773" s="267"/>
      <c r="EL773" s="267"/>
      <c r="EM773" s="267"/>
      <c r="EN773" s="267"/>
      <c r="EO773" s="267"/>
      <c r="EP773" s="267"/>
      <c r="EQ773" s="267"/>
      <c r="ER773" s="267"/>
      <c r="ES773" s="267"/>
      <c r="ET773" s="267"/>
      <c r="EU773" s="267"/>
      <c r="EV773" s="267"/>
      <c r="EW773" s="267"/>
      <c r="EX773" s="267"/>
      <c r="EY773" s="267"/>
      <c r="EZ773" s="267"/>
      <c r="FA773" s="267"/>
      <c r="FB773" s="267"/>
      <c r="FC773" s="267"/>
      <c r="FD773" s="267"/>
      <c r="FE773" s="267"/>
      <c r="FF773" s="267"/>
      <c r="FG773" s="267"/>
      <c r="FH773" s="267"/>
      <c r="FI773" s="267"/>
      <c r="FJ773" s="267"/>
      <c r="FK773" s="267"/>
      <c r="FL773" s="267"/>
      <c r="FM773" s="267"/>
      <c r="FN773" s="267"/>
      <c r="FO773" s="267"/>
      <c r="FP773" s="267"/>
      <c r="FQ773" s="267"/>
      <c r="FR773" s="267"/>
      <c r="FS773" s="267"/>
      <c r="FT773" s="267"/>
      <c r="FU773" s="267"/>
      <c r="FV773" s="267"/>
      <c r="FW773" s="267"/>
      <c r="FX773" s="267"/>
      <c r="FY773" s="267"/>
      <c r="FZ773" s="267"/>
      <c r="GA773" s="267"/>
      <c r="GB773" s="267"/>
      <c r="GC773" s="267"/>
      <c r="GD773" s="267"/>
      <c r="GE773" s="267"/>
      <c r="GF773" s="267"/>
      <c r="GG773" s="267"/>
      <c r="GH773" s="267"/>
      <c r="GI773" s="267"/>
      <c r="GJ773" s="267"/>
      <c r="GK773" s="267"/>
      <c r="GL773" s="267"/>
      <c r="GM773" s="267"/>
      <c r="GN773" s="267"/>
      <c r="GO773" s="267"/>
      <c r="GP773" s="267"/>
      <c r="GQ773" s="267"/>
      <c r="GR773" s="267"/>
      <c r="GS773" s="267"/>
      <c r="GT773" s="267"/>
      <c r="GU773" s="267"/>
      <c r="GV773" s="267"/>
    </row>
    <row r="775" spans="1:204" s="502" customFormat="1">
      <c r="A775" s="258"/>
      <c r="B775" s="425"/>
      <c r="C775" s="260"/>
      <c r="D775" s="261"/>
      <c r="E775" s="262"/>
      <c r="F775" s="263"/>
      <c r="G775" s="426"/>
      <c r="H775" s="428"/>
      <c r="I775" s="507"/>
      <c r="J775" s="508"/>
      <c r="K775" s="509"/>
      <c r="L775" s="510"/>
      <c r="N775" s="511"/>
      <c r="O775" s="511"/>
      <c r="P775" s="267"/>
      <c r="Q775" s="267"/>
      <c r="R775" s="267"/>
      <c r="S775" s="267"/>
      <c r="T775" s="267"/>
      <c r="U775" s="267"/>
      <c r="V775" s="267"/>
      <c r="W775" s="267"/>
      <c r="X775" s="267"/>
      <c r="Y775" s="267"/>
      <c r="Z775" s="267"/>
      <c r="AA775" s="267"/>
      <c r="AB775" s="267"/>
      <c r="AC775" s="267"/>
      <c r="AD775" s="267"/>
      <c r="AE775" s="267"/>
      <c r="AF775" s="267"/>
      <c r="AG775" s="267"/>
      <c r="AH775" s="267"/>
      <c r="AI775" s="267"/>
      <c r="AJ775" s="267"/>
      <c r="AK775" s="267"/>
      <c r="AL775" s="267"/>
      <c r="AM775" s="267"/>
      <c r="AN775" s="267"/>
      <c r="AO775" s="267"/>
      <c r="AP775" s="267"/>
      <c r="AQ775" s="267"/>
      <c r="AR775" s="267"/>
      <c r="AS775" s="267"/>
      <c r="AT775" s="267"/>
      <c r="AU775" s="267"/>
      <c r="AV775" s="267"/>
      <c r="AW775" s="267"/>
      <c r="AX775" s="267"/>
      <c r="AY775" s="267"/>
      <c r="AZ775" s="267"/>
      <c r="BA775" s="267"/>
      <c r="BB775" s="267"/>
      <c r="BC775" s="267"/>
      <c r="BD775" s="267"/>
      <c r="BE775" s="267"/>
      <c r="BF775" s="267"/>
      <c r="BG775" s="267"/>
      <c r="BH775" s="267"/>
      <c r="BI775" s="267"/>
      <c r="BJ775" s="267"/>
      <c r="BK775" s="267"/>
      <c r="BL775" s="267"/>
      <c r="BM775" s="267"/>
      <c r="BN775" s="267"/>
      <c r="BO775" s="267"/>
      <c r="BP775" s="267"/>
      <c r="BQ775" s="267"/>
      <c r="BR775" s="267"/>
      <c r="BS775" s="267"/>
      <c r="BT775" s="267"/>
      <c r="BU775" s="267"/>
      <c r="BV775" s="267"/>
      <c r="BW775" s="267"/>
      <c r="BX775" s="267"/>
      <c r="BY775" s="267"/>
      <c r="BZ775" s="267"/>
      <c r="CA775" s="267"/>
      <c r="CB775" s="267"/>
      <c r="CC775" s="267"/>
      <c r="CD775" s="267"/>
      <c r="CE775" s="267"/>
      <c r="CF775" s="267"/>
      <c r="CG775" s="267"/>
      <c r="CH775" s="267"/>
      <c r="CI775" s="267"/>
      <c r="CJ775" s="267"/>
      <c r="CK775" s="267"/>
      <c r="CL775" s="267"/>
      <c r="CM775" s="267"/>
      <c r="CN775" s="267"/>
      <c r="CO775" s="267"/>
      <c r="CP775" s="267"/>
      <c r="CQ775" s="267"/>
      <c r="CR775" s="267"/>
      <c r="CS775" s="267"/>
      <c r="CT775" s="267"/>
      <c r="CU775" s="267"/>
      <c r="CV775" s="267"/>
      <c r="CW775" s="267"/>
      <c r="CX775" s="267"/>
      <c r="CY775" s="267"/>
      <c r="CZ775" s="267"/>
      <c r="DA775" s="267"/>
      <c r="DB775" s="267"/>
      <c r="DC775" s="267"/>
      <c r="DD775" s="267"/>
      <c r="DE775" s="267"/>
      <c r="DF775" s="267"/>
      <c r="DG775" s="267"/>
      <c r="DH775" s="267"/>
      <c r="DI775" s="267"/>
      <c r="DJ775" s="267"/>
      <c r="DK775" s="267"/>
      <c r="DL775" s="267"/>
      <c r="DM775" s="267"/>
      <c r="DN775" s="267"/>
      <c r="DO775" s="267"/>
      <c r="DP775" s="267"/>
      <c r="DQ775" s="267"/>
      <c r="DR775" s="267"/>
      <c r="DS775" s="267"/>
      <c r="DT775" s="267"/>
      <c r="DU775" s="267"/>
      <c r="DV775" s="267"/>
      <c r="DW775" s="267"/>
      <c r="DX775" s="267"/>
      <c r="DY775" s="267"/>
      <c r="DZ775" s="267"/>
      <c r="EA775" s="267"/>
      <c r="EB775" s="267"/>
      <c r="EC775" s="267"/>
      <c r="ED775" s="267"/>
      <c r="EE775" s="267"/>
      <c r="EF775" s="267"/>
      <c r="EG775" s="267"/>
      <c r="EH775" s="267"/>
      <c r="EI775" s="267"/>
      <c r="EJ775" s="267"/>
      <c r="EK775" s="267"/>
      <c r="EL775" s="267"/>
      <c r="EM775" s="267"/>
      <c r="EN775" s="267"/>
      <c r="EO775" s="267"/>
      <c r="EP775" s="267"/>
      <c r="EQ775" s="267"/>
      <c r="ER775" s="267"/>
      <c r="ES775" s="267"/>
      <c r="ET775" s="267"/>
      <c r="EU775" s="267"/>
      <c r="EV775" s="267"/>
      <c r="EW775" s="267"/>
      <c r="EX775" s="267"/>
      <c r="EY775" s="267"/>
      <c r="EZ775" s="267"/>
      <c r="FA775" s="267"/>
      <c r="FB775" s="267"/>
      <c r="FC775" s="267"/>
      <c r="FD775" s="267"/>
      <c r="FE775" s="267"/>
      <c r="FF775" s="267"/>
      <c r="FG775" s="267"/>
      <c r="FH775" s="267"/>
      <c r="FI775" s="267"/>
      <c r="FJ775" s="267"/>
      <c r="FK775" s="267"/>
      <c r="FL775" s="267"/>
      <c r="FM775" s="267"/>
      <c r="FN775" s="267"/>
      <c r="FO775" s="267"/>
      <c r="FP775" s="267"/>
      <c r="FQ775" s="267"/>
      <c r="FR775" s="267"/>
      <c r="FS775" s="267"/>
      <c r="FT775" s="267"/>
      <c r="FU775" s="267"/>
      <c r="FV775" s="267"/>
      <c r="FW775" s="267"/>
      <c r="FX775" s="267"/>
      <c r="FY775" s="267"/>
      <c r="FZ775" s="267"/>
      <c r="GA775" s="267"/>
      <c r="GB775" s="267"/>
      <c r="GC775" s="267"/>
      <c r="GD775" s="267"/>
      <c r="GE775" s="267"/>
      <c r="GF775" s="267"/>
      <c r="GG775" s="267"/>
      <c r="GH775" s="267"/>
      <c r="GI775" s="267"/>
      <c r="GJ775" s="267"/>
      <c r="GK775" s="267"/>
      <c r="GL775" s="267"/>
      <c r="GM775" s="267"/>
      <c r="GN775" s="267"/>
      <c r="GO775" s="267"/>
      <c r="GP775" s="267"/>
      <c r="GQ775" s="267"/>
      <c r="GR775" s="267"/>
      <c r="GS775" s="267"/>
      <c r="GT775" s="267"/>
      <c r="GU775" s="267"/>
      <c r="GV775" s="267"/>
    </row>
    <row r="777" spans="1:204" s="502" customFormat="1">
      <c r="A777" s="258"/>
      <c r="B777" s="425"/>
      <c r="C777" s="260"/>
      <c r="D777" s="261"/>
      <c r="E777" s="262"/>
      <c r="F777" s="263"/>
      <c r="G777" s="426"/>
      <c r="H777" s="428"/>
      <c r="I777" s="507"/>
      <c r="J777" s="508"/>
      <c r="K777" s="509"/>
      <c r="L777" s="510"/>
      <c r="N777" s="511"/>
      <c r="O777" s="511"/>
      <c r="P777" s="267"/>
      <c r="Q777" s="267"/>
      <c r="R777" s="267"/>
      <c r="S777" s="267"/>
      <c r="T777" s="267"/>
      <c r="U777" s="267"/>
      <c r="V777" s="267"/>
      <c r="W777" s="267"/>
      <c r="X777" s="267"/>
      <c r="Y777" s="267"/>
      <c r="Z777" s="267"/>
      <c r="AA777" s="267"/>
      <c r="AB777" s="267"/>
      <c r="AC777" s="267"/>
      <c r="AD777" s="267"/>
      <c r="AE777" s="267"/>
      <c r="AF777" s="267"/>
      <c r="AG777" s="267"/>
      <c r="AH777" s="267"/>
      <c r="AI777" s="267"/>
      <c r="AJ777" s="267"/>
      <c r="AK777" s="267"/>
      <c r="AL777" s="267"/>
      <c r="AM777" s="267"/>
      <c r="AN777" s="267"/>
      <c r="AO777" s="267"/>
      <c r="AP777" s="267"/>
      <c r="AQ777" s="267"/>
      <c r="AR777" s="267"/>
      <c r="AS777" s="267"/>
      <c r="AT777" s="267"/>
      <c r="AU777" s="267"/>
      <c r="AV777" s="267"/>
      <c r="AW777" s="267"/>
      <c r="AX777" s="267"/>
      <c r="AY777" s="267"/>
      <c r="AZ777" s="267"/>
      <c r="BA777" s="267"/>
      <c r="BB777" s="267"/>
      <c r="BC777" s="267"/>
      <c r="BD777" s="267"/>
      <c r="BE777" s="267"/>
      <c r="BF777" s="267"/>
      <c r="BG777" s="267"/>
      <c r="BH777" s="267"/>
      <c r="BI777" s="267"/>
      <c r="BJ777" s="267"/>
      <c r="BK777" s="267"/>
      <c r="BL777" s="267"/>
      <c r="BM777" s="267"/>
      <c r="BN777" s="267"/>
      <c r="BO777" s="267"/>
      <c r="BP777" s="267"/>
      <c r="BQ777" s="267"/>
      <c r="BR777" s="267"/>
      <c r="BS777" s="267"/>
      <c r="BT777" s="267"/>
      <c r="BU777" s="267"/>
      <c r="BV777" s="267"/>
      <c r="BW777" s="267"/>
      <c r="BX777" s="267"/>
      <c r="BY777" s="267"/>
      <c r="BZ777" s="267"/>
      <c r="CA777" s="267"/>
      <c r="CB777" s="267"/>
      <c r="CC777" s="267"/>
      <c r="CD777" s="267"/>
      <c r="CE777" s="267"/>
      <c r="CF777" s="267"/>
      <c r="CG777" s="267"/>
      <c r="CH777" s="267"/>
      <c r="CI777" s="267"/>
      <c r="CJ777" s="267"/>
      <c r="CK777" s="267"/>
      <c r="CL777" s="267"/>
      <c r="CM777" s="267"/>
      <c r="CN777" s="267"/>
      <c r="CO777" s="267"/>
      <c r="CP777" s="267"/>
      <c r="CQ777" s="267"/>
      <c r="CR777" s="267"/>
      <c r="CS777" s="267"/>
      <c r="CT777" s="267"/>
      <c r="CU777" s="267"/>
      <c r="CV777" s="267"/>
      <c r="CW777" s="267"/>
      <c r="CX777" s="267"/>
      <c r="CY777" s="267"/>
      <c r="CZ777" s="267"/>
      <c r="DA777" s="267"/>
      <c r="DB777" s="267"/>
      <c r="DC777" s="267"/>
      <c r="DD777" s="267"/>
      <c r="DE777" s="267"/>
      <c r="DF777" s="267"/>
      <c r="DG777" s="267"/>
      <c r="DH777" s="267"/>
      <c r="DI777" s="267"/>
      <c r="DJ777" s="267"/>
      <c r="DK777" s="267"/>
      <c r="DL777" s="267"/>
      <c r="DM777" s="267"/>
      <c r="DN777" s="267"/>
      <c r="DO777" s="267"/>
      <c r="DP777" s="267"/>
      <c r="DQ777" s="267"/>
      <c r="DR777" s="267"/>
      <c r="DS777" s="267"/>
      <c r="DT777" s="267"/>
      <c r="DU777" s="267"/>
      <c r="DV777" s="267"/>
      <c r="DW777" s="267"/>
      <c r="DX777" s="267"/>
      <c r="DY777" s="267"/>
      <c r="DZ777" s="267"/>
      <c r="EA777" s="267"/>
      <c r="EB777" s="267"/>
      <c r="EC777" s="267"/>
      <c r="ED777" s="267"/>
      <c r="EE777" s="267"/>
      <c r="EF777" s="267"/>
      <c r="EG777" s="267"/>
      <c r="EH777" s="267"/>
      <c r="EI777" s="267"/>
      <c r="EJ777" s="267"/>
      <c r="EK777" s="267"/>
      <c r="EL777" s="267"/>
      <c r="EM777" s="267"/>
      <c r="EN777" s="267"/>
      <c r="EO777" s="267"/>
      <c r="EP777" s="267"/>
      <c r="EQ777" s="267"/>
      <c r="ER777" s="267"/>
      <c r="ES777" s="267"/>
      <c r="ET777" s="267"/>
      <c r="EU777" s="267"/>
      <c r="EV777" s="267"/>
      <c r="EW777" s="267"/>
      <c r="EX777" s="267"/>
      <c r="EY777" s="267"/>
      <c r="EZ777" s="267"/>
      <c r="FA777" s="267"/>
      <c r="FB777" s="267"/>
      <c r="FC777" s="267"/>
      <c r="FD777" s="267"/>
      <c r="FE777" s="267"/>
      <c r="FF777" s="267"/>
      <c r="FG777" s="267"/>
      <c r="FH777" s="267"/>
      <c r="FI777" s="267"/>
      <c r="FJ777" s="267"/>
      <c r="FK777" s="267"/>
      <c r="FL777" s="267"/>
      <c r="FM777" s="267"/>
      <c r="FN777" s="267"/>
      <c r="FO777" s="267"/>
      <c r="FP777" s="267"/>
      <c r="FQ777" s="267"/>
      <c r="FR777" s="267"/>
      <c r="FS777" s="267"/>
      <c r="FT777" s="267"/>
      <c r="FU777" s="267"/>
      <c r="FV777" s="267"/>
      <c r="FW777" s="267"/>
      <c r="FX777" s="267"/>
      <c r="FY777" s="267"/>
      <c r="FZ777" s="267"/>
      <c r="GA777" s="267"/>
      <c r="GB777" s="267"/>
      <c r="GC777" s="267"/>
      <c r="GD777" s="267"/>
      <c r="GE777" s="267"/>
      <c r="GF777" s="267"/>
      <c r="GG777" s="267"/>
      <c r="GH777" s="267"/>
      <c r="GI777" s="267"/>
      <c r="GJ777" s="267"/>
      <c r="GK777" s="267"/>
      <c r="GL777" s="267"/>
      <c r="GM777" s="267"/>
      <c r="GN777" s="267"/>
      <c r="GO777" s="267"/>
      <c r="GP777" s="267"/>
      <c r="GQ777" s="267"/>
      <c r="GR777" s="267"/>
      <c r="GS777" s="267"/>
      <c r="GT777" s="267"/>
      <c r="GU777" s="267"/>
      <c r="GV777" s="267"/>
    </row>
    <row r="779" spans="1:204" s="502" customFormat="1">
      <c r="A779" s="258"/>
      <c r="B779" s="425"/>
      <c r="C779" s="260"/>
      <c r="D779" s="261"/>
      <c r="E779" s="262"/>
      <c r="F779" s="263"/>
      <c r="G779" s="426"/>
      <c r="H779" s="428"/>
      <c r="I779" s="507"/>
      <c r="J779" s="508"/>
      <c r="K779" s="509"/>
      <c r="L779" s="510"/>
      <c r="N779" s="511"/>
      <c r="O779" s="511"/>
      <c r="P779" s="267"/>
      <c r="Q779" s="267"/>
      <c r="R779" s="267"/>
      <c r="S779" s="267"/>
      <c r="T779" s="267"/>
      <c r="U779" s="267"/>
      <c r="V779" s="267"/>
      <c r="W779" s="267"/>
      <c r="X779" s="267"/>
      <c r="Y779" s="267"/>
      <c r="Z779" s="267"/>
      <c r="AA779" s="267"/>
      <c r="AB779" s="267"/>
      <c r="AC779" s="267"/>
      <c r="AD779" s="267"/>
      <c r="AE779" s="267"/>
      <c r="AF779" s="267"/>
      <c r="AG779" s="267"/>
      <c r="AH779" s="267"/>
      <c r="AI779" s="267"/>
      <c r="AJ779" s="267"/>
      <c r="AK779" s="267"/>
      <c r="AL779" s="267"/>
      <c r="AM779" s="267"/>
      <c r="AN779" s="267"/>
      <c r="AO779" s="267"/>
      <c r="AP779" s="267"/>
      <c r="AQ779" s="267"/>
      <c r="AR779" s="267"/>
      <c r="AS779" s="267"/>
      <c r="AT779" s="267"/>
      <c r="AU779" s="267"/>
      <c r="AV779" s="267"/>
      <c r="AW779" s="267"/>
      <c r="AX779" s="267"/>
      <c r="AY779" s="267"/>
      <c r="AZ779" s="267"/>
      <c r="BA779" s="267"/>
      <c r="BB779" s="267"/>
      <c r="BC779" s="267"/>
      <c r="BD779" s="267"/>
      <c r="BE779" s="267"/>
      <c r="BF779" s="267"/>
      <c r="BG779" s="267"/>
      <c r="BH779" s="267"/>
      <c r="BI779" s="267"/>
      <c r="BJ779" s="267"/>
      <c r="BK779" s="267"/>
      <c r="BL779" s="267"/>
      <c r="BM779" s="267"/>
      <c r="BN779" s="267"/>
      <c r="BO779" s="267"/>
      <c r="BP779" s="267"/>
      <c r="BQ779" s="267"/>
      <c r="BR779" s="267"/>
      <c r="BS779" s="267"/>
      <c r="BT779" s="267"/>
      <c r="BU779" s="267"/>
      <c r="BV779" s="267"/>
      <c r="BW779" s="267"/>
      <c r="BX779" s="267"/>
      <c r="BY779" s="267"/>
      <c r="BZ779" s="267"/>
      <c r="CA779" s="267"/>
      <c r="CB779" s="267"/>
      <c r="CC779" s="267"/>
      <c r="CD779" s="267"/>
      <c r="CE779" s="267"/>
      <c r="CF779" s="267"/>
      <c r="CG779" s="267"/>
      <c r="CH779" s="267"/>
      <c r="CI779" s="267"/>
      <c r="CJ779" s="267"/>
      <c r="CK779" s="267"/>
      <c r="CL779" s="267"/>
      <c r="CM779" s="267"/>
      <c r="CN779" s="267"/>
      <c r="CO779" s="267"/>
      <c r="CP779" s="267"/>
      <c r="CQ779" s="267"/>
      <c r="CR779" s="267"/>
      <c r="CS779" s="267"/>
      <c r="CT779" s="267"/>
      <c r="CU779" s="267"/>
      <c r="CV779" s="267"/>
      <c r="CW779" s="267"/>
      <c r="CX779" s="267"/>
      <c r="CY779" s="267"/>
      <c r="CZ779" s="267"/>
      <c r="DA779" s="267"/>
      <c r="DB779" s="267"/>
      <c r="DC779" s="267"/>
      <c r="DD779" s="267"/>
      <c r="DE779" s="267"/>
      <c r="DF779" s="267"/>
      <c r="DG779" s="267"/>
      <c r="DH779" s="267"/>
      <c r="DI779" s="267"/>
      <c r="DJ779" s="267"/>
      <c r="DK779" s="267"/>
      <c r="DL779" s="267"/>
      <c r="DM779" s="267"/>
      <c r="DN779" s="267"/>
      <c r="DO779" s="267"/>
      <c r="DP779" s="267"/>
      <c r="DQ779" s="267"/>
      <c r="DR779" s="267"/>
      <c r="DS779" s="267"/>
      <c r="DT779" s="267"/>
      <c r="DU779" s="267"/>
      <c r="DV779" s="267"/>
      <c r="DW779" s="267"/>
      <c r="DX779" s="267"/>
      <c r="DY779" s="267"/>
      <c r="DZ779" s="267"/>
      <c r="EA779" s="267"/>
      <c r="EB779" s="267"/>
      <c r="EC779" s="267"/>
      <c r="ED779" s="267"/>
      <c r="EE779" s="267"/>
      <c r="EF779" s="267"/>
      <c r="EG779" s="267"/>
      <c r="EH779" s="267"/>
      <c r="EI779" s="267"/>
      <c r="EJ779" s="267"/>
      <c r="EK779" s="267"/>
      <c r="EL779" s="267"/>
      <c r="EM779" s="267"/>
      <c r="EN779" s="267"/>
      <c r="EO779" s="267"/>
      <c r="EP779" s="267"/>
      <c r="EQ779" s="267"/>
      <c r="ER779" s="267"/>
      <c r="ES779" s="267"/>
      <c r="ET779" s="267"/>
      <c r="EU779" s="267"/>
      <c r="EV779" s="267"/>
      <c r="EW779" s="267"/>
      <c r="EX779" s="267"/>
      <c r="EY779" s="267"/>
      <c r="EZ779" s="267"/>
      <c r="FA779" s="267"/>
      <c r="FB779" s="267"/>
      <c r="FC779" s="267"/>
      <c r="FD779" s="267"/>
      <c r="FE779" s="267"/>
      <c r="FF779" s="267"/>
      <c r="FG779" s="267"/>
      <c r="FH779" s="267"/>
      <c r="FI779" s="267"/>
      <c r="FJ779" s="267"/>
      <c r="FK779" s="267"/>
      <c r="FL779" s="267"/>
      <c r="FM779" s="267"/>
      <c r="FN779" s="267"/>
      <c r="FO779" s="267"/>
      <c r="FP779" s="267"/>
      <c r="FQ779" s="267"/>
      <c r="FR779" s="267"/>
      <c r="FS779" s="267"/>
      <c r="FT779" s="267"/>
      <c r="FU779" s="267"/>
      <c r="FV779" s="267"/>
      <c r="FW779" s="267"/>
      <c r="FX779" s="267"/>
      <c r="FY779" s="267"/>
      <c r="FZ779" s="267"/>
      <c r="GA779" s="267"/>
      <c r="GB779" s="267"/>
      <c r="GC779" s="267"/>
      <c r="GD779" s="267"/>
      <c r="GE779" s="267"/>
      <c r="GF779" s="267"/>
      <c r="GG779" s="267"/>
      <c r="GH779" s="267"/>
      <c r="GI779" s="267"/>
      <c r="GJ779" s="267"/>
      <c r="GK779" s="267"/>
      <c r="GL779" s="267"/>
      <c r="GM779" s="267"/>
      <c r="GN779" s="267"/>
      <c r="GO779" s="267"/>
      <c r="GP779" s="267"/>
      <c r="GQ779" s="267"/>
      <c r="GR779" s="267"/>
      <c r="GS779" s="267"/>
      <c r="GT779" s="267"/>
      <c r="GU779" s="267"/>
      <c r="GV779" s="267"/>
    </row>
    <row r="781" spans="1:204" s="502" customFormat="1">
      <c r="A781" s="258"/>
      <c r="B781" s="425"/>
      <c r="C781" s="260"/>
      <c r="D781" s="261"/>
      <c r="E781" s="262"/>
      <c r="F781" s="263"/>
      <c r="G781" s="426"/>
      <c r="H781" s="428"/>
      <c r="I781" s="507"/>
      <c r="J781" s="508"/>
      <c r="K781" s="509"/>
      <c r="L781" s="510"/>
      <c r="N781" s="511"/>
      <c r="O781" s="511"/>
      <c r="P781" s="267"/>
      <c r="Q781" s="267"/>
      <c r="R781" s="267"/>
      <c r="S781" s="267"/>
      <c r="T781" s="267"/>
      <c r="U781" s="267"/>
      <c r="V781" s="267"/>
      <c r="W781" s="267"/>
      <c r="X781" s="267"/>
      <c r="Y781" s="267"/>
      <c r="Z781" s="267"/>
      <c r="AA781" s="267"/>
      <c r="AB781" s="267"/>
      <c r="AC781" s="267"/>
      <c r="AD781" s="267"/>
      <c r="AE781" s="267"/>
      <c r="AF781" s="267"/>
      <c r="AG781" s="267"/>
      <c r="AH781" s="267"/>
      <c r="AI781" s="267"/>
      <c r="AJ781" s="267"/>
      <c r="AK781" s="267"/>
      <c r="AL781" s="267"/>
      <c r="AM781" s="267"/>
      <c r="AN781" s="267"/>
      <c r="AO781" s="267"/>
      <c r="AP781" s="267"/>
      <c r="AQ781" s="267"/>
      <c r="AR781" s="267"/>
      <c r="AS781" s="267"/>
      <c r="AT781" s="267"/>
      <c r="AU781" s="267"/>
      <c r="AV781" s="267"/>
      <c r="AW781" s="267"/>
      <c r="AX781" s="267"/>
      <c r="AY781" s="267"/>
      <c r="AZ781" s="267"/>
      <c r="BA781" s="267"/>
      <c r="BB781" s="267"/>
      <c r="BC781" s="267"/>
      <c r="BD781" s="267"/>
      <c r="BE781" s="267"/>
      <c r="BF781" s="267"/>
      <c r="BG781" s="267"/>
      <c r="BH781" s="267"/>
      <c r="BI781" s="267"/>
      <c r="BJ781" s="267"/>
      <c r="BK781" s="267"/>
      <c r="BL781" s="267"/>
      <c r="BM781" s="267"/>
      <c r="BN781" s="267"/>
      <c r="BO781" s="267"/>
      <c r="BP781" s="267"/>
      <c r="BQ781" s="267"/>
      <c r="BR781" s="267"/>
      <c r="BS781" s="267"/>
      <c r="BT781" s="267"/>
      <c r="BU781" s="267"/>
      <c r="BV781" s="267"/>
      <c r="BW781" s="267"/>
      <c r="BX781" s="267"/>
      <c r="BY781" s="267"/>
      <c r="BZ781" s="267"/>
      <c r="CA781" s="267"/>
      <c r="CB781" s="267"/>
      <c r="CC781" s="267"/>
      <c r="CD781" s="267"/>
      <c r="CE781" s="267"/>
      <c r="CF781" s="267"/>
      <c r="CG781" s="267"/>
      <c r="CH781" s="267"/>
      <c r="CI781" s="267"/>
      <c r="CJ781" s="267"/>
      <c r="CK781" s="267"/>
      <c r="CL781" s="267"/>
      <c r="CM781" s="267"/>
      <c r="CN781" s="267"/>
      <c r="CO781" s="267"/>
      <c r="CP781" s="267"/>
      <c r="CQ781" s="267"/>
      <c r="CR781" s="267"/>
      <c r="CS781" s="267"/>
      <c r="CT781" s="267"/>
      <c r="CU781" s="267"/>
      <c r="CV781" s="267"/>
      <c r="CW781" s="267"/>
      <c r="CX781" s="267"/>
      <c r="CY781" s="267"/>
      <c r="CZ781" s="267"/>
      <c r="DA781" s="267"/>
      <c r="DB781" s="267"/>
      <c r="DC781" s="267"/>
      <c r="DD781" s="267"/>
      <c r="DE781" s="267"/>
      <c r="DF781" s="267"/>
      <c r="DG781" s="267"/>
      <c r="DH781" s="267"/>
      <c r="DI781" s="267"/>
      <c r="DJ781" s="267"/>
      <c r="DK781" s="267"/>
      <c r="DL781" s="267"/>
      <c r="DM781" s="267"/>
      <c r="DN781" s="267"/>
      <c r="DO781" s="267"/>
      <c r="DP781" s="267"/>
      <c r="DQ781" s="267"/>
      <c r="DR781" s="267"/>
      <c r="DS781" s="267"/>
      <c r="DT781" s="267"/>
      <c r="DU781" s="267"/>
      <c r="DV781" s="267"/>
      <c r="DW781" s="267"/>
      <c r="DX781" s="267"/>
      <c r="DY781" s="267"/>
      <c r="DZ781" s="267"/>
      <c r="EA781" s="267"/>
      <c r="EB781" s="267"/>
      <c r="EC781" s="267"/>
      <c r="ED781" s="267"/>
      <c r="EE781" s="267"/>
      <c r="EF781" s="267"/>
      <c r="EG781" s="267"/>
      <c r="EH781" s="267"/>
      <c r="EI781" s="267"/>
      <c r="EJ781" s="267"/>
      <c r="EK781" s="267"/>
      <c r="EL781" s="267"/>
      <c r="EM781" s="267"/>
      <c r="EN781" s="267"/>
      <c r="EO781" s="267"/>
      <c r="EP781" s="267"/>
      <c r="EQ781" s="267"/>
      <c r="ER781" s="267"/>
      <c r="ES781" s="267"/>
      <c r="ET781" s="267"/>
      <c r="EU781" s="267"/>
      <c r="EV781" s="267"/>
      <c r="EW781" s="267"/>
      <c r="EX781" s="267"/>
      <c r="EY781" s="267"/>
      <c r="EZ781" s="267"/>
      <c r="FA781" s="267"/>
      <c r="FB781" s="267"/>
      <c r="FC781" s="267"/>
      <c r="FD781" s="267"/>
      <c r="FE781" s="267"/>
      <c r="FF781" s="267"/>
      <c r="FG781" s="267"/>
      <c r="FH781" s="267"/>
      <c r="FI781" s="267"/>
      <c r="FJ781" s="267"/>
      <c r="FK781" s="267"/>
      <c r="FL781" s="267"/>
      <c r="FM781" s="267"/>
      <c r="FN781" s="267"/>
      <c r="FO781" s="267"/>
      <c r="FP781" s="267"/>
      <c r="FQ781" s="267"/>
      <c r="FR781" s="267"/>
      <c r="FS781" s="267"/>
      <c r="FT781" s="267"/>
      <c r="FU781" s="267"/>
      <c r="FV781" s="267"/>
      <c r="FW781" s="267"/>
      <c r="FX781" s="267"/>
      <c r="FY781" s="267"/>
      <c r="FZ781" s="267"/>
      <c r="GA781" s="267"/>
      <c r="GB781" s="267"/>
      <c r="GC781" s="267"/>
      <c r="GD781" s="267"/>
      <c r="GE781" s="267"/>
      <c r="GF781" s="267"/>
      <c r="GG781" s="267"/>
      <c r="GH781" s="267"/>
      <c r="GI781" s="267"/>
      <c r="GJ781" s="267"/>
      <c r="GK781" s="267"/>
      <c r="GL781" s="267"/>
      <c r="GM781" s="267"/>
      <c r="GN781" s="267"/>
      <c r="GO781" s="267"/>
      <c r="GP781" s="267"/>
      <c r="GQ781" s="267"/>
      <c r="GR781" s="267"/>
      <c r="GS781" s="267"/>
      <c r="GT781" s="267"/>
      <c r="GU781" s="267"/>
      <c r="GV781" s="267"/>
    </row>
    <row r="782" spans="1:204" s="502" customFormat="1">
      <c r="A782" s="258"/>
      <c r="B782" s="425"/>
      <c r="C782" s="260"/>
      <c r="D782" s="261"/>
      <c r="E782" s="262"/>
      <c r="F782" s="263"/>
      <c r="G782" s="426"/>
      <c r="H782" s="428"/>
      <c r="I782" s="507"/>
      <c r="J782" s="508"/>
      <c r="K782" s="509"/>
      <c r="L782" s="510"/>
      <c r="N782" s="511"/>
      <c r="O782" s="511"/>
      <c r="P782" s="267"/>
      <c r="Q782" s="267"/>
      <c r="R782" s="267"/>
      <c r="S782" s="267"/>
      <c r="T782" s="267"/>
      <c r="U782" s="267"/>
      <c r="V782" s="267"/>
      <c r="W782" s="267"/>
      <c r="X782" s="267"/>
      <c r="Y782" s="267"/>
      <c r="Z782" s="267"/>
      <c r="AA782" s="267"/>
      <c r="AB782" s="267"/>
      <c r="AC782" s="267"/>
      <c r="AD782" s="267"/>
      <c r="AE782" s="267"/>
      <c r="AF782" s="267"/>
      <c r="AG782" s="267"/>
      <c r="AH782" s="267"/>
      <c r="AI782" s="267"/>
      <c r="AJ782" s="267"/>
      <c r="AK782" s="267"/>
      <c r="AL782" s="267"/>
      <c r="AM782" s="267"/>
      <c r="AN782" s="267"/>
      <c r="AO782" s="267"/>
      <c r="AP782" s="267"/>
      <c r="AQ782" s="267"/>
      <c r="AR782" s="267"/>
      <c r="AS782" s="267"/>
      <c r="AT782" s="267"/>
      <c r="AU782" s="267"/>
      <c r="AV782" s="267"/>
      <c r="AW782" s="267"/>
      <c r="AX782" s="267"/>
      <c r="AY782" s="267"/>
      <c r="AZ782" s="267"/>
      <c r="BA782" s="267"/>
      <c r="BB782" s="267"/>
      <c r="BC782" s="267"/>
      <c r="BD782" s="267"/>
      <c r="BE782" s="267"/>
      <c r="BF782" s="267"/>
      <c r="BG782" s="267"/>
      <c r="BH782" s="267"/>
      <c r="BI782" s="267"/>
      <c r="BJ782" s="267"/>
      <c r="BK782" s="267"/>
      <c r="BL782" s="267"/>
      <c r="BM782" s="267"/>
      <c r="BN782" s="267"/>
      <c r="BO782" s="267"/>
      <c r="BP782" s="267"/>
      <c r="BQ782" s="267"/>
      <c r="BR782" s="267"/>
      <c r="BS782" s="267"/>
      <c r="BT782" s="267"/>
      <c r="BU782" s="267"/>
      <c r="BV782" s="267"/>
      <c r="BW782" s="267"/>
      <c r="BX782" s="267"/>
      <c r="BY782" s="267"/>
      <c r="BZ782" s="267"/>
      <c r="CA782" s="267"/>
      <c r="CB782" s="267"/>
      <c r="CC782" s="267"/>
      <c r="CD782" s="267"/>
      <c r="CE782" s="267"/>
      <c r="CF782" s="267"/>
      <c r="CG782" s="267"/>
      <c r="CH782" s="267"/>
      <c r="CI782" s="267"/>
      <c r="CJ782" s="267"/>
      <c r="CK782" s="267"/>
      <c r="CL782" s="267"/>
      <c r="CM782" s="267"/>
      <c r="CN782" s="267"/>
      <c r="CO782" s="267"/>
      <c r="CP782" s="267"/>
      <c r="CQ782" s="267"/>
      <c r="CR782" s="267"/>
      <c r="CS782" s="267"/>
      <c r="CT782" s="267"/>
      <c r="CU782" s="267"/>
      <c r="CV782" s="267"/>
      <c r="CW782" s="267"/>
      <c r="CX782" s="267"/>
      <c r="CY782" s="267"/>
      <c r="CZ782" s="267"/>
      <c r="DA782" s="267"/>
      <c r="DB782" s="267"/>
      <c r="DC782" s="267"/>
      <c r="DD782" s="267"/>
      <c r="DE782" s="267"/>
      <c r="DF782" s="267"/>
      <c r="DG782" s="267"/>
      <c r="DH782" s="267"/>
      <c r="DI782" s="267"/>
      <c r="DJ782" s="267"/>
      <c r="DK782" s="267"/>
      <c r="DL782" s="267"/>
      <c r="DM782" s="267"/>
      <c r="DN782" s="267"/>
      <c r="DO782" s="267"/>
      <c r="DP782" s="267"/>
      <c r="DQ782" s="267"/>
      <c r="DR782" s="267"/>
      <c r="DS782" s="267"/>
      <c r="DT782" s="267"/>
      <c r="DU782" s="267"/>
      <c r="DV782" s="267"/>
      <c r="DW782" s="267"/>
      <c r="DX782" s="267"/>
      <c r="DY782" s="267"/>
      <c r="DZ782" s="267"/>
      <c r="EA782" s="267"/>
      <c r="EB782" s="267"/>
      <c r="EC782" s="267"/>
      <c r="ED782" s="267"/>
      <c r="EE782" s="267"/>
      <c r="EF782" s="267"/>
      <c r="EG782" s="267"/>
      <c r="EH782" s="267"/>
      <c r="EI782" s="267"/>
      <c r="EJ782" s="267"/>
      <c r="EK782" s="267"/>
      <c r="EL782" s="267"/>
      <c r="EM782" s="267"/>
      <c r="EN782" s="267"/>
      <c r="EO782" s="267"/>
      <c r="EP782" s="267"/>
      <c r="EQ782" s="267"/>
      <c r="ER782" s="267"/>
      <c r="ES782" s="267"/>
      <c r="ET782" s="267"/>
      <c r="EU782" s="267"/>
      <c r="EV782" s="267"/>
      <c r="EW782" s="267"/>
      <c r="EX782" s="267"/>
      <c r="EY782" s="267"/>
      <c r="EZ782" s="267"/>
      <c r="FA782" s="267"/>
      <c r="FB782" s="267"/>
      <c r="FC782" s="267"/>
      <c r="FD782" s="267"/>
      <c r="FE782" s="267"/>
      <c r="FF782" s="267"/>
      <c r="FG782" s="267"/>
      <c r="FH782" s="267"/>
      <c r="FI782" s="267"/>
      <c r="FJ782" s="267"/>
      <c r="FK782" s="267"/>
      <c r="FL782" s="267"/>
      <c r="FM782" s="267"/>
      <c r="FN782" s="267"/>
      <c r="FO782" s="267"/>
      <c r="FP782" s="267"/>
      <c r="FQ782" s="267"/>
      <c r="FR782" s="267"/>
      <c r="FS782" s="267"/>
      <c r="FT782" s="267"/>
      <c r="FU782" s="267"/>
      <c r="FV782" s="267"/>
      <c r="FW782" s="267"/>
      <c r="FX782" s="267"/>
      <c r="FY782" s="267"/>
      <c r="FZ782" s="267"/>
      <c r="GA782" s="267"/>
      <c r="GB782" s="267"/>
      <c r="GC782" s="267"/>
      <c r="GD782" s="267"/>
      <c r="GE782" s="267"/>
      <c r="GF782" s="267"/>
      <c r="GG782" s="267"/>
      <c r="GH782" s="267"/>
      <c r="GI782" s="267"/>
      <c r="GJ782" s="267"/>
      <c r="GK782" s="267"/>
      <c r="GL782" s="267"/>
      <c r="GM782" s="267"/>
      <c r="GN782" s="267"/>
      <c r="GO782" s="267"/>
      <c r="GP782" s="267"/>
      <c r="GQ782" s="267"/>
      <c r="GR782" s="267"/>
      <c r="GS782" s="267"/>
      <c r="GT782" s="267"/>
      <c r="GU782" s="267"/>
      <c r="GV782" s="267"/>
    </row>
    <row r="784" spans="1:204" s="502" customFormat="1">
      <c r="A784" s="258"/>
      <c r="B784" s="425"/>
      <c r="C784" s="260"/>
      <c r="D784" s="261"/>
      <c r="E784" s="262"/>
      <c r="F784" s="263"/>
      <c r="G784" s="426"/>
      <c r="H784" s="428"/>
      <c r="I784" s="507"/>
      <c r="J784" s="508"/>
      <c r="K784" s="509"/>
      <c r="L784" s="510"/>
      <c r="N784" s="511"/>
      <c r="O784" s="511"/>
      <c r="P784" s="267"/>
      <c r="Q784" s="267"/>
      <c r="R784" s="267"/>
      <c r="S784" s="267"/>
      <c r="T784" s="267"/>
      <c r="U784" s="267"/>
      <c r="V784" s="267"/>
      <c r="W784" s="267"/>
      <c r="X784" s="267"/>
      <c r="Y784" s="267"/>
      <c r="Z784" s="267"/>
      <c r="AA784" s="267"/>
      <c r="AB784" s="267"/>
      <c r="AC784" s="267"/>
      <c r="AD784" s="267"/>
      <c r="AE784" s="267"/>
      <c r="AF784" s="267"/>
      <c r="AG784" s="267"/>
      <c r="AH784" s="267"/>
      <c r="AI784" s="267"/>
      <c r="AJ784" s="267"/>
      <c r="AK784" s="267"/>
      <c r="AL784" s="267"/>
      <c r="AM784" s="267"/>
      <c r="AN784" s="267"/>
      <c r="AO784" s="267"/>
      <c r="AP784" s="267"/>
      <c r="AQ784" s="267"/>
      <c r="AR784" s="267"/>
      <c r="AS784" s="267"/>
      <c r="AT784" s="267"/>
      <c r="AU784" s="267"/>
      <c r="AV784" s="267"/>
      <c r="AW784" s="267"/>
      <c r="AX784" s="267"/>
      <c r="AY784" s="267"/>
      <c r="AZ784" s="267"/>
      <c r="BA784" s="267"/>
      <c r="BB784" s="267"/>
      <c r="BC784" s="267"/>
      <c r="BD784" s="267"/>
      <c r="BE784" s="267"/>
      <c r="BF784" s="267"/>
      <c r="BG784" s="267"/>
      <c r="BH784" s="267"/>
      <c r="BI784" s="267"/>
      <c r="BJ784" s="267"/>
      <c r="BK784" s="267"/>
      <c r="BL784" s="267"/>
      <c r="BM784" s="267"/>
      <c r="BN784" s="267"/>
      <c r="BO784" s="267"/>
      <c r="BP784" s="267"/>
      <c r="BQ784" s="267"/>
      <c r="BR784" s="267"/>
      <c r="BS784" s="267"/>
      <c r="BT784" s="267"/>
      <c r="BU784" s="267"/>
      <c r="BV784" s="267"/>
      <c r="BW784" s="267"/>
      <c r="BX784" s="267"/>
      <c r="BY784" s="267"/>
      <c r="BZ784" s="267"/>
      <c r="CA784" s="267"/>
      <c r="CB784" s="267"/>
      <c r="CC784" s="267"/>
      <c r="CD784" s="267"/>
      <c r="CE784" s="267"/>
      <c r="CF784" s="267"/>
      <c r="CG784" s="267"/>
      <c r="CH784" s="267"/>
      <c r="CI784" s="267"/>
      <c r="CJ784" s="267"/>
      <c r="CK784" s="267"/>
      <c r="CL784" s="267"/>
      <c r="CM784" s="267"/>
      <c r="CN784" s="267"/>
      <c r="CO784" s="267"/>
      <c r="CP784" s="267"/>
      <c r="CQ784" s="267"/>
      <c r="CR784" s="267"/>
      <c r="CS784" s="267"/>
      <c r="CT784" s="267"/>
      <c r="CU784" s="267"/>
      <c r="CV784" s="267"/>
      <c r="CW784" s="267"/>
      <c r="CX784" s="267"/>
      <c r="CY784" s="267"/>
      <c r="CZ784" s="267"/>
      <c r="DA784" s="267"/>
      <c r="DB784" s="267"/>
      <c r="DC784" s="267"/>
      <c r="DD784" s="267"/>
      <c r="DE784" s="267"/>
      <c r="DF784" s="267"/>
      <c r="DG784" s="267"/>
      <c r="DH784" s="267"/>
      <c r="DI784" s="267"/>
      <c r="DJ784" s="267"/>
      <c r="DK784" s="267"/>
      <c r="DL784" s="267"/>
      <c r="DM784" s="267"/>
      <c r="DN784" s="267"/>
      <c r="DO784" s="267"/>
      <c r="DP784" s="267"/>
      <c r="DQ784" s="267"/>
      <c r="DR784" s="267"/>
      <c r="DS784" s="267"/>
      <c r="DT784" s="267"/>
      <c r="DU784" s="267"/>
      <c r="DV784" s="267"/>
      <c r="DW784" s="267"/>
      <c r="DX784" s="267"/>
      <c r="DY784" s="267"/>
      <c r="DZ784" s="267"/>
      <c r="EA784" s="267"/>
      <c r="EB784" s="267"/>
      <c r="EC784" s="267"/>
      <c r="ED784" s="267"/>
      <c r="EE784" s="267"/>
      <c r="EF784" s="267"/>
      <c r="EG784" s="267"/>
      <c r="EH784" s="267"/>
      <c r="EI784" s="267"/>
      <c r="EJ784" s="267"/>
      <c r="EK784" s="267"/>
      <c r="EL784" s="267"/>
      <c r="EM784" s="267"/>
      <c r="EN784" s="267"/>
      <c r="EO784" s="267"/>
      <c r="EP784" s="267"/>
      <c r="EQ784" s="267"/>
      <c r="ER784" s="267"/>
      <c r="ES784" s="267"/>
      <c r="ET784" s="267"/>
      <c r="EU784" s="267"/>
      <c r="EV784" s="267"/>
      <c r="EW784" s="267"/>
      <c r="EX784" s="267"/>
      <c r="EY784" s="267"/>
      <c r="EZ784" s="267"/>
      <c r="FA784" s="267"/>
      <c r="FB784" s="267"/>
      <c r="FC784" s="267"/>
      <c r="FD784" s="267"/>
      <c r="FE784" s="267"/>
      <c r="FF784" s="267"/>
      <c r="FG784" s="267"/>
      <c r="FH784" s="267"/>
      <c r="FI784" s="267"/>
      <c r="FJ784" s="267"/>
      <c r="FK784" s="267"/>
      <c r="FL784" s="267"/>
      <c r="FM784" s="267"/>
      <c r="FN784" s="267"/>
      <c r="FO784" s="267"/>
      <c r="FP784" s="267"/>
      <c r="FQ784" s="267"/>
      <c r="FR784" s="267"/>
      <c r="FS784" s="267"/>
      <c r="FT784" s="267"/>
      <c r="FU784" s="267"/>
      <c r="FV784" s="267"/>
      <c r="FW784" s="267"/>
      <c r="FX784" s="267"/>
      <c r="FY784" s="267"/>
      <c r="FZ784" s="267"/>
      <c r="GA784" s="267"/>
      <c r="GB784" s="267"/>
      <c r="GC784" s="267"/>
      <c r="GD784" s="267"/>
      <c r="GE784" s="267"/>
      <c r="GF784" s="267"/>
      <c r="GG784" s="267"/>
      <c r="GH784" s="267"/>
      <c r="GI784" s="267"/>
      <c r="GJ784" s="267"/>
      <c r="GK784" s="267"/>
      <c r="GL784" s="267"/>
      <c r="GM784" s="267"/>
      <c r="GN784" s="267"/>
      <c r="GO784" s="267"/>
      <c r="GP784" s="267"/>
      <c r="GQ784" s="267"/>
      <c r="GR784" s="267"/>
      <c r="GS784" s="267"/>
      <c r="GT784" s="267"/>
      <c r="GU784" s="267"/>
      <c r="GV784" s="267"/>
    </row>
    <row r="786" spans="1:204" s="502" customFormat="1">
      <c r="A786" s="258"/>
      <c r="B786" s="425"/>
      <c r="C786" s="260"/>
      <c r="D786" s="261"/>
      <c r="E786" s="262"/>
      <c r="F786" s="263"/>
      <c r="G786" s="426"/>
      <c r="H786" s="428"/>
      <c r="I786" s="507"/>
      <c r="J786" s="508"/>
      <c r="K786" s="509"/>
      <c r="L786" s="510"/>
      <c r="N786" s="511"/>
      <c r="O786" s="511"/>
      <c r="P786" s="267"/>
      <c r="Q786" s="267"/>
      <c r="R786" s="267"/>
      <c r="S786" s="267"/>
      <c r="T786" s="267"/>
      <c r="U786" s="267"/>
      <c r="V786" s="267"/>
      <c r="W786" s="267"/>
      <c r="X786" s="267"/>
      <c r="Y786" s="267"/>
      <c r="Z786" s="267"/>
      <c r="AA786" s="267"/>
      <c r="AB786" s="267"/>
      <c r="AC786" s="267"/>
      <c r="AD786" s="267"/>
      <c r="AE786" s="267"/>
      <c r="AF786" s="267"/>
      <c r="AG786" s="267"/>
      <c r="AH786" s="267"/>
      <c r="AI786" s="267"/>
      <c r="AJ786" s="267"/>
      <c r="AK786" s="267"/>
      <c r="AL786" s="267"/>
      <c r="AM786" s="267"/>
      <c r="AN786" s="267"/>
      <c r="AO786" s="267"/>
      <c r="AP786" s="267"/>
      <c r="AQ786" s="267"/>
      <c r="AR786" s="267"/>
      <c r="AS786" s="267"/>
      <c r="AT786" s="267"/>
      <c r="AU786" s="267"/>
      <c r="AV786" s="267"/>
      <c r="AW786" s="267"/>
      <c r="AX786" s="267"/>
      <c r="AY786" s="267"/>
      <c r="AZ786" s="267"/>
      <c r="BA786" s="267"/>
      <c r="BB786" s="267"/>
      <c r="BC786" s="267"/>
      <c r="BD786" s="267"/>
      <c r="BE786" s="267"/>
      <c r="BF786" s="267"/>
      <c r="BG786" s="267"/>
      <c r="BH786" s="267"/>
      <c r="BI786" s="267"/>
      <c r="BJ786" s="267"/>
      <c r="BK786" s="267"/>
      <c r="BL786" s="267"/>
      <c r="BM786" s="267"/>
      <c r="BN786" s="267"/>
      <c r="BO786" s="267"/>
      <c r="BP786" s="267"/>
      <c r="BQ786" s="267"/>
      <c r="BR786" s="267"/>
      <c r="BS786" s="267"/>
      <c r="BT786" s="267"/>
      <c r="BU786" s="267"/>
      <c r="BV786" s="267"/>
      <c r="BW786" s="267"/>
      <c r="BX786" s="267"/>
      <c r="BY786" s="267"/>
      <c r="BZ786" s="267"/>
      <c r="CA786" s="267"/>
      <c r="CB786" s="267"/>
      <c r="CC786" s="267"/>
      <c r="CD786" s="267"/>
      <c r="CE786" s="267"/>
      <c r="CF786" s="267"/>
      <c r="CG786" s="267"/>
      <c r="CH786" s="267"/>
      <c r="CI786" s="267"/>
      <c r="CJ786" s="267"/>
      <c r="CK786" s="267"/>
      <c r="CL786" s="267"/>
      <c r="CM786" s="267"/>
      <c r="CN786" s="267"/>
      <c r="CO786" s="267"/>
      <c r="CP786" s="267"/>
      <c r="CQ786" s="267"/>
      <c r="CR786" s="267"/>
      <c r="CS786" s="267"/>
      <c r="CT786" s="267"/>
      <c r="CU786" s="267"/>
      <c r="CV786" s="267"/>
      <c r="CW786" s="267"/>
      <c r="CX786" s="267"/>
      <c r="CY786" s="267"/>
      <c r="CZ786" s="267"/>
      <c r="DA786" s="267"/>
      <c r="DB786" s="267"/>
      <c r="DC786" s="267"/>
      <c r="DD786" s="267"/>
      <c r="DE786" s="267"/>
      <c r="DF786" s="267"/>
      <c r="DG786" s="267"/>
      <c r="DH786" s="267"/>
      <c r="DI786" s="267"/>
      <c r="DJ786" s="267"/>
      <c r="DK786" s="267"/>
      <c r="DL786" s="267"/>
      <c r="DM786" s="267"/>
      <c r="DN786" s="267"/>
      <c r="DO786" s="267"/>
      <c r="DP786" s="267"/>
      <c r="DQ786" s="267"/>
      <c r="DR786" s="267"/>
      <c r="DS786" s="267"/>
      <c r="DT786" s="267"/>
      <c r="DU786" s="267"/>
      <c r="DV786" s="267"/>
      <c r="DW786" s="267"/>
      <c r="DX786" s="267"/>
      <c r="DY786" s="267"/>
      <c r="DZ786" s="267"/>
      <c r="EA786" s="267"/>
      <c r="EB786" s="267"/>
      <c r="EC786" s="267"/>
      <c r="ED786" s="267"/>
      <c r="EE786" s="267"/>
      <c r="EF786" s="267"/>
      <c r="EG786" s="267"/>
      <c r="EH786" s="267"/>
      <c r="EI786" s="267"/>
      <c r="EJ786" s="267"/>
      <c r="EK786" s="267"/>
      <c r="EL786" s="267"/>
      <c r="EM786" s="267"/>
      <c r="EN786" s="267"/>
      <c r="EO786" s="267"/>
      <c r="EP786" s="267"/>
      <c r="EQ786" s="267"/>
      <c r="ER786" s="267"/>
      <c r="ES786" s="267"/>
      <c r="ET786" s="267"/>
      <c r="EU786" s="267"/>
      <c r="EV786" s="267"/>
      <c r="EW786" s="267"/>
      <c r="EX786" s="267"/>
      <c r="EY786" s="267"/>
      <c r="EZ786" s="267"/>
      <c r="FA786" s="267"/>
      <c r="FB786" s="267"/>
      <c r="FC786" s="267"/>
      <c r="FD786" s="267"/>
      <c r="FE786" s="267"/>
      <c r="FF786" s="267"/>
      <c r="FG786" s="267"/>
      <c r="FH786" s="267"/>
      <c r="FI786" s="267"/>
      <c r="FJ786" s="267"/>
      <c r="FK786" s="267"/>
      <c r="FL786" s="267"/>
      <c r="FM786" s="267"/>
      <c r="FN786" s="267"/>
      <c r="FO786" s="267"/>
      <c r="FP786" s="267"/>
      <c r="FQ786" s="267"/>
      <c r="FR786" s="267"/>
      <c r="FS786" s="267"/>
      <c r="FT786" s="267"/>
      <c r="FU786" s="267"/>
      <c r="FV786" s="267"/>
      <c r="FW786" s="267"/>
      <c r="FX786" s="267"/>
      <c r="FY786" s="267"/>
      <c r="FZ786" s="267"/>
      <c r="GA786" s="267"/>
      <c r="GB786" s="267"/>
      <c r="GC786" s="267"/>
      <c r="GD786" s="267"/>
      <c r="GE786" s="267"/>
      <c r="GF786" s="267"/>
      <c r="GG786" s="267"/>
      <c r="GH786" s="267"/>
      <c r="GI786" s="267"/>
      <c r="GJ786" s="267"/>
      <c r="GK786" s="267"/>
      <c r="GL786" s="267"/>
      <c r="GM786" s="267"/>
      <c r="GN786" s="267"/>
      <c r="GO786" s="267"/>
      <c r="GP786" s="267"/>
      <c r="GQ786" s="267"/>
      <c r="GR786" s="267"/>
      <c r="GS786" s="267"/>
      <c r="GT786" s="267"/>
      <c r="GU786" s="267"/>
      <c r="GV786" s="267"/>
    </row>
    <row r="788" spans="1:204" s="502" customFormat="1">
      <c r="A788" s="258"/>
      <c r="B788" s="425"/>
      <c r="C788" s="260"/>
      <c r="D788" s="261"/>
      <c r="E788" s="262"/>
      <c r="F788" s="263"/>
      <c r="G788" s="426"/>
      <c r="H788" s="428"/>
      <c r="I788" s="507"/>
      <c r="J788" s="508"/>
      <c r="K788" s="509"/>
      <c r="L788" s="510"/>
      <c r="N788" s="511"/>
      <c r="O788" s="511"/>
      <c r="P788" s="267"/>
      <c r="Q788" s="267"/>
      <c r="R788" s="267"/>
      <c r="S788" s="267"/>
      <c r="T788" s="267"/>
      <c r="U788" s="267"/>
      <c r="V788" s="267"/>
      <c r="W788" s="267"/>
      <c r="X788" s="267"/>
      <c r="Y788" s="267"/>
      <c r="Z788" s="267"/>
      <c r="AA788" s="267"/>
      <c r="AB788" s="267"/>
      <c r="AC788" s="267"/>
      <c r="AD788" s="267"/>
      <c r="AE788" s="267"/>
      <c r="AF788" s="267"/>
      <c r="AG788" s="267"/>
      <c r="AH788" s="267"/>
      <c r="AI788" s="267"/>
      <c r="AJ788" s="267"/>
      <c r="AK788" s="267"/>
      <c r="AL788" s="267"/>
      <c r="AM788" s="267"/>
      <c r="AN788" s="267"/>
      <c r="AO788" s="267"/>
      <c r="AP788" s="267"/>
      <c r="AQ788" s="267"/>
      <c r="AR788" s="267"/>
      <c r="AS788" s="267"/>
      <c r="AT788" s="267"/>
      <c r="AU788" s="267"/>
      <c r="AV788" s="267"/>
      <c r="AW788" s="267"/>
      <c r="AX788" s="267"/>
      <c r="AY788" s="267"/>
      <c r="AZ788" s="267"/>
      <c r="BA788" s="267"/>
      <c r="BB788" s="267"/>
      <c r="BC788" s="267"/>
      <c r="BD788" s="267"/>
      <c r="BE788" s="267"/>
      <c r="BF788" s="267"/>
      <c r="BG788" s="267"/>
      <c r="BH788" s="267"/>
      <c r="BI788" s="267"/>
      <c r="BJ788" s="267"/>
      <c r="BK788" s="267"/>
      <c r="BL788" s="267"/>
      <c r="BM788" s="267"/>
      <c r="BN788" s="267"/>
      <c r="BO788" s="267"/>
      <c r="BP788" s="267"/>
      <c r="BQ788" s="267"/>
      <c r="BR788" s="267"/>
      <c r="BS788" s="267"/>
      <c r="BT788" s="267"/>
      <c r="BU788" s="267"/>
      <c r="BV788" s="267"/>
      <c r="BW788" s="267"/>
      <c r="BX788" s="267"/>
      <c r="BY788" s="267"/>
      <c r="BZ788" s="267"/>
      <c r="CA788" s="267"/>
      <c r="CB788" s="267"/>
      <c r="CC788" s="267"/>
      <c r="CD788" s="267"/>
      <c r="CE788" s="267"/>
      <c r="CF788" s="267"/>
      <c r="CG788" s="267"/>
      <c r="CH788" s="267"/>
      <c r="CI788" s="267"/>
      <c r="CJ788" s="267"/>
      <c r="CK788" s="267"/>
      <c r="CL788" s="267"/>
      <c r="CM788" s="267"/>
      <c r="CN788" s="267"/>
      <c r="CO788" s="267"/>
      <c r="CP788" s="267"/>
      <c r="CQ788" s="267"/>
      <c r="CR788" s="267"/>
      <c r="CS788" s="267"/>
      <c r="CT788" s="267"/>
      <c r="CU788" s="267"/>
      <c r="CV788" s="267"/>
      <c r="CW788" s="267"/>
      <c r="CX788" s="267"/>
      <c r="CY788" s="267"/>
      <c r="CZ788" s="267"/>
      <c r="DA788" s="267"/>
      <c r="DB788" s="267"/>
      <c r="DC788" s="267"/>
      <c r="DD788" s="267"/>
      <c r="DE788" s="267"/>
      <c r="DF788" s="267"/>
      <c r="DG788" s="267"/>
      <c r="DH788" s="267"/>
      <c r="DI788" s="267"/>
      <c r="DJ788" s="267"/>
      <c r="DK788" s="267"/>
      <c r="DL788" s="267"/>
      <c r="DM788" s="267"/>
      <c r="DN788" s="267"/>
      <c r="DO788" s="267"/>
      <c r="DP788" s="267"/>
      <c r="DQ788" s="267"/>
      <c r="DR788" s="267"/>
      <c r="DS788" s="267"/>
      <c r="DT788" s="267"/>
      <c r="DU788" s="267"/>
      <c r="DV788" s="267"/>
      <c r="DW788" s="267"/>
      <c r="DX788" s="267"/>
      <c r="DY788" s="267"/>
      <c r="DZ788" s="267"/>
      <c r="EA788" s="267"/>
      <c r="EB788" s="267"/>
      <c r="EC788" s="267"/>
      <c r="ED788" s="267"/>
      <c r="EE788" s="267"/>
      <c r="EF788" s="267"/>
      <c r="EG788" s="267"/>
      <c r="EH788" s="267"/>
      <c r="EI788" s="267"/>
      <c r="EJ788" s="267"/>
      <c r="EK788" s="267"/>
      <c r="EL788" s="267"/>
      <c r="EM788" s="267"/>
      <c r="EN788" s="267"/>
      <c r="EO788" s="267"/>
      <c r="EP788" s="267"/>
      <c r="EQ788" s="267"/>
      <c r="ER788" s="267"/>
      <c r="ES788" s="267"/>
      <c r="ET788" s="267"/>
      <c r="EU788" s="267"/>
      <c r="EV788" s="267"/>
      <c r="EW788" s="267"/>
      <c r="EX788" s="267"/>
      <c r="EY788" s="267"/>
      <c r="EZ788" s="267"/>
      <c r="FA788" s="267"/>
      <c r="FB788" s="267"/>
      <c r="FC788" s="267"/>
      <c r="FD788" s="267"/>
      <c r="FE788" s="267"/>
      <c r="FF788" s="267"/>
      <c r="FG788" s="267"/>
      <c r="FH788" s="267"/>
      <c r="FI788" s="267"/>
      <c r="FJ788" s="267"/>
      <c r="FK788" s="267"/>
      <c r="FL788" s="267"/>
      <c r="FM788" s="267"/>
      <c r="FN788" s="267"/>
      <c r="FO788" s="267"/>
      <c r="FP788" s="267"/>
      <c r="FQ788" s="267"/>
      <c r="FR788" s="267"/>
      <c r="FS788" s="267"/>
      <c r="FT788" s="267"/>
      <c r="FU788" s="267"/>
      <c r="FV788" s="267"/>
      <c r="FW788" s="267"/>
      <c r="FX788" s="267"/>
      <c r="FY788" s="267"/>
      <c r="FZ788" s="267"/>
      <c r="GA788" s="267"/>
      <c r="GB788" s="267"/>
      <c r="GC788" s="267"/>
      <c r="GD788" s="267"/>
      <c r="GE788" s="267"/>
      <c r="GF788" s="267"/>
      <c r="GG788" s="267"/>
      <c r="GH788" s="267"/>
      <c r="GI788" s="267"/>
      <c r="GJ788" s="267"/>
      <c r="GK788" s="267"/>
      <c r="GL788" s="267"/>
      <c r="GM788" s="267"/>
      <c r="GN788" s="267"/>
      <c r="GO788" s="267"/>
      <c r="GP788" s="267"/>
      <c r="GQ788" s="267"/>
      <c r="GR788" s="267"/>
      <c r="GS788" s="267"/>
      <c r="GT788" s="267"/>
      <c r="GU788" s="267"/>
      <c r="GV788" s="267"/>
    </row>
    <row r="790" spans="1:204" s="502" customFormat="1">
      <c r="A790" s="258"/>
      <c r="B790" s="425"/>
      <c r="C790" s="260"/>
      <c r="D790" s="261"/>
      <c r="E790" s="262"/>
      <c r="F790" s="263"/>
      <c r="G790" s="426"/>
      <c r="H790" s="428"/>
      <c r="I790" s="507"/>
      <c r="J790" s="508"/>
      <c r="K790" s="509"/>
      <c r="L790" s="510"/>
      <c r="N790" s="511"/>
      <c r="O790" s="511"/>
      <c r="P790" s="267"/>
      <c r="Q790" s="267"/>
      <c r="R790" s="267"/>
      <c r="S790" s="267"/>
      <c r="T790" s="267"/>
      <c r="U790" s="267"/>
      <c r="V790" s="267"/>
      <c r="W790" s="267"/>
      <c r="X790" s="267"/>
      <c r="Y790" s="267"/>
      <c r="Z790" s="267"/>
      <c r="AA790" s="267"/>
      <c r="AB790" s="267"/>
      <c r="AC790" s="267"/>
      <c r="AD790" s="267"/>
      <c r="AE790" s="267"/>
      <c r="AF790" s="267"/>
      <c r="AG790" s="267"/>
      <c r="AH790" s="267"/>
      <c r="AI790" s="267"/>
      <c r="AJ790" s="267"/>
      <c r="AK790" s="267"/>
      <c r="AL790" s="267"/>
      <c r="AM790" s="267"/>
      <c r="AN790" s="267"/>
      <c r="AO790" s="267"/>
      <c r="AP790" s="267"/>
      <c r="AQ790" s="267"/>
      <c r="AR790" s="267"/>
      <c r="AS790" s="267"/>
      <c r="AT790" s="267"/>
      <c r="AU790" s="267"/>
      <c r="AV790" s="267"/>
      <c r="AW790" s="267"/>
      <c r="AX790" s="267"/>
      <c r="AY790" s="267"/>
      <c r="AZ790" s="267"/>
      <c r="BA790" s="267"/>
      <c r="BB790" s="267"/>
      <c r="BC790" s="267"/>
      <c r="BD790" s="267"/>
      <c r="BE790" s="267"/>
      <c r="BF790" s="267"/>
      <c r="BG790" s="267"/>
      <c r="BH790" s="267"/>
      <c r="BI790" s="267"/>
      <c r="BJ790" s="267"/>
      <c r="BK790" s="267"/>
      <c r="BL790" s="267"/>
      <c r="BM790" s="267"/>
      <c r="BN790" s="267"/>
      <c r="BO790" s="267"/>
      <c r="BP790" s="267"/>
      <c r="BQ790" s="267"/>
      <c r="BR790" s="267"/>
      <c r="BS790" s="267"/>
      <c r="BT790" s="267"/>
      <c r="BU790" s="267"/>
      <c r="BV790" s="267"/>
      <c r="BW790" s="267"/>
      <c r="BX790" s="267"/>
      <c r="BY790" s="267"/>
      <c r="BZ790" s="267"/>
      <c r="CA790" s="267"/>
      <c r="CB790" s="267"/>
      <c r="CC790" s="267"/>
      <c r="CD790" s="267"/>
      <c r="CE790" s="267"/>
      <c r="CF790" s="267"/>
      <c r="CG790" s="267"/>
      <c r="CH790" s="267"/>
      <c r="CI790" s="267"/>
      <c r="CJ790" s="267"/>
      <c r="CK790" s="267"/>
      <c r="CL790" s="267"/>
      <c r="CM790" s="267"/>
      <c r="CN790" s="267"/>
      <c r="CO790" s="267"/>
      <c r="CP790" s="267"/>
      <c r="CQ790" s="267"/>
      <c r="CR790" s="267"/>
      <c r="CS790" s="267"/>
      <c r="CT790" s="267"/>
      <c r="CU790" s="267"/>
      <c r="CV790" s="267"/>
      <c r="CW790" s="267"/>
      <c r="CX790" s="267"/>
      <c r="CY790" s="267"/>
      <c r="CZ790" s="267"/>
      <c r="DA790" s="267"/>
      <c r="DB790" s="267"/>
      <c r="DC790" s="267"/>
      <c r="DD790" s="267"/>
      <c r="DE790" s="267"/>
      <c r="DF790" s="267"/>
      <c r="DG790" s="267"/>
      <c r="DH790" s="267"/>
      <c r="DI790" s="267"/>
      <c r="DJ790" s="267"/>
      <c r="DK790" s="267"/>
      <c r="DL790" s="267"/>
      <c r="DM790" s="267"/>
      <c r="DN790" s="267"/>
      <c r="DO790" s="267"/>
      <c r="DP790" s="267"/>
      <c r="DQ790" s="267"/>
      <c r="DR790" s="267"/>
      <c r="DS790" s="267"/>
      <c r="DT790" s="267"/>
      <c r="DU790" s="267"/>
      <c r="DV790" s="267"/>
      <c r="DW790" s="267"/>
      <c r="DX790" s="267"/>
      <c r="DY790" s="267"/>
      <c r="DZ790" s="267"/>
      <c r="EA790" s="267"/>
      <c r="EB790" s="267"/>
      <c r="EC790" s="267"/>
      <c r="ED790" s="267"/>
      <c r="EE790" s="267"/>
      <c r="EF790" s="267"/>
      <c r="EG790" s="267"/>
      <c r="EH790" s="267"/>
      <c r="EI790" s="267"/>
      <c r="EJ790" s="267"/>
      <c r="EK790" s="267"/>
      <c r="EL790" s="267"/>
      <c r="EM790" s="267"/>
      <c r="EN790" s="267"/>
      <c r="EO790" s="267"/>
      <c r="EP790" s="267"/>
      <c r="EQ790" s="267"/>
      <c r="ER790" s="267"/>
      <c r="ES790" s="267"/>
      <c r="ET790" s="267"/>
      <c r="EU790" s="267"/>
      <c r="EV790" s="267"/>
      <c r="EW790" s="267"/>
      <c r="EX790" s="267"/>
      <c r="EY790" s="267"/>
      <c r="EZ790" s="267"/>
      <c r="FA790" s="267"/>
      <c r="FB790" s="267"/>
      <c r="FC790" s="267"/>
      <c r="FD790" s="267"/>
      <c r="FE790" s="267"/>
      <c r="FF790" s="267"/>
      <c r="FG790" s="267"/>
      <c r="FH790" s="267"/>
      <c r="FI790" s="267"/>
      <c r="FJ790" s="267"/>
      <c r="FK790" s="267"/>
      <c r="FL790" s="267"/>
      <c r="FM790" s="267"/>
      <c r="FN790" s="267"/>
      <c r="FO790" s="267"/>
      <c r="FP790" s="267"/>
      <c r="FQ790" s="267"/>
      <c r="FR790" s="267"/>
      <c r="FS790" s="267"/>
      <c r="FT790" s="267"/>
      <c r="FU790" s="267"/>
      <c r="FV790" s="267"/>
      <c r="FW790" s="267"/>
      <c r="FX790" s="267"/>
      <c r="FY790" s="267"/>
      <c r="FZ790" s="267"/>
      <c r="GA790" s="267"/>
      <c r="GB790" s="267"/>
      <c r="GC790" s="267"/>
      <c r="GD790" s="267"/>
      <c r="GE790" s="267"/>
      <c r="GF790" s="267"/>
      <c r="GG790" s="267"/>
      <c r="GH790" s="267"/>
      <c r="GI790" s="267"/>
      <c r="GJ790" s="267"/>
      <c r="GK790" s="267"/>
      <c r="GL790" s="267"/>
      <c r="GM790" s="267"/>
      <c r="GN790" s="267"/>
      <c r="GO790" s="267"/>
      <c r="GP790" s="267"/>
      <c r="GQ790" s="267"/>
      <c r="GR790" s="267"/>
      <c r="GS790" s="267"/>
      <c r="GT790" s="267"/>
      <c r="GU790" s="267"/>
      <c r="GV790" s="267"/>
    </row>
    <row r="792" spans="1:204" s="502" customFormat="1">
      <c r="A792" s="258"/>
      <c r="B792" s="425"/>
      <c r="C792" s="260"/>
      <c r="D792" s="261"/>
      <c r="E792" s="262"/>
      <c r="F792" s="263"/>
      <c r="G792" s="426"/>
      <c r="H792" s="428"/>
      <c r="I792" s="507"/>
      <c r="J792" s="508"/>
      <c r="K792" s="509"/>
      <c r="L792" s="510"/>
      <c r="N792" s="511"/>
      <c r="O792" s="511"/>
      <c r="P792" s="267"/>
      <c r="Q792" s="267"/>
      <c r="R792" s="267"/>
      <c r="S792" s="267"/>
      <c r="T792" s="267"/>
      <c r="U792" s="267"/>
      <c r="V792" s="267"/>
      <c r="W792" s="267"/>
      <c r="X792" s="267"/>
      <c r="Y792" s="267"/>
      <c r="Z792" s="267"/>
      <c r="AA792" s="267"/>
      <c r="AB792" s="267"/>
      <c r="AC792" s="267"/>
      <c r="AD792" s="267"/>
      <c r="AE792" s="267"/>
      <c r="AF792" s="267"/>
      <c r="AG792" s="267"/>
      <c r="AH792" s="267"/>
      <c r="AI792" s="267"/>
      <c r="AJ792" s="267"/>
      <c r="AK792" s="267"/>
      <c r="AL792" s="267"/>
      <c r="AM792" s="267"/>
      <c r="AN792" s="267"/>
      <c r="AO792" s="267"/>
      <c r="AP792" s="267"/>
      <c r="AQ792" s="267"/>
      <c r="AR792" s="267"/>
      <c r="AS792" s="267"/>
      <c r="AT792" s="267"/>
      <c r="AU792" s="267"/>
      <c r="AV792" s="267"/>
      <c r="AW792" s="267"/>
      <c r="AX792" s="267"/>
      <c r="AY792" s="267"/>
      <c r="AZ792" s="267"/>
      <c r="BA792" s="267"/>
      <c r="BB792" s="267"/>
      <c r="BC792" s="267"/>
      <c r="BD792" s="267"/>
      <c r="BE792" s="267"/>
      <c r="BF792" s="267"/>
      <c r="BG792" s="267"/>
      <c r="BH792" s="267"/>
      <c r="BI792" s="267"/>
      <c r="BJ792" s="267"/>
      <c r="BK792" s="267"/>
      <c r="BL792" s="267"/>
      <c r="BM792" s="267"/>
      <c r="BN792" s="267"/>
      <c r="BO792" s="267"/>
      <c r="BP792" s="267"/>
      <c r="BQ792" s="267"/>
      <c r="BR792" s="267"/>
      <c r="BS792" s="267"/>
      <c r="BT792" s="267"/>
      <c r="BU792" s="267"/>
      <c r="BV792" s="267"/>
      <c r="BW792" s="267"/>
      <c r="BX792" s="267"/>
      <c r="BY792" s="267"/>
      <c r="BZ792" s="267"/>
      <c r="CA792" s="267"/>
      <c r="CB792" s="267"/>
      <c r="CC792" s="267"/>
      <c r="CD792" s="267"/>
      <c r="CE792" s="267"/>
      <c r="CF792" s="267"/>
      <c r="CG792" s="267"/>
      <c r="CH792" s="267"/>
      <c r="CI792" s="267"/>
      <c r="CJ792" s="267"/>
      <c r="CK792" s="267"/>
      <c r="CL792" s="267"/>
      <c r="CM792" s="267"/>
      <c r="CN792" s="267"/>
      <c r="CO792" s="267"/>
      <c r="CP792" s="267"/>
      <c r="CQ792" s="267"/>
      <c r="CR792" s="267"/>
      <c r="CS792" s="267"/>
      <c r="CT792" s="267"/>
      <c r="CU792" s="267"/>
      <c r="CV792" s="267"/>
      <c r="CW792" s="267"/>
      <c r="CX792" s="267"/>
      <c r="CY792" s="267"/>
      <c r="CZ792" s="267"/>
      <c r="DA792" s="267"/>
      <c r="DB792" s="267"/>
      <c r="DC792" s="267"/>
      <c r="DD792" s="267"/>
      <c r="DE792" s="267"/>
      <c r="DF792" s="267"/>
      <c r="DG792" s="267"/>
      <c r="DH792" s="267"/>
      <c r="DI792" s="267"/>
      <c r="DJ792" s="267"/>
      <c r="DK792" s="267"/>
      <c r="DL792" s="267"/>
      <c r="DM792" s="267"/>
      <c r="DN792" s="267"/>
      <c r="DO792" s="267"/>
      <c r="DP792" s="267"/>
      <c r="DQ792" s="267"/>
      <c r="DR792" s="267"/>
      <c r="DS792" s="267"/>
      <c r="DT792" s="267"/>
      <c r="DU792" s="267"/>
      <c r="DV792" s="267"/>
      <c r="DW792" s="267"/>
      <c r="DX792" s="267"/>
      <c r="DY792" s="267"/>
      <c r="DZ792" s="267"/>
      <c r="EA792" s="267"/>
      <c r="EB792" s="267"/>
      <c r="EC792" s="267"/>
      <c r="ED792" s="267"/>
      <c r="EE792" s="267"/>
      <c r="EF792" s="267"/>
      <c r="EG792" s="267"/>
      <c r="EH792" s="267"/>
      <c r="EI792" s="267"/>
      <c r="EJ792" s="267"/>
      <c r="EK792" s="267"/>
      <c r="EL792" s="267"/>
      <c r="EM792" s="267"/>
      <c r="EN792" s="267"/>
      <c r="EO792" s="267"/>
      <c r="EP792" s="267"/>
      <c r="EQ792" s="267"/>
      <c r="ER792" s="267"/>
      <c r="ES792" s="267"/>
      <c r="ET792" s="267"/>
      <c r="EU792" s="267"/>
      <c r="EV792" s="267"/>
      <c r="EW792" s="267"/>
      <c r="EX792" s="267"/>
      <c r="EY792" s="267"/>
      <c r="EZ792" s="267"/>
      <c r="FA792" s="267"/>
      <c r="FB792" s="267"/>
      <c r="FC792" s="267"/>
      <c r="FD792" s="267"/>
      <c r="FE792" s="267"/>
      <c r="FF792" s="267"/>
      <c r="FG792" s="267"/>
      <c r="FH792" s="267"/>
      <c r="FI792" s="267"/>
      <c r="FJ792" s="267"/>
      <c r="FK792" s="267"/>
      <c r="FL792" s="267"/>
      <c r="FM792" s="267"/>
      <c r="FN792" s="267"/>
      <c r="FO792" s="267"/>
      <c r="FP792" s="267"/>
      <c r="FQ792" s="267"/>
      <c r="FR792" s="267"/>
      <c r="FS792" s="267"/>
      <c r="FT792" s="267"/>
      <c r="FU792" s="267"/>
      <c r="FV792" s="267"/>
      <c r="FW792" s="267"/>
      <c r="FX792" s="267"/>
      <c r="FY792" s="267"/>
      <c r="FZ792" s="267"/>
      <c r="GA792" s="267"/>
      <c r="GB792" s="267"/>
      <c r="GC792" s="267"/>
      <c r="GD792" s="267"/>
      <c r="GE792" s="267"/>
      <c r="GF792" s="267"/>
      <c r="GG792" s="267"/>
      <c r="GH792" s="267"/>
      <c r="GI792" s="267"/>
      <c r="GJ792" s="267"/>
      <c r="GK792" s="267"/>
      <c r="GL792" s="267"/>
      <c r="GM792" s="267"/>
      <c r="GN792" s="267"/>
      <c r="GO792" s="267"/>
      <c r="GP792" s="267"/>
      <c r="GQ792" s="267"/>
      <c r="GR792" s="267"/>
      <c r="GS792" s="267"/>
      <c r="GT792" s="267"/>
      <c r="GU792" s="267"/>
      <c r="GV792" s="267"/>
    </row>
    <row r="794" spans="1:204" s="502" customFormat="1">
      <c r="A794" s="258"/>
      <c r="B794" s="425"/>
      <c r="C794" s="260"/>
      <c r="D794" s="261"/>
      <c r="E794" s="262"/>
      <c r="F794" s="263"/>
      <c r="G794" s="426"/>
      <c r="H794" s="428"/>
      <c r="I794" s="507"/>
      <c r="J794" s="508"/>
      <c r="K794" s="509"/>
      <c r="L794" s="510"/>
      <c r="N794" s="511"/>
      <c r="O794" s="511"/>
      <c r="P794" s="267"/>
      <c r="Q794" s="267"/>
      <c r="R794" s="267"/>
      <c r="S794" s="267"/>
      <c r="T794" s="267"/>
      <c r="U794" s="267"/>
      <c r="V794" s="267"/>
      <c r="W794" s="267"/>
      <c r="X794" s="267"/>
      <c r="Y794" s="267"/>
      <c r="Z794" s="267"/>
      <c r="AA794" s="267"/>
      <c r="AB794" s="267"/>
      <c r="AC794" s="267"/>
      <c r="AD794" s="267"/>
      <c r="AE794" s="267"/>
      <c r="AF794" s="267"/>
      <c r="AG794" s="267"/>
      <c r="AH794" s="267"/>
      <c r="AI794" s="267"/>
      <c r="AJ794" s="267"/>
      <c r="AK794" s="267"/>
      <c r="AL794" s="267"/>
      <c r="AM794" s="267"/>
      <c r="AN794" s="267"/>
      <c r="AO794" s="267"/>
      <c r="AP794" s="267"/>
      <c r="AQ794" s="267"/>
      <c r="AR794" s="267"/>
      <c r="AS794" s="267"/>
      <c r="AT794" s="267"/>
      <c r="AU794" s="267"/>
      <c r="AV794" s="267"/>
      <c r="AW794" s="267"/>
      <c r="AX794" s="267"/>
      <c r="AY794" s="267"/>
      <c r="AZ794" s="267"/>
      <c r="BA794" s="267"/>
      <c r="BB794" s="267"/>
      <c r="BC794" s="267"/>
      <c r="BD794" s="267"/>
      <c r="BE794" s="267"/>
      <c r="BF794" s="267"/>
      <c r="BG794" s="267"/>
      <c r="BH794" s="267"/>
      <c r="BI794" s="267"/>
      <c r="BJ794" s="267"/>
      <c r="BK794" s="267"/>
      <c r="BL794" s="267"/>
      <c r="BM794" s="267"/>
      <c r="BN794" s="267"/>
      <c r="BO794" s="267"/>
      <c r="BP794" s="267"/>
      <c r="BQ794" s="267"/>
      <c r="BR794" s="267"/>
      <c r="BS794" s="267"/>
      <c r="BT794" s="267"/>
      <c r="BU794" s="267"/>
      <c r="BV794" s="267"/>
      <c r="BW794" s="267"/>
      <c r="BX794" s="267"/>
      <c r="BY794" s="267"/>
      <c r="BZ794" s="267"/>
      <c r="CA794" s="267"/>
      <c r="CB794" s="267"/>
      <c r="CC794" s="267"/>
      <c r="CD794" s="267"/>
      <c r="CE794" s="267"/>
      <c r="CF794" s="267"/>
      <c r="CG794" s="267"/>
      <c r="CH794" s="267"/>
      <c r="CI794" s="267"/>
      <c r="CJ794" s="267"/>
      <c r="CK794" s="267"/>
      <c r="CL794" s="267"/>
      <c r="CM794" s="267"/>
      <c r="CN794" s="267"/>
      <c r="CO794" s="267"/>
      <c r="CP794" s="267"/>
      <c r="CQ794" s="267"/>
      <c r="CR794" s="267"/>
      <c r="CS794" s="267"/>
      <c r="CT794" s="267"/>
      <c r="CU794" s="267"/>
      <c r="CV794" s="267"/>
      <c r="CW794" s="267"/>
      <c r="CX794" s="267"/>
      <c r="CY794" s="267"/>
      <c r="CZ794" s="267"/>
      <c r="DA794" s="267"/>
      <c r="DB794" s="267"/>
      <c r="DC794" s="267"/>
      <c r="DD794" s="267"/>
      <c r="DE794" s="267"/>
      <c r="DF794" s="267"/>
      <c r="DG794" s="267"/>
      <c r="DH794" s="267"/>
      <c r="DI794" s="267"/>
      <c r="DJ794" s="267"/>
      <c r="DK794" s="267"/>
      <c r="DL794" s="267"/>
      <c r="DM794" s="267"/>
      <c r="DN794" s="267"/>
      <c r="DO794" s="267"/>
      <c r="DP794" s="267"/>
      <c r="DQ794" s="267"/>
      <c r="DR794" s="267"/>
      <c r="DS794" s="267"/>
      <c r="DT794" s="267"/>
      <c r="DU794" s="267"/>
      <c r="DV794" s="267"/>
      <c r="DW794" s="267"/>
      <c r="DX794" s="267"/>
      <c r="DY794" s="267"/>
      <c r="DZ794" s="267"/>
      <c r="EA794" s="267"/>
      <c r="EB794" s="267"/>
      <c r="EC794" s="267"/>
      <c r="ED794" s="267"/>
      <c r="EE794" s="267"/>
      <c r="EF794" s="267"/>
      <c r="EG794" s="267"/>
      <c r="EH794" s="267"/>
      <c r="EI794" s="267"/>
      <c r="EJ794" s="267"/>
      <c r="EK794" s="267"/>
      <c r="EL794" s="267"/>
      <c r="EM794" s="267"/>
      <c r="EN794" s="267"/>
      <c r="EO794" s="267"/>
      <c r="EP794" s="267"/>
      <c r="EQ794" s="267"/>
      <c r="ER794" s="267"/>
      <c r="ES794" s="267"/>
      <c r="ET794" s="267"/>
      <c r="EU794" s="267"/>
      <c r="EV794" s="267"/>
      <c r="EW794" s="267"/>
      <c r="EX794" s="267"/>
      <c r="EY794" s="267"/>
      <c r="EZ794" s="267"/>
      <c r="FA794" s="267"/>
      <c r="FB794" s="267"/>
      <c r="FC794" s="267"/>
      <c r="FD794" s="267"/>
      <c r="FE794" s="267"/>
      <c r="FF794" s="267"/>
      <c r="FG794" s="267"/>
      <c r="FH794" s="267"/>
      <c r="FI794" s="267"/>
      <c r="FJ794" s="267"/>
      <c r="FK794" s="267"/>
      <c r="FL794" s="267"/>
      <c r="FM794" s="267"/>
      <c r="FN794" s="267"/>
      <c r="FO794" s="267"/>
      <c r="FP794" s="267"/>
      <c r="FQ794" s="267"/>
      <c r="FR794" s="267"/>
      <c r="FS794" s="267"/>
      <c r="FT794" s="267"/>
      <c r="FU794" s="267"/>
      <c r="FV794" s="267"/>
      <c r="FW794" s="267"/>
      <c r="FX794" s="267"/>
      <c r="FY794" s="267"/>
      <c r="FZ794" s="267"/>
      <c r="GA794" s="267"/>
      <c r="GB794" s="267"/>
      <c r="GC794" s="267"/>
      <c r="GD794" s="267"/>
      <c r="GE794" s="267"/>
      <c r="GF794" s="267"/>
      <c r="GG794" s="267"/>
      <c r="GH794" s="267"/>
      <c r="GI794" s="267"/>
      <c r="GJ794" s="267"/>
      <c r="GK794" s="267"/>
      <c r="GL794" s="267"/>
      <c r="GM794" s="267"/>
      <c r="GN794" s="267"/>
      <c r="GO794" s="267"/>
      <c r="GP794" s="267"/>
      <c r="GQ794" s="267"/>
      <c r="GR794" s="267"/>
      <c r="GS794" s="267"/>
      <c r="GT794" s="267"/>
      <c r="GU794" s="267"/>
      <c r="GV794" s="267"/>
    </row>
    <row r="796" spans="1:204" s="502" customFormat="1">
      <c r="A796" s="258"/>
      <c r="B796" s="425"/>
      <c r="C796" s="260"/>
      <c r="D796" s="261"/>
      <c r="E796" s="262"/>
      <c r="F796" s="263"/>
      <c r="G796" s="426"/>
      <c r="H796" s="428"/>
      <c r="I796" s="507"/>
      <c r="J796" s="508"/>
      <c r="K796" s="509"/>
      <c r="L796" s="510"/>
      <c r="N796" s="511"/>
      <c r="O796" s="511"/>
      <c r="P796" s="267"/>
      <c r="Q796" s="267"/>
      <c r="R796" s="267"/>
      <c r="S796" s="267"/>
      <c r="T796" s="267"/>
      <c r="U796" s="267"/>
      <c r="V796" s="267"/>
      <c r="W796" s="267"/>
      <c r="X796" s="267"/>
      <c r="Y796" s="267"/>
      <c r="Z796" s="267"/>
      <c r="AA796" s="267"/>
      <c r="AB796" s="267"/>
      <c r="AC796" s="267"/>
      <c r="AD796" s="267"/>
      <c r="AE796" s="267"/>
      <c r="AF796" s="267"/>
      <c r="AG796" s="267"/>
      <c r="AH796" s="267"/>
      <c r="AI796" s="267"/>
      <c r="AJ796" s="267"/>
      <c r="AK796" s="267"/>
      <c r="AL796" s="267"/>
      <c r="AM796" s="267"/>
      <c r="AN796" s="267"/>
      <c r="AO796" s="267"/>
      <c r="AP796" s="267"/>
      <c r="AQ796" s="267"/>
      <c r="AR796" s="267"/>
      <c r="AS796" s="267"/>
      <c r="AT796" s="267"/>
      <c r="AU796" s="267"/>
      <c r="AV796" s="267"/>
      <c r="AW796" s="267"/>
      <c r="AX796" s="267"/>
      <c r="AY796" s="267"/>
      <c r="AZ796" s="267"/>
      <c r="BA796" s="267"/>
      <c r="BB796" s="267"/>
      <c r="BC796" s="267"/>
      <c r="BD796" s="267"/>
      <c r="BE796" s="267"/>
      <c r="BF796" s="267"/>
      <c r="BG796" s="267"/>
      <c r="BH796" s="267"/>
      <c r="BI796" s="267"/>
      <c r="BJ796" s="267"/>
      <c r="BK796" s="267"/>
      <c r="BL796" s="267"/>
      <c r="BM796" s="267"/>
      <c r="BN796" s="267"/>
      <c r="BO796" s="267"/>
      <c r="BP796" s="267"/>
      <c r="BQ796" s="267"/>
      <c r="BR796" s="267"/>
      <c r="BS796" s="267"/>
      <c r="BT796" s="267"/>
      <c r="BU796" s="267"/>
      <c r="BV796" s="267"/>
      <c r="BW796" s="267"/>
      <c r="BX796" s="267"/>
      <c r="BY796" s="267"/>
      <c r="BZ796" s="267"/>
      <c r="CA796" s="267"/>
      <c r="CB796" s="267"/>
      <c r="CC796" s="267"/>
      <c r="CD796" s="267"/>
      <c r="CE796" s="267"/>
      <c r="CF796" s="267"/>
      <c r="CG796" s="267"/>
      <c r="CH796" s="267"/>
      <c r="CI796" s="267"/>
      <c r="CJ796" s="267"/>
      <c r="CK796" s="267"/>
      <c r="CL796" s="267"/>
      <c r="CM796" s="267"/>
      <c r="CN796" s="267"/>
      <c r="CO796" s="267"/>
      <c r="CP796" s="267"/>
      <c r="CQ796" s="267"/>
      <c r="CR796" s="267"/>
      <c r="CS796" s="267"/>
      <c r="CT796" s="267"/>
      <c r="CU796" s="267"/>
      <c r="CV796" s="267"/>
      <c r="CW796" s="267"/>
      <c r="CX796" s="267"/>
      <c r="CY796" s="267"/>
      <c r="CZ796" s="267"/>
      <c r="DA796" s="267"/>
      <c r="DB796" s="267"/>
      <c r="DC796" s="267"/>
      <c r="DD796" s="267"/>
      <c r="DE796" s="267"/>
      <c r="DF796" s="267"/>
      <c r="DG796" s="267"/>
      <c r="DH796" s="267"/>
      <c r="DI796" s="267"/>
      <c r="DJ796" s="267"/>
      <c r="DK796" s="267"/>
      <c r="DL796" s="267"/>
      <c r="DM796" s="267"/>
      <c r="DN796" s="267"/>
      <c r="DO796" s="267"/>
      <c r="DP796" s="267"/>
      <c r="DQ796" s="267"/>
      <c r="DR796" s="267"/>
      <c r="DS796" s="267"/>
      <c r="DT796" s="267"/>
      <c r="DU796" s="267"/>
      <c r="DV796" s="267"/>
      <c r="DW796" s="267"/>
      <c r="DX796" s="267"/>
      <c r="DY796" s="267"/>
      <c r="DZ796" s="267"/>
      <c r="EA796" s="267"/>
      <c r="EB796" s="267"/>
      <c r="EC796" s="267"/>
      <c r="ED796" s="267"/>
      <c r="EE796" s="267"/>
      <c r="EF796" s="267"/>
      <c r="EG796" s="267"/>
      <c r="EH796" s="267"/>
      <c r="EI796" s="267"/>
      <c r="EJ796" s="267"/>
      <c r="EK796" s="267"/>
      <c r="EL796" s="267"/>
      <c r="EM796" s="267"/>
      <c r="EN796" s="267"/>
      <c r="EO796" s="267"/>
      <c r="EP796" s="267"/>
      <c r="EQ796" s="267"/>
      <c r="ER796" s="267"/>
      <c r="ES796" s="267"/>
      <c r="ET796" s="267"/>
      <c r="EU796" s="267"/>
      <c r="EV796" s="267"/>
      <c r="EW796" s="267"/>
      <c r="EX796" s="267"/>
      <c r="EY796" s="267"/>
      <c r="EZ796" s="267"/>
      <c r="FA796" s="267"/>
      <c r="FB796" s="267"/>
      <c r="FC796" s="267"/>
      <c r="FD796" s="267"/>
      <c r="FE796" s="267"/>
      <c r="FF796" s="267"/>
      <c r="FG796" s="267"/>
      <c r="FH796" s="267"/>
      <c r="FI796" s="267"/>
      <c r="FJ796" s="267"/>
      <c r="FK796" s="267"/>
      <c r="FL796" s="267"/>
      <c r="FM796" s="267"/>
      <c r="FN796" s="267"/>
      <c r="FO796" s="267"/>
      <c r="FP796" s="267"/>
      <c r="FQ796" s="267"/>
      <c r="FR796" s="267"/>
      <c r="FS796" s="267"/>
      <c r="FT796" s="267"/>
      <c r="FU796" s="267"/>
      <c r="FV796" s="267"/>
      <c r="FW796" s="267"/>
      <c r="FX796" s="267"/>
      <c r="FY796" s="267"/>
      <c r="FZ796" s="267"/>
      <c r="GA796" s="267"/>
      <c r="GB796" s="267"/>
      <c r="GC796" s="267"/>
      <c r="GD796" s="267"/>
      <c r="GE796" s="267"/>
      <c r="GF796" s="267"/>
      <c r="GG796" s="267"/>
      <c r="GH796" s="267"/>
      <c r="GI796" s="267"/>
      <c r="GJ796" s="267"/>
      <c r="GK796" s="267"/>
      <c r="GL796" s="267"/>
      <c r="GM796" s="267"/>
      <c r="GN796" s="267"/>
      <c r="GO796" s="267"/>
      <c r="GP796" s="267"/>
      <c r="GQ796" s="267"/>
      <c r="GR796" s="267"/>
      <c r="GS796" s="267"/>
      <c r="GT796" s="267"/>
      <c r="GU796" s="267"/>
      <c r="GV796" s="267"/>
    </row>
    <row r="797" spans="1:204" s="502" customFormat="1">
      <c r="A797" s="258"/>
      <c r="B797" s="425"/>
      <c r="C797" s="260"/>
      <c r="D797" s="261"/>
      <c r="E797" s="262"/>
      <c r="F797" s="263"/>
      <c r="G797" s="426"/>
      <c r="H797" s="428"/>
      <c r="I797" s="507"/>
      <c r="J797" s="508"/>
      <c r="K797" s="509"/>
      <c r="L797" s="510"/>
      <c r="N797" s="511"/>
      <c r="O797" s="511"/>
      <c r="P797" s="267"/>
      <c r="Q797" s="267"/>
      <c r="R797" s="267"/>
      <c r="S797" s="267"/>
      <c r="T797" s="267"/>
      <c r="U797" s="267"/>
      <c r="V797" s="267"/>
      <c r="W797" s="267"/>
      <c r="X797" s="267"/>
      <c r="Y797" s="267"/>
      <c r="Z797" s="267"/>
      <c r="AA797" s="267"/>
      <c r="AB797" s="267"/>
      <c r="AC797" s="267"/>
      <c r="AD797" s="267"/>
      <c r="AE797" s="267"/>
      <c r="AF797" s="267"/>
      <c r="AG797" s="267"/>
      <c r="AH797" s="267"/>
      <c r="AI797" s="267"/>
      <c r="AJ797" s="267"/>
      <c r="AK797" s="267"/>
      <c r="AL797" s="267"/>
      <c r="AM797" s="267"/>
      <c r="AN797" s="267"/>
      <c r="AO797" s="267"/>
      <c r="AP797" s="267"/>
      <c r="AQ797" s="267"/>
      <c r="AR797" s="267"/>
      <c r="AS797" s="267"/>
      <c r="AT797" s="267"/>
      <c r="AU797" s="267"/>
      <c r="AV797" s="267"/>
      <c r="AW797" s="267"/>
      <c r="AX797" s="267"/>
      <c r="AY797" s="267"/>
      <c r="AZ797" s="267"/>
      <c r="BA797" s="267"/>
      <c r="BB797" s="267"/>
      <c r="BC797" s="267"/>
      <c r="BD797" s="267"/>
      <c r="BE797" s="267"/>
      <c r="BF797" s="267"/>
      <c r="BG797" s="267"/>
      <c r="BH797" s="267"/>
      <c r="BI797" s="267"/>
      <c r="BJ797" s="267"/>
      <c r="BK797" s="267"/>
      <c r="BL797" s="267"/>
      <c r="BM797" s="267"/>
      <c r="BN797" s="267"/>
      <c r="BO797" s="267"/>
      <c r="BP797" s="267"/>
      <c r="BQ797" s="267"/>
      <c r="BR797" s="267"/>
      <c r="BS797" s="267"/>
      <c r="BT797" s="267"/>
      <c r="BU797" s="267"/>
      <c r="BV797" s="267"/>
      <c r="BW797" s="267"/>
      <c r="BX797" s="267"/>
      <c r="BY797" s="267"/>
      <c r="BZ797" s="267"/>
      <c r="CA797" s="267"/>
      <c r="CB797" s="267"/>
      <c r="CC797" s="267"/>
      <c r="CD797" s="267"/>
      <c r="CE797" s="267"/>
      <c r="CF797" s="267"/>
      <c r="CG797" s="267"/>
      <c r="CH797" s="267"/>
      <c r="CI797" s="267"/>
      <c r="CJ797" s="267"/>
      <c r="CK797" s="267"/>
      <c r="CL797" s="267"/>
      <c r="CM797" s="267"/>
      <c r="CN797" s="267"/>
      <c r="CO797" s="267"/>
      <c r="CP797" s="267"/>
      <c r="CQ797" s="267"/>
      <c r="CR797" s="267"/>
      <c r="CS797" s="267"/>
      <c r="CT797" s="267"/>
      <c r="CU797" s="267"/>
      <c r="CV797" s="267"/>
      <c r="CW797" s="267"/>
      <c r="CX797" s="267"/>
      <c r="CY797" s="267"/>
      <c r="CZ797" s="267"/>
      <c r="DA797" s="267"/>
      <c r="DB797" s="267"/>
      <c r="DC797" s="267"/>
      <c r="DD797" s="267"/>
      <c r="DE797" s="267"/>
      <c r="DF797" s="267"/>
      <c r="DG797" s="267"/>
      <c r="DH797" s="267"/>
      <c r="DI797" s="267"/>
      <c r="DJ797" s="267"/>
      <c r="DK797" s="267"/>
      <c r="DL797" s="267"/>
      <c r="DM797" s="267"/>
      <c r="DN797" s="267"/>
      <c r="DO797" s="267"/>
      <c r="DP797" s="267"/>
      <c r="DQ797" s="267"/>
      <c r="DR797" s="267"/>
      <c r="DS797" s="267"/>
      <c r="DT797" s="267"/>
      <c r="DU797" s="267"/>
      <c r="DV797" s="267"/>
      <c r="DW797" s="267"/>
      <c r="DX797" s="267"/>
      <c r="DY797" s="267"/>
      <c r="DZ797" s="267"/>
      <c r="EA797" s="267"/>
      <c r="EB797" s="267"/>
      <c r="EC797" s="267"/>
      <c r="ED797" s="267"/>
      <c r="EE797" s="267"/>
      <c r="EF797" s="267"/>
      <c r="EG797" s="267"/>
      <c r="EH797" s="267"/>
      <c r="EI797" s="267"/>
      <c r="EJ797" s="267"/>
      <c r="EK797" s="267"/>
      <c r="EL797" s="267"/>
      <c r="EM797" s="267"/>
      <c r="EN797" s="267"/>
      <c r="EO797" s="267"/>
      <c r="EP797" s="267"/>
      <c r="EQ797" s="267"/>
      <c r="ER797" s="267"/>
      <c r="ES797" s="267"/>
      <c r="ET797" s="267"/>
      <c r="EU797" s="267"/>
      <c r="EV797" s="267"/>
      <c r="EW797" s="267"/>
      <c r="EX797" s="267"/>
      <c r="EY797" s="267"/>
      <c r="EZ797" s="267"/>
      <c r="FA797" s="267"/>
      <c r="FB797" s="267"/>
      <c r="FC797" s="267"/>
      <c r="FD797" s="267"/>
      <c r="FE797" s="267"/>
      <c r="FF797" s="267"/>
      <c r="FG797" s="267"/>
      <c r="FH797" s="267"/>
      <c r="FI797" s="267"/>
      <c r="FJ797" s="267"/>
      <c r="FK797" s="267"/>
      <c r="FL797" s="267"/>
      <c r="FM797" s="267"/>
      <c r="FN797" s="267"/>
      <c r="FO797" s="267"/>
      <c r="FP797" s="267"/>
      <c r="FQ797" s="267"/>
      <c r="FR797" s="267"/>
      <c r="FS797" s="267"/>
      <c r="FT797" s="267"/>
      <c r="FU797" s="267"/>
      <c r="FV797" s="267"/>
      <c r="FW797" s="267"/>
      <c r="FX797" s="267"/>
      <c r="FY797" s="267"/>
      <c r="FZ797" s="267"/>
      <c r="GA797" s="267"/>
      <c r="GB797" s="267"/>
      <c r="GC797" s="267"/>
      <c r="GD797" s="267"/>
      <c r="GE797" s="267"/>
      <c r="GF797" s="267"/>
      <c r="GG797" s="267"/>
      <c r="GH797" s="267"/>
      <c r="GI797" s="267"/>
      <c r="GJ797" s="267"/>
      <c r="GK797" s="267"/>
      <c r="GL797" s="267"/>
      <c r="GM797" s="267"/>
      <c r="GN797" s="267"/>
      <c r="GO797" s="267"/>
      <c r="GP797" s="267"/>
      <c r="GQ797" s="267"/>
      <c r="GR797" s="267"/>
      <c r="GS797" s="267"/>
      <c r="GT797" s="267"/>
      <c r="GU797" s="267"/>
      <c r="GV797" s="267"/>
    </row>
    <row r="799" spans="1:204" s="502" customFormat="1">
      <c r="A799" s="258"/>
      <c r="B799" s="425"/>
      <c r="C799" s="260"/>
      <c r="D799" s="261"/>
      <c r="E799" s="262"/>
      <c r="F799" s="263"/>
      <c r="G799" s="426"/>
      <c r="H799" s="428"/>
      <c r="I799" s="507"/>
      <c r="J799" s="508"/>
      <c r="K799" s="509"/>
      <c r="L799" s="510"/>
      <c r="N799" s="511"/>
      <c r="O799" s="511"/>
      <c r="P799" s="267"/>
      <c r="Q799" s="267"/>
      <c r="R799" s="267"/>
      <c r="S799" s="267"/>
      <c r="T799" s="267"/>
      <c r="U799" s="267"/>
      <c r="V799" s="267"/>
      <c r="W799" s="267"/>
      <c r="X799" s="267"/>
      <c r="Y799" s="267"/>
      <c r="Z799" s="267"/>
      <c r="AA799" s="267"/>
      <c r="AB799" s="267"/>
      <c r="AC799" s="267"/>
      <c r="AD799" s="267"/>
      <c r="AE799" s="267"/>
      <c r="AF799" s="267"/>
      <c r="AG799" s="267"/>
      <c r="AH799" s="267"/>
      <c r="AI799" s="267"/>
      <c r="AJ799" s="267"/>
      <c r="AK799" s="267"/>
      <c r="AL799" s="267"/>
      <c r="AM799" s="267"/>
      <c r="AN799" s="267"/>
      <c r="AO799" s="267"/>
      <c r="AP799" s="267"/>
      <c r="AQ799" s="267"/>
      <c r="AR799" s="267"/>
      <c r="AS799" s="267"/>
      <c r="AT799" s="267"/>
      <c r="AU799" s="267"/>
      <c r="AV799" s="267"/>
      <c r="AW799" s="267"/>
      <c r="AX799" s="267"/>
      <c r="AY799" s="267"/>
      <c r="AZ799" s="267"/>
      <c r="BA799" s="267"/>
      <c r="BB799" s="267"/>
      <c r="BC799" s="267"/>
      <c r="BD799" s="267"/>
      <c r="BE799" s="267"/>
      <c r="BF799" s="267"/>
      <c r="BG799" s="267"/>
      <c r="BH799" s="267"/>
      <c r="BI799" s="267"/>
      <c r="BJ799" s="267"/>
      <c r="BK799" s="267"/>
      <c r="BL799" s="267"/>
      <c r="BM799" s="267"/>
      <c r="BN799" s="267"/>
      <c r="BO799" s="267"/>
      <c r="BP799" s="267"/>
      <c r="BQ799" s="267"/>
      <c r="BR799" s="267"/>
      <c r="BS799" s="267"/>
      <c r="BT799" s="267"/>
      <c r="BU799" s="267"/>
      <c r="BV799" s="267"/>
      <c r="BW799" s="267"/>
      <c r="BX799" s="267"/>
      <c r="BY799" s="267"/>
      <c r="BZ799" s="267"/>
      <c r="CA799" s="267"/>
      <c r="CB799" s="267"/>
      <c r="CC799" s="267"/>
      <c r="CD799" s="267"/>
      <c r="CE799" s="267"/>
      <c r="CF799" s="267"/>
      <c r="CG799" s="267"/>
      <c r="CH799" s="267"/>
      <c r="CI799" s="267"/>
      <c r="CJ799" s="267"/>
      <c r="CK799" s="267"/>
      <c r="CL799" s="267"/>
      <c r="CM799" s="267"/>
      <c r="CN799" s="267"/>
      <c r="CO799" s="267"/>
      <c r="CP799" s="267"/>
      <c r="CQ799" s="267"/>
      <c r="CR799" s="267"/>
      <c r="CS799" s="267"/>
      <c r="CT799" s="267"/>
      <c r="CU799" s="267"/>
      <c r="CV799" s="267"/>
      <c r="CW799" s="267"/>
      <c r="CX799" s="267"/>
      <c r="CY799" s="267"/>
      <c r="CZ799" s="267"/>
      <c r="DA799" s="267"/>
      <c r="DB799" s="267"/>
      <c r="DC799" s="267"/>
      <c r="DD799" s="267"/>
      <c r="DE799" s="267"/>
      <c r="DF799" s="267"/>
      <c r="DG799" s="267"/>
      <c r="DH799" s="267"/>
      <c r="DI799" s="267"/>
      <c r="DJ799" s="267"/>
      <c r="DK799" s="267"/>
      <c r="DL799" s="267"/>
      <c r="DM799" s="267"/>
      <c r="DN799" s="267"/>
      <c r="DO799" s="267"/>
      <c r="DP799" s="267"/>
      <c r="DQ799" s="267"/>
      <c r="DR799" s="267"/>
      <c r="DS799" s="267"/>
      <c r="DT799" s="267"/>
      <c r="DU799" s="267"/>
      <c r="DV799" s="267"/>
      <c r="DW799" s="267"/>
      <c r="DX799" s="267"/>
      <c r="DY799" s="267"/>
      <c r="DZ799" s="267"/>
      <c r="EA799" s="267"/>
      <c r="EB799" s="267"/>
      <c r="EC799" s="267"/>
      <c r="ED799" s="267"/>
      <c r="EE799" s="267"/>
      <c r="EF799" s="267"/>
      <c r="EG799" s="267"/>
      <c r="EH799" s="267"/>
      <c r="EI799" s="267"/>
      <c r="EJ799" s="267"/>
      <c r="EK799" s="267"/>
      <c r="EL799" s="267"/>
      <c r="EM799" s="267"/>
      <c r="EN799" s="267"/>
      <c r="EO799" s="267"/>
      <c r="EP799" s="267"/>
      <c r="EQ799" s="267"/>
      <c r="ER799" s="267"/>
      <c r="ES799" s="267"/>
      <c r="ET799" s="267"/>
      <c r="EU799" s="267"/>
      <c r="EV799" s="267"/>
      <c r="EW799" s="267"/>
      <c r="EX799" s="267"/>
      <c r="EY799" s="267"/>
      <c r="EZ799" s="267"/>
      <c r="FA799" s="267"/>
      <c r="FB799" s="267"/>
      <c r="FC799" s="267"/>
      <c r="FD799" s="267"/>
      <c r="FE799" s="267"/>
      <c r="FF799" s="267"/>
      <c r="FG799" s="267"/>
      <c r="FH799" s="267"/>
      <c r="FI799" s="267"/>
      <c r="FJ799" s="267"/>
      <c r="FK799" s="267"/>
      <c r="FL799" s="267"/>
      <c r="FM799" s="267"/>
      <c r="FN799" s="267"/>
      <c r="FO799" s="267"/>
      <c r="FP799" s="267"/>
      <c r="FQ799" s="267"/>
      <c r="FR799" s="267"/>
      <c r="FS799" s="267"/>
      <c r="FT799" s="267"/>
      <c r="FU799" s="267"/>
      <c r="FV799" s="267"/>
      <c r="FW799" s="267"/>
      <c r="FX799" s="267"/>
      <c r="FY799" s="267"/>
      <c r="FZ799" s="267"/>
      <c r="GA799" s="267"/>
      <c r="GB799" s="267"/>
      <c r="GC799" s="267"/>
      <c r="GD799" s="267"/>
      <c r="GE799" s="267"/>
      <c r="GF799" s="267"/>
      <c r="GG799" s="267"/>
      <c r="GH799" s="267"/>
      <c r="GI799" s="267"/>
      <c r="GJ799" s="267"/>
      <c r="GK799" s="267"/>
      <c r="GL799" s="267"/>
      <c r="GM799" s="267"/>
      <c r="GN799" s="267"/>
      <c r="GO799" s="267"/>
      <c r="GP799" s="267"/>
      <c r="GQ799" s="267"/>
      <c r="GR799" s="267"/>
      <c r="GS799" s="267"/>
      <c r="GT799" s="267"/>
      <c r="GU799" s="267"/>
      <c r="GV799" s="267"/>
    </row>
    <row r="801" spans="1:204" s="502" customFormat="1">
      <c r="A801" s="258"/>
      <c r="B801" s="425"/>
      <c r="C801" s="260"/>
      <c r="D801" s="261"/>
      <c r="E801" s="262"/>
      <c r="F801" s="263"/>
      <c r="G801" s="426"/>
      <c r="H801" s="428"/>
      <c r="I801" s="507"/>
      <c r="J801" s="508"/>
      <c r="K801" s="509"/>
      <c r="L801" s="510"/>
      <c r="N801" s="511"/>
      <c r="O801" s="511"/>
      <c r="P801" s="267"/>
      <c r="Q801" s="267"/>
      <c r="R801" s="267"/>
      <c r="S801" s="267"/>
      <c r="T801" s="267"/>
      <c r="U801" s="267"/>
      <c r="V801" s="267"/>
      <c r="W801" s="267"/>
      <c r="X801" s="267"/>
      <c r="Y801" s="267"/>
      <c r="Z801" s="267"/>
      <c r="AA801" s="267"/>
      <c r="AB801" s="267"/>
      <c r="AC801" s="267"/>
      <c r="AD801" s="267"/>
      <c r="AE801" s="267"/>
      <c r="AF801" s="267"/>
      <c r="AG801" s="267"/>
      <c r="AH801" s="267"/>
      <c r="AI801" s="267"/>
      <c r="AJ801" s="267"/>
      <c r="AK801" s="267"/>
      <c r="AL801" s="267"/>
      <c r="AM801" s="267"/>
      <c r="AN801" s="267"/>
      <c r="AO801" s="267"/>
      <c r="AP801" s="267"/>
      <c r="AQ801" s="267"/>
      <c r="AR801" s="267"/>
      <c r="AS801" s="267"/>
      <c r="AT801" s="267"/>
      <c r="AU801" s="267"/>
      <c r="AV801" s="267"/>
      <c r="AW801" s="267"/>
      <c r="AX801" s="267"/>
      <c r="AY801" s="267"/>
      <c r="AZ801" s="267"/>
      <c r="BA801" s="267"/>
      <c r="BB801" s="267"/>
      <c r="BC801" s="267"/>
      <c r="BD801" s="267"/>
      <c r="BE801" s="267"/>
      <c r="BF801" s="267"/>
      <c r="BG801" s="267"/>
      <c r="BH801" s="267"/>
      <c r="BI801" s="267"/>
      <c r="BJ801" s="267"/>
      <c r="BK801" s="267"/>
      <c r="BL801" s="267"/>
      <c r="BM801" s="267"/>
      <c r="BN801" s="267"/>
      <c r="BO801" s="267"/>
      <c r="BP801" s="267"/>
      <c r="BQ801" s="267"/>
      <c r="BR801" s="267"/>
      <c r="BS801" s="267"/>
      <c r="BT801" s="267"/>
      <c r="BU801" s="267"/>
      <c r="BV801" s="267"/>
      <c r="BW801" s="267"/>
      <c r="BX801" s="267"/>
      <c r="BY801" s="267"/>
      <c r="BZ801" s="267"/>
      <c r="CA801" s="267"/>
      <c r="CB801" s="267"/>
      <c r="CC801" s="267"/>
      <c r="CD801" s="267"/>
      <c r="CE801" s="267"/>
      <c r="CF801" s="267"/>
      <c r="CG801" s="267"/>
      <c r="CH801" s="267"/>
      <c r="CI801" s="267"/>
      <c r="CJ801" s="267"/>
      <c r="CK801" s="267"/>
      <c r="CL801" s="267"/>
      <c r="CM801" s="267"/>
      <c r="CN801" s="267"/>
      <c r="CO801" s="267"/>
      <c r="CP801" s="267"/>
      <c r="CQ801" s="267"/>
      <c r="CR801" s="267"/>
      <c r="CS801" s="267"/>
      <c r="CT801" s="267"/>
      <c r="CU801" s="267"/>
      <c r="CV801" s="267"/>
      <c r="CW801" s="267"/>
      <c r="CX801" s="267"/>
      <c r="CY801" s="267"/>
      <c r="CZ801" s="267"/>
      <c r="DA801" s="267"/>
      <c r="DB801" s="267"/>
      <c r="DC801" s="267"/>
      <c r="DD801" s="267"/>
      <c r="DE801" s="267"/>
      <c r="DF801" s="267"/>
      <c r="DG801" s="267"/>
      <c r="DH801" s="267"/>
      <c r="DI801" s="267"/>
      <c r="DJ801" s="267"/>
      <c r="DK801" s="267"/>
      <c r="DL801" s="267"/>
      <c r="DM801" s="267"/>
      <c r="DN801" s="267"/>
      <c r="DO801" s="267"/>
      <c r="DP801" s="267"/>
      <c r="DQ801" s="267"/>
      <c r="DR801" s="267"/>
      <c r="DS801" s="267"/>
      <c r="DT801" s="267"/>
      <c r="DU801" s="267"/>
      <c r="DV801" s="267"/>
      <c r="DW801" s="267"/>
      <c r="DX801" s="267"/>
      <c r="DY801" s="267"/>
      <c r="DZ801" s="267"/>
      <c r="EA801" s="267"/>
      <c r="EB801" s="267"/>
      <c r="EC801" s="267"/>
      <c r="ED801" s="267"/>
      <c r="EE801" s="267"/>
      <c r="EF801" s="267"/>
      <c r="EG801" s="267"/>
      <c r="EH801" s="267"/>
      <c r="EI801" s="267"/>
      <c r="EJ801" s="267"/>
      <c r="EK801" s="267"/>
      <c r="EL801" s="267"/>
      <c r="EM801" s="267"/>
      <c r="EN801" s="267"/>
      <c r="EO801" s="267"/>
      <c r="EP801" s="267"/>
      <c r="EQ801" s="267"/>
      <c r="ER801" s="267"/>
      <c r="ES801" s="267"/>
      <c r="ET801" s="267"/>
      <c r="EU801" s="267"/>
      <c r="EV801" s="267"/>
      <c r="EW801" s="267"/>
      <c r="EX801" s="267"/>
      <c r="EY801" s="267"/>
      <c r="EZ801" s="267"/>
      <c r="FA801" s="267"/>
      <c r="FB801" s="267"/>
      <c r="FC801" s="267"/>
      <c r="FD801" s="267"/>
      <c r="FE801" s="267"/>
      <c r="FF801" s="267"/>
      <c r="FG801" s="267"/>
      <c r="FH801" s="267"/>
      <c r="FI801" s="267"/>
      <c r="FJ801" s="267"/>
      <c r="FK801" s="267"/>
      <c r="FL801" s="267"/>
      <c r="FM801" s="267"/>
      <c r="FN801" s="267"/>
      <c r="FO801" s="267"/>
      <c r="FP801" s="267"/>
      <c r="FQ801" s="267"/>
      <c r="FR801" s="267"/>
      <c r="FS801" s="267"/>
      <c r="FT801" s="267"/>
      <c r="FU801" s="267"/>
      <c r="FV801" s="267"/>
      <c r="FW801" s="267"/>
      <c r="FX801" s="267"/>
      <c r="FY801" s="267"/>
      <c r="FZ801" s="267"/>
      <c r="GA801" s="267"/>
      <c r="GB801" s="267"/>
      <c r="GC801" s="267"/>
      <c r="GD801" s="267"/>
      <c r="GE801" s="267"/>
      <c r="GF801" s="267"/>
      <c r="GG801" s="267"/>
      <c r="GH801" s="267"/>
      <c r="GI801" s="267"/>
      <c r="GJ801" s="267"/>
      <c r="GK801" s="267"/>
      <c r="GL801" s="267"/>
      <c r="GM801" s="267"/>
      <c r="GN801" s="267"/>
      <c r="GO801" s="267"/>
      <c r="GP801" s="267"/>
      <c r="GQ801" s="267"/>
      <c r="GR801" s="267"/>
      <c r="GS801" s="267"/>
      <c r="GT801" s="267"/>
      <c r="GU801" s="267"/>
      <c r="GV801" s="267"/>
    </row>
    <row r="802" spans="1:204" s="502" customFormat="1">
      <c r="A802" s="258"/>
      <c r="B802" s="425"/>
      <c r="C802" s="260"/>
      <c r="D802" s="261"/>
      <c r="E802" s="262"/>
      <c r="F802" s="263"/>
      <c r="G802" s="426"/>
      <c r="H802" s="428"/>
      <c r="I802" s="507"/>
      <c r="J802" s="508"/>
      <c r="K802" s="509"/>
      <c r="L802" s="510"/>
      <c r="N802" s="511"/>
      <c r="O802" s="511"/>
      <c r="P802" s="267"/>
      <c r="Q802" s="267"/>
      <c r="R802" s="267"/>
      <c r="S802" s="267"/>
      <c r="T802" s="267"/>
      <c r="U802" s="267"/>
      <c r="V802" s="267"/>
      <c r="W802" s="267"/>
      <c r="X802" s="267"/>
      <c r="Y802" s="267"/>
      <c r="Z802" s="267"/>
      <c r="AA802" s="267"/>
      <c r="AB802" s="267"/>
      <c r="AC802" s="267"/>
      <c r="AD802" s="267"/>
      <c r="AE802" s="267"/>
      <c r="AF802" s="267"/>
      <c r="AG802" s="267"/>
      <c r="AH802" s="267"/>
      <c r="AI802" s="267"/>
      <c r="AJ802" s="267"/>
      <c r="AK802" s="267"/>
      <c r="AL802" s="267"/>
      <c r="AM802" s="267"/>
      <c r="AN802" s="267"/>
      <c r="AO802" s="267"/>
      <c r="AP802" s="267"/>
      <c r="AQ802" s="267"/>
      <c r="AR802" s="267"/>
      <c r="AS802" s="267"/>
      <c r="AT802" s="267"/>
      <c r="AU802" s="267"/>
      <c r="AV802" s="267"/>
      <c r="AW802" s="267"/>
      <c r="AX802" s="267"/>
      <c r="AY802" s="267"/>
      <c r="AZ802" s="267"/>
      <c r="BA802" s="267"/>
      <c r="BB802" s="267"/>
      <c r="BC802" s="267"/>
      <c r="BD802" s="267"/>
      <c r="BE802" s="267"/>
      <c r="BF802" s="267"/>
      <c r="BG802" s="267"/>
      <c r="BH802" s="267"/>
      <c r="BI802" s="267"/>
      <c r="BJ802" s="267"/>
      <c r="BK802" s="267"/>
      <c r="BL802" s="267"/>
      <c r="BM802" s="267"/>
      <c r="BN802" s="267"/>
      <c r="BO802" s="267"/>
      <c r="BP802" s="267"/>
      <c r="BQ802" s="267"/>
      <c r="BR802" s="267"/>
      <c r="BS802" s="267"/>
      <c r="BT802" s="267"/>
      <c r="BU802" s="267"/>
      <c r="BV802" s="267"/>
      <c r="BW802" s="267"/>
      <c r="BX802" s="267"/>
      <c r="BY802" s="267"/>
      <c r="BZ802" s="267"/>
      <c r="CA802" s="267"/>
      <c r="CB802" s="267"/>
      <c r="CC802" s="267"/>
      <c r="CD802" s="267"/>
      <c r="CE802" s="267"/>
      <c r="CF802" s="267"/>
      <c r="CG802" s="267"/>
      <c r="CH802" s="267"/>
      <c r="CI802" s="267"/>
      <c r="CJ802" s="267"/>
      <c r="CK802" s="267"/>
      <c r="CL802" s="267"/>
      <c r="CM802" s="267"/>
      <c r="CN802" s="267"/>
      <c r="CO802" s="267"/>
      <c r="CP802" s="267"/>
      <c r="CQ802" s="267"/>
      <c r="CR802" s="267"/>
      <c r="CS802" s="267"/>
      <c r="CT802" s="267"/>
      <c r="CU802" s="267"/>
      <c r="CV802" s="267"/>
      <c r="CW802" s="267"/>
      <c r="CX802" s="267"/>
      <c r="CY802" s="267"/>
      <c r="CZ802" s="267"/>
      <c r="DA802" s="267"/>
      <c r="DB802" s="267"/>
      <c r="DC802" s="267"/>
      <c r="DD802" s="267"/>
      <c r="DE802" s="267"/>
      <c r="DF802" s="267"/>
      <c r="DG802" s="267"/>
      <c r="DH802" s="267"/>
      <c r="DI802" s="267"/>
      <c r="DJ802" s="267"/>
      <c r="DK802" s="267"/>
      <c r="DL802" s="267"/>
      <c r="DM802" s="267"/>
      <c r="DN802" s="267"/>
      <c r="DO802" s="267"/>
      <c r="DP802" s="267"/>
      <c r="DQ802" s="267"/>
      <c r="DR802" s="267"/>
      <c r="DS802" s="267"/>
      <c r="DT802" s="267"/>
      <c r="DU802" s="267"/>
      <c r="DV802" s="267"/>
      <c r="DW802" s="267"/>
      <c r="DX802" s="267"/>
      <c r="DY802" s="267"/>
      <c r="DZ802" s="267"/>
      <c r="EA802" s="267"/>
      <c r="EB802" s="267"/>
      <c r="EC802" s="267"/>
      <c r="ED802" s="267"/>
      <c r="EE802" s="267"/>
      <c r="EF802" s="267"/>
      <c r="EG802" s="267"/>
      <c r="EH802" s="267"/>
      <c r="EI802" s="267"/>
      <c r="EJ802" s="267"/>
      <c r="EK802" s="267"/>
      <c r="EL802" s="267"/>
      <c r="EM802" s="267"/>
      <c r="EN802" s="267"/>
      <c r="EO802" s="267"/>
      <c r="EP802" s="267"/>
      <c r="EQ802" s="267"/>
      <c r="ER802" s="267"/>
      <c r="ES802" s="267"/>
      <c r="ET802" s="267"/>
      <c r="EU802" s="267"/>
      <c r="EV802" s="267"/>
      <c r="EW802" s="267"/>
      <c r="EX802" s="267"/>
      <c r="EY802" s="267"/>
      <c r="EZ802" s="267"/>
      <c r="FA802" s="267"/>
      <c r="FB802" s="267"/>
      <c r="FC802" s="267"/>
      <c r="FD802" s="267"/>
      <c r="FE802" s="267"/>
      <c r="FF802" s="267"/>
      <c r="FG802" s="267"/>
      <c r="FH802" s="267"/>
      <c r="FI802" s="267"/>
      <c r="FJ802" s="267"/>
      <c r="FK802" s="267"/>
      <c r="FL802" s="267"/>
      <c r="FM802" s="267"/>
      <c r="FN802" s="267"/>
      <c r="FO802" s="267"/>
      <c r="FP802" s="267"/>
      <c r="FQ802" s="267"/>
      <c r="FR802" s="267"/>
      <c r="FS802" s="267"/>
      <c r="FT802" s="267"/>
      <c r="FU802" s="267"/>
      <c r="FV802" s="267"/>
      <c r="FW802" s="267"/>
      <c r="FX802" s="267"/>
      <c r="FY802" s="267"/>
      <c r="FZ802" s="267"/>
      <c r="GA802" s="267"/>
      <c r="GB802" s="267"/>
      <c r="GC802" s="267"/>
      <c r="GD802" s="267"/>
      <c r="GE802" s="267"/>
      <c r="GF802" s="267"/>
      <c r="GG802" s="267"/>
      <c r="GH802" s="267"/>
      <c r="GI802" s="267"/>
      <c r="GJ802" s="267"/>
      <c r="GK802" s="267"/>
      <c r="GL802" s="267"/>
      <c r="GM802" s="267"/>
      <c r="GN802" s="267"/>
      <c r="GO802" s="267"/>
      <c r="GP802" s="267"/>
      <c r="GQ802" s="267"/>
      <c r="GR802" s="267"/>
      <c r="GS802" s="267"/>
      <c r="GT802" s="267"/>
      <c r="GU802" s="267"/>
      <c r="GV802" s="267"/>
    </row>
    <row r="804" spans="1:204" s="502" customFormat="1">
      <c r="A804" s="258"/>
      <c r="B804" s="425"/>
      <c r="C804" s="260"/>
      <c r="D804" s="261"/>
      <c r="E804" s="262"/>
      <c r="F804" s="263"/>
      <c r="G804" s="426"/>
      <c r="H804" s="428"/>
      <c r="I804" s="507"/>
      <c r="J804" s="508"/>
      <c r="K804" s="509"/>
      <c r="L804" s="510"/>
      <c r="N804" s="511"/>
      <c r="O804" s="511"/>
      <c r="P804" s="267"/>
      <c r="Q804" s="267"/>
      <c r="R804" s="267"/>
      <c r="S804" s="267"/>
      <c r="T804" s="267"/>
      <c r="U804" s="267"/>
      <c r="V804" s="267"/>
      <c r="W804" s="267"/>
      <c r="X804" s="267"/>
      <c r="Y804" s="267"/>
      <c r="Z804" s="267"/>
      <c r="AA804" s="267"/>
      <c r="AB804" s="267"/>
      <c r="AC804" s="267"/>
      <c r="AD804" s="267"/>
      <c r="AE804" s="267"/>
      <c r="AF804" s="267"/>
      <c r="AG804" s="267"/>
      <c r="AH804" s="267"/>
      <c r="AI804" s="267"/>
      <c r="AJ804" s="267"/>
      <c r="AK804" s="267"/>
      <c r="AL804" s="267"/>
      <c r="AM804" s="267"/>
      <c r="AN804" s="267"/>
      <c r="AO804" s="267"/>
      <c r="AP804" s="267"/>
      <c r="AQ804" s="267"/>
      <c r="AR804" s="267"/>
      <c r="AS804" s="267"/>
      <c r="AT804" s="267"/>
      <c r="AU804" s="267"/>
      <c r="AV804" s="267"/>
      <c r="AW804" s="267"/>
      <c r="AX804" s="267"/>
      <c r="AY804" s="267"/>
      <c r="AZ804" s="267"/>
      <c r="BA804" s="267"/>
      <c r="BB804" s="267"/>
      <c r="BC804" s="267"/>
      <c r="BD804" s="267"/>
      <c r="BE804" s="267"/>
      <c r="BF804" s="267"/>
      <c r="BG804" s="267"/>
      <c r="BH804" s="267"/>
      <c r="BI804" s="267"/>
      <c r="BJ804" s="267"/>
      <c r="BK804" s="267"/>
      <c r="BL804" s="267"/>
      <c r="BM804" s="267"/>
      <c r="BN804" s="267"/>
      <c r="BO804" s="267"/>
      <c r="BP804" s="267"/>
      <c r="BQ804" s="267"/>
      <c r="BR804" s="267"/>
      <c r="BS804" s="267"/>
      <c r="BT804" s="267"/>
      <c r="BU804" s="267"/>
      <c r="BV804" s="267"/>
      <c r="BW804" s="267"/>
      <c r="BX804" s="267"/>
      <c r="BY804" s="267"/>
      <c r="BZ804" s="267"/>
      <c r="CA804" s="267"/>
      <c r="CB804" s="267"/>
      <c r="CC804" s="267"/>
      <c r="CD804" s="267"/>
      <c r="CE804" s="267"/>
      <c r="CF804" s="267"/>
      <c r="CG804" s="267"/>
      <c r="CH804" s="267"/>
      <c r="CI804" s="267"/>
      <c r="CJ804" s="267"/>
      <c r="CK804" s="267"/>
      <c r="CL804" s="267"/>
      <c r="CM804" s="267"/>
      <c r="CN804" s="267"/>
      <c r="CO804" s="267"/>
      <c r="CP804" s="267"/>
      <c r="CQ804" s="267"/>
      <c r="CR804" s="267"/>
      <c r="CS804" s="267"/>
      <c r="CT804" s="267"/>
      <c r="CU804" s="267"/>
      <c r="CV804" s="267"/>
      <c r="CW804" s="267"/>
      <c r="CX804" s="267"/>
      <c r="CY804" s="267"/>
      <c r="CZ804" s="267"/>
      <c r="DA804" s="267"/>
      <c r="DB804" s="267"/>
      <c r="DC804" s="267"/>
      <c r="DD804" s="267"/>
      <c r="DE804" s="267"/>
      <c r="DF804" s="267"/>
      <c r="DG804" s="267"/>
      <c r="DH804" s="267"/>
      <c r="DI804" s="267"/>
      <c r="DJ804" s="267"/>
      <c r="DK804" s="267"/>
      <c r="DL804" s="267"/>
      <c r="DM804" s="267"/>
      <c r="DN804" s="267"/>
      <c r="DO804" s="267"/>
      <c r="DP804" s="267"/>
      <c r="DQ804" s="267"/>
      <c r="DR804" s="267"/>
      <c r="DS804" s="267"/>
      <c r="DT804" s="267"/>
      <c r="DU804" s="267"/>
      <c r="DV804" s="267"/>
      <c r="DW804" s="267"/>
      <c r="DX804" s="267"/>
      <c r="DY804" s="267"/>
      <c r="DZ804" s="267"/>
      <c r="EA804" s="267"/>
      <c r="EB804" s="267"/>
      <c r="EC804" s="267"/>
      <c r="ED804" s="267"/>
      <c r="EE804" s="267"/>
      <c r="EF804" s="267"/>
      <c r="EG804" s="267"/>
      <c r="EH804" s="267"/>
      <c r="EI804" s="267"/>
      <c r="EJ804" s="267"/>
      <c r="EK804" s="267"/>
      <c r="EL804" s="267"/>
      <c r="EM804" s="267"/>
      <c r="EN804" s="267"/>
      <c r="EO804" s="267"/>
      <c r="EP804" s="267"/>
      <c r="EQ804" s="267"/>
      <c r="ER804" s="267"/>
      <c r="ES804" s="267"/>
      <c r="ET804" s="267"/>
      <c r="EU804" s="267"/>
      <c r="EV804" s="267"/>
      <c r="EW804" s="267"/>
      <c r="EX804" s="267"/>
      <c r="EY804" s="267"/>
      <c r="EZ804" s="267"/>
      <c r="FA804" s="267"/>
      <c r="FB804" s="267"/>
      <c r="FC804" s="267"/>
      <c r="FD804" s="267"/>
      <c r="FE804" s="267"/>
      <c r="FF804" s="267"/>
      <c r="FG804" s="267"/>
      <c r="FH804" s="267"/>
      <c r="FI804" s="267"/>
      <c r="FJ804" s="267"/>
      <c r="FK804" s="267"/>
      <c r="FL804" s="267"/>
      <c r="FM804" s="267"/>
      <c r="FN804" s="267"/>
      <c r="FO804" s="267"/>
      <c r="FP804" s="267"/>
      <c r="FQ804" s="267"/>
      <c r="FR804" s="267"/>
      <c r="FS804" s="267"/>
      <c r="FT804" s="267"/>
      <c r="FU804" s="267"/>
      <c r="FV804" s="267"/>
      <c r="FW804" s="267"/>
      <c r="FX804" s="267"/>
      <c r="FY804" s="267"/>
      <c r="FZ804" s="267"/>
      <c r="GA804" s="267"/>
      <c r="GB804" s="267"/>
      <c r="GC804" s="267"/>
      <c r="GD804" s="267"/>
      <c r="GE804" s="267"/>
      <c r="GF804" s="267"/>
      <c r="GG804" s="267"/>
      <c r="GH804" s="267"/>
      <c r="GI804" s="267"/>
      <c r="GJ804" s="267"/>
      <c r="GK804" s="267"/>
      <c r="GL804" s="267"/>
      <c r="GM804" s="267"/>
      <c r="GN804" s="267"/>
      <c r="GO804" s="267"/>
      <c r="GP804" s="267"/>
      <c r="GQ804" s="267"/>
      <c r="GR804" s="267"/>
      <c r="GS804" s="267"/>
      <c r="GT804" s="267"/>
      <c r="GU804" s="267"/>
      <c r="GV804" s="267"/>
    </row>
    <row r="805" spans="1:204" s="502" customFormat="1">
      <c r="A805" s="258"/>
      <c r="B805" s="425"/>
      <c r="C805" s="260"/>
      <c r="D805" s="261"/>
      <c r="E805" s="262"/>
      <c r="F805" s="263"/>
      <c r="G805" s="426"/>
      <c r="H805" s="428"/>
      <c r="I805" s="507"/>
      <c r="J805" s="508"/>
      <c r="K805" s="509"/>
      <c r="L805" s="510"/>
      <c r="N805" s="511"/>
      <c r="O805" s="511"/>
      <c r="P805" s="267"/>
      <c r="Q805" s="267"/>
      <c r="R805" s="267"/>
      <c r="S805" s="267"/>
      <c r="T805" s="267"/>
      <c r="U805" s="267"/>
      <c r="V805" s="267"/>
      <c r="W805" s="267"/>
      <c r="X805" s="267"/>
      <c r="Y805" s="267"/>
      <c r="Z805" s="267"/>
      <c r="AA805" s="267"/>
      <c r="AB805" s="267"/>
      <c r="AC805" s="267"/>
      <c r="AD805" s="267"/>
      <c r="AE805" s="267"/>
      <c r="AF805" s="267"/>
      <c r="AG805" s="267"/>
      <c r="AH805" s="267"/>
      <c r="AI805" s="267"/>
      <c r="AJ805" s="267"/>
      <c r="AK805" s="267"/>
      <c r="AL805" s="267"/>
      <c r="AM805" s="267"/>
      <c r="AN805" s="267"/>
      <c r="AO805" s="267"/>
      <c r="AP805" s="267"/>
      <c r="AQ805" s="267"/>
      <c r="AR805" s="267"/>
      <c r="AS805" s="267"/>
      <c r="AT805" s="267"/>
      <c r="AU805" s="267"/>
      <c r="AV805" s="267"/>
      <c r="AW805" s="267"/>
      <c r="AX805" s="267"/>
      <c r="AY805" s="267"/>
      <c r="AZ805" s="267"/>
      <c r="BA805" s="267"/>
      <c r="BB805" s="267"/>
      <c r="BC805" s="267"/>
      <c r="BD805" s="267"/>
      <c r="BE805" s="267"/>
      <c r="BF805" s="267"/>
      <c r="BG805" s="267"/>
      <c r="BH805" s="267"/>
      <c r="BI805" s="267"/>
      <c r="BJ805" s="267"/>
      <c r="BK805" s="267"/>
      <c r="BL805" s="267"/>
      <c r="BM805" s="267"/>
      <c r="BN805" s="267"/>
      <c r="BO805" s="267"/>
      <c r="BP805" s="267"/>
      <c r="BQ805" s="267"/>
      <c r="BR805" s="267"/>
      <c r="BS805" s="267"/>
      <c r="BT805" s="267"/>
      <c r="BU805" s="267"/>
      <c r="BV805" s="267"/>
      <c r="BW805" s="267"/>
      <c r="BX805" s="267"/>
      <c r="BY805" s="267"/>
      <c r="BZ805" s="267"/>
      <c r="CA805" s="267"/>
      <c r="CB805" s="267"/>
      <c r="CC805" s="267"/>
      <c r="CD805" s="267"/>
      <c r="CE805" s="267"/>
      <c r="CF805" s="267"/>
      <c r="CG805" s="267"/>
      <c r="CH805" s="267"/>
      <c r="CI805" s="267"/>
      <c r="CJ805" s="267"/>
      <c r="CK805" s="267"/>
      <c r="CL805" s="267"/>
      <c r="CM805" s="267"/>
      <c r="CN805" s="267"/>
      <c r="CO805" s="267"/>
      <c r="CP805" s="267"/>
      <c r="CQ805" s="267"/>
      <c r="CR805" s="267"/>
      <c r="CS805" s="267"/>
      <c r="CT805" s="267"/>
      <c r="CU805" s="267"/>
      <c r="CV805" s="267"/>
      <c r="CW805" s="267"/>
      <c r="CX805" s="267"/>
      <c r="CY805" s="267"/>
      <c r="CZ805" s="267"/>
      <c r="DA805" s="267"/>
      <c r="DB805" s="267"/>
      <c r="DC805" s="267"/>
      <c r="DD805" s="267"/>
      <c r="DE805" s="267"/>
      <c r="DF805" s="267"/>
      <c r="DG805" s="267"/>
      <c r="DH805" s="267"/>
      <c r="DI805" s="267"/>
      <c r="DJ805" s="267"/>
      <c r="DK805" s="267"/>
      <c r="DL805" s="267"/>
      <c r="DM805" s="267"/>
      <c r="DN805" s="267"/>
      <c r="DO805" s="267"/>
      <c r="DP805" s="267"/>
      <c r="DQ805" s="267"/>
      <c r="DR805" s="267"/>
      <c r="DS805" s="267"/>
      <c r="DT805" s="267"/>
      <c r="DU805" s="267"/>
      <c r="DV805" s="267"/>
      <c r="DW805" s="267"/>
      <c r="DX805" s="267"/>
      <c r="DY805" s="267"/>
      <c r="DZ805" s="267"/>
      <c r="EA805" s="267"/>
      <c r="EB805" s="267"/>
      <c r="EC805" s="267"/>
      <c r="ED805" s="267"/>
      <c r="EE805" s="267"/>
      <c r="EF805" s="267"/>
      <c r="EG805" s="267"/>
      <c r="EH805" s="267"/>
      <c r="EI805" s="267"/>
      <c r="EJ805" s="267"/>
      <c r="EK805" s="267"/>
      <c r="EL805" s="267"/>
      <c r="EM805" s="267"/>
      <c r="EN805" s="267"/>
      <c r="EO805" s="267"/>
      <c r="EP805" s="267"/>
      <c r="EQ805" s="267"/>
      <c r="ER805" s="267"/>
      <c r="ES805" s="267"/>
      <c r="ET805" s="267"/>
      <c r="EU805" s="267"/>
      <c r="EV805" s="267"/>
      <c r="EW805" s="267"/>
      <c r="EX805" s="267"/>
      <c r="EY805" s="267"/>
      <c r="EZ805" s="267"/>
      <c r="FA805" s="267"/>
      <c r="FB805" s="267"/>
      <c r="FC805" s="267"/>
      <c r="FD805" s="267"/>
      <c r="FE805" s="267"/>
      <c r="FF805" s="267"/>
      <c r="FG805" s="267"/>
      <c r="FH805" s="267"/>
      <c r="FI805" s="267"/>
      <c r="FJ805" s="267"/>
      <c r="FK805" s="267"/>
      <c r="FL805" s="267"/>
      <c r="FM805" s="267"/>
      <c r="FN805" s="267"/>
      <c r="FO805" s="267"/>
      <c r="FP805" s="267"/>
      <c r="FQ805" s="267"/>
      <c r="FR805" s="267"/>
      <c r="FS805" s="267"/>
      <c r="FT805" s="267"/>
      <c r="FU805" s="267"/>
      <c r="FV805" s="267"/>
      <c r="FW805" s="267"/>
      <c r="FX805" s="267"/>
      <c r="FY805" s="267"/>
      <c r="FZ805" s="267"/>
      <c r="GA805" s="267"/>
      <c r="GB805" s="267"/>
      <c r="GC805" s="267"/>
      <c r="GD805" s="267"/>
      <c r="GE805" s="267"/>
      <c r="GF805" s="267"/>
      <c r="GG805" s="267"/>
      <c r="GH805" s="267"/>
      <c r="GI805" s="267"/>
      <c r="GJ805" s="267"/>
      <c r="GK805" s="267"/>
      <c r="GL805" s="267"/>
      <c r="GM805" s="267"/>
      <c r="GN805" s="267"/>
      <c r="GO805" s="267"/>
      <c r="GP805" s="267"/>
      <c r="GQ805" s="267"/>
      <c r="GR805" s="267"/>
      <c r="GS805" s="267"/>
      <c r="GT805" s="267"/>
      <c r="GU805" s="267"/>
      <c r="GV805" s="267"/>
    </row>
    <row r="806" spans="1:204" s="502" customFormat="1">
      <c r="A806" s="258"/>
      <c r="B806" s="425"/>
      <c r="C806" s="260"/>
      <c r="D806" s="261"/>
      <c r="E806" s="262"/>
      <c r="F806" s="263"/>
      <c r="G806" s="426"/>
      <c r="H806" s="428"/>
      <c r="I806" s="507"/>
      <c r="J806" s="508"/>
      <c r="K806" s="509"/>
      <c r="L806" s="510"/>
      <c r="N806" s="511"/>
      <c r="O806" s="511"/>
      <c r="P806" s="267"/>
      <c r="Q806" s="267"/>
      <c r="R806" s="267"/>
      <c r="S806" s="267"/>
      <c r="T806" s="267"/>
      <c r="U806" s="267"/>
      <c r="V806" s="267"/>
      <c r="W806" s="267"/>
      <c r="X806" s="267"/>
      <c r="Y806" s="267"/>
      <c r="Z806" s="267"/>
      <c r="AA806" s="267"/>
      <c r="AB806" s="267"/>
      <c r="AC806" s="267"/>
      <c r="AD806" s="267"/>
      <c r="AE806" s="267"/>
      <c r="AF806" s="267"/>
      <c r="AG806" s="267"/>
      <c r="AH806" s="267"/>
      <c r="AI806" s="267"/>
      <c r="AJ806" s="267"/>
      <c r="AK806" s="267"/>
      <c r="AL806" s="267"/>
      <c r="AM806" s="267"/>
      <c r="AN806" s="267"/>
      <c r="AO806" s="267"/>
      <c r="AP806" s="267"/>
      <c r="AQ806" s="267"/>
      <c r="AR806" s="267"/>
      <c r="AS806" s="267"/>
      <c r="AT806" s="267"/>
      <c r="AU806" s="267"/>
      <c r="AV806" s="267"/>
      <c r="AW806" s="267"/>
      <c r="AX806" s="267"/>
      <c r="AY806" s="267"/>
      <c r="AZ806" s="267"/>
      <c r="BA806" s="267"/>
      <c r="BB806" s="267"/>
      <c r="BC806" s="267"/>
      <c r="BD806" s="267"/>
      <c r="BE806" s="267"/>
      <c r="BF806" s="267"/>
      <c r="BG806" s="267"/>
      <c r="BH806" s="267"/>
      <c r="BI806" s="267"/>
      <c r="BJ806" s="267"/>
      <c r="BK806" s="267"/>
      <c r="BL806" s="267"/>
      <c r="BM806" s="267"/>
      <c r="BN806" s="267"/>
      <c r="BO806" s="267"/>
      <c r="BP806" s="267"/>
      <c r="BQ806" s="267"/>
      <c r="BR806" s="267"/>
      <c r="BS806" s="267"/>
      <c r="BT806" s="267"/>
      <c r="BU806" s="267"/>
      <c r="BV806" s="267"/>
      <c r="BW806" s="267"/>
      <c r="BX806" s="267"/>
      <c r="BY806" s="267"/>
      <c r="BZ806" s="267"/>
      <c r="CA806" s="267"/>
      <c r="CB806" s="267"/>
      <c r="CC806" s="267"/>
      <c r="CD806" s="267"/>
      <c r="CE806" s="267"/>
      <c r="CF806" s="267"/>
      <c r="CG806" s="267"/>
      <c r="CH806" s="267"/>
      <c r="CI806" s="267"/>
      <c r="CJ806" s="267"/>
      <c r="CK806" s="267"/>
      <c r="CL806" s="267"/>
      <c r="CM806" s="267"/>
      <c r="CN806" s="267"/>
      <c r="CO806" s="267"/>
      <c r="CP806" s="267"/>
      <c r="CQ806" s="267"/>
      <c r="CR806" s="267"/>
      <c r="CS806" s="267"/>
      <c r="CT806" s="267"/>
      <c r="CU806" s="267"/>
      <c r="CV806" s="267"/>
      <c r="CW806" s="267"/>
      <c r="CX806" s="267"/>
      <c r="CY806" s="267"/>
      <c r="CZ806" s="267"/>
      <c r="DA806" s="267"/>
      <c r="DB806" s="267"/>
      <c r="DC806" s="267"/>
      <c r="DD806" s="267"/>
      <c r="DE806" s="267"/>
      <c r="DF806" s="267"/>
      <c r="DG806" s="267"/>
      <c r="DH806" s="267"/>
      <c r="DI806" s="267"/>
      <c r="DJ806" s="267"/>
      <c r="DK806" s="267"/>
      <c r="DL806" s="267"/>
      <c r="DM806" s="267"/>
      <c r="DN806" s="267"/>
      <c r="DO806" s="267"/>
      <c r="DP806" s="267"/>
      <c r="DQ806" s="267"/>
      <c r="DR806" s="267"/>
      <c r="DS806" s="267"/>
      <c r="DT806" s="267"/>
      <c r="DU806" s="267"/>
      <c r="DV806" s="267"/>
      <c r="DW806" s="267"/>
      <c r="DX806" s="267"/>
      <c r="DY806" s="267"/>
      <c r="DZ806" s="267"/>
      <c r="EA806" s="267"/>
      <c r="EB806" s="267"/>
      <c r="EC806" s="267"/>
      <c r="ED806" s="267"/>
      <c r="EE806" s="267"/>
      <c r="EF806" s="267"/>
      <c r="EG806" s="267"/>
      <c r="EH806" s="267"/>
      <c r="EI806" s="267"/>
      <c r="EJ806" s="267"/>
      <c r="EK806" s="267"/>
      <c r="EL806" s="267"/>
      <c r="EM806" s="267"/>
      <c r="EN806" s="267"/>
      <c r="EO806" s="267"/>
      <c r="EP806" s="267"/>
      <c r="EQ806" s="267"/>
      <c r="ER806" s="267"/>
      <c r="ES806" s="267"/>
      <c r="ET806" s="267"/>
      <c r="EU806" s="267"/>
      <c r="EV806" s="267"/>
      <c r="EW806" s="267"/>
      <c r="EX806" s="267"/>
      <c r="EY806" s="267"/>
      <c r="EZ806" s="267"/>
      <c r="FA806" s="267"/>
      <c r="FB806" s="267"/>
      <c r="FC806" s="267"/>
      <c r="FD806" s="267"/>
      <c r="FE806" s="267"/>
      <c r="FF806" s="267"/>
      <c r="FG806" s="267"/>
      <c r="FH806" s="267"/>
      <c r="FI806" s="267"/>
      <c r="FJ806" s="267"/>
      <c r="FK806" s="267"/>
      <c r="FL806" s="267"/>
      <c r="FM806" s="267"/>
      <c r="FN806" s="267"/>
      <c r="FO806" s="267"/>
      <c r="FP806" s="267"/>
      <c r="FQ806" s="267"/>
      <c r="FR806" s="267"/>
      <c r="FS806" s="267"/>
      <c r="FT806" s="267"/>
      <c r="FU806" s="267"/>
      <c r="FV806" s="267"/>
      <c r="FW806" s="267"/>
      <c r="FX806" s="267"/>
      <c r="FY806" s="267"/>
      <c r="FZ806" s="267"/>
      <c r="GA806" s="267"/>
      <c r="GB806" s="267"/>
      <c r="GC806" s="267"/>
      <c r="GD806" s="267"/>
      <c r="GE806" s="267"/>
      <c r="GF806" s="267"/>
      <c r="GG806" s="267"/>
      <c r="GH806" s="267"/>
      <c r="GI806" s="267"/>
      <c r="GJ806" s="267"/>
      <c r="GK806" s="267"/>
      <c r="GL806" s="267"/>
      <c r="GM806" s="267"/>
      <c r="GN806" s="267"/>
      <c r="GO806" s="267"/>
      <c r="GP806" s="267"/>
      <c r="GQ806" s="267"/>
      <c r="GR806" s="267"/>
      <c r="GS806" s="267"/>
      <c r="GT806" s="267"/>
      <c r="GU806" s="267"/>
      <c r="GV806" s="267"/>
    </row>
    <row r="807" spans="1:204" s="502" customFormat="1">
      <c r="A807" s="258"/>
      <c r="B807" s="425"/>
      <c r="C807" s="260"/>
      <c r="D807" s="261"/>
      <c r="E807" s="262"/>
      <c r="F807" s="263"/>
      <c r="G807" s="426"/>
      <c r="H807" s="428"/>
      <c r="I807" s="507"/>
      <c r="J807" s="508"/>
      <c r="K807" s="509"/>
      <c r="L807" s="510"/>
      <c r="N807" s="511"/>
      <c r="O807" s="511"/>
      <c r="P807" s="267"/>
      <c r="Q807" s="267"/>
      <c r="R807" s="267"/>
      <c r="S807" s="267"/>
      <c r="T807" s="267"/>
      <c r="U807" s="267"/>
      <c r="V807" s="267"/>
      <c r="W807" s="267"/>
      <c r="X807" s="267"/>
      <c r="Y807" s="267"/>
      <c r="Z807" s="267"/>
      <c r="AA807" s="267"/>
      <c r="AB807" s="267"/>
      <c r="AC807" s="267"/>
      <c r="AD807" s="267"/>
      <c r="AE807" s="267"/>
      <c r="AF807" s="267"/>
      <c r="AG807" s="267"/>
      <c r="AH807" s="267"/>
      <c r="AI807" s="267"/>
      <c r="AJ807" s="267"/>
      <c r="AK807" s="267"/>
      <c r="AL807" s="267"/>
      <c r="AM807" s="267"/>
      <c r="AN807" s="267"/>
      <c r="AO807" s="267"/>
      <c r="AP807" s="267"/>
      <c r="AQ807" s="267"/>
      <c r="AR807" s="267"/>
      <c r="AS807" s="267"/>
      <c r="AT807" s="267"/>
      <c r="AU807" s="267"/>
      <c r="AV807" s="267"/>
      <c r="AW807" s="267"/>
      <c r="AX807" s="267"/>
      <c r="AY807" s="267"/>
      <c r="AZ807" s="267"/>
      <c r="BA807" s="267"/>
      <c r="BB807" s="267"/>
      <c r="BC807" s="267"/>
      <c r="BD807" s="267"/>
      <c r="BE807" s="267"/>
      <c r="BF807" s="267"/>
      <c r="BG807" s="267"/>
      <c r="BH807" s="267"/>
      <c r="BI807" s="267"/>
      <c r="BJ807" s="267"/>
      <c r="BK807" s="267"/>
      <c r="BL807" s="267"/>
      <c r="BM807" s="267"/>
      <c r="BN807" s="267"/>
      <c r="BO807" s="267"/>
      <c r="BP807" s="267"/>
      <c r="BQ807" s="267"/>
      <c r="BR807" s="267"/>
      <c r="BS807" s="267"/>
      <c r="BT807" s="267"/>
      <c r="BU807" s="267"/>
      <c r="BV807" s="267"/>
      <c r="BW807" s="267"/>
      <c r="BX807" s="267"/>
      <c r="BY807" s="267"/>
      <c r="BZ807" s="267"/>
      <c r="CA807" s="267"/>
      <c r="CB807" s="267"/>
      <c r="CC807" s="267"/>
      <c r="CD807" s="267"/>
      <c r="CE807" s="267"/>
      <c r="CF807" s="267"/>
      <c r="CG807" s="267"/>
      <c r="CH807" s="267"/>
      <c r="CI807" s="267"/>
      <c r="CJ807" s="267"/>
      <c r="CK807" s="267"/>
      <c r="CL807" s="267"/>
      <c r="CM807" s="267"/>
      <c r="CN807" s="267"/>
      <c r="CO807" s="267"/>
      <c r="CP807" s="267"/>
      <c r="CQ807" s="267"/>
      <c r="CR807" s="267"/>
      <c r="CS807" s="267"/>
      <c r="CT807" s="267"/>
      <c r="CU807" s="267"/>
      <c r="CV807" s="267"/>
      <c r="CW807" s="267"/>
      <c r="CX807" s="267"/>
      <c r="CY807" s="267"/>
      <c r="CZ807" s="267"/>
      <c r="DA807" s="267"/>
      <c r="DB807" s="267"/>
      <c r="DC807" s="267"/>
      <c r="DD807" s="267"/>
      <c r="DE807" s="267"/>
      <c r="DF807" s="267"/>
      <c r="DG807" s="267"/>
      <c r="DH807" s="267"/>
      <c r="DI807" s="267"/>
      <c r="DJ807" s="267"/>
      <c r="DK807" s="267"/>
      <c r="DL807" s="267"/>
      <c r="DM807" s="267"/>
      <c r="DN807" s="267"/>
      <c r="DO807" s="267"/>
      <c r="DP807" s="267"/>
      <c r="DQ807" s="267"/>
      <c r="DR807" s="267"/>
      <c r="DS807" s="267"/>
      <c r="DT807" s="267"/>
      <c r="DU807" s="267"/>
      <c r="DV807" s="267"/>
      <c r="DW807" s="267"/>
      <c r="DX807" s="267"/>
      <c r="DY807" s="267"/>
      <c r="DZ807" s="267"/>
      <c r="EA807" s="267"/>
      <c r="EB807" s="267"/>
      <c r="EC807" s="267"/>
      <c r="ED807" s="267"/>
      <c r="EE807" s="267"/>
      <c r="EF807" s="267"/>
      <c r="EG807" s="267"/>
      <c r="EH807" s="267"/>
      <c r="EI807" s="267"/>
      <c r="EJ807" s="267"/>
      <c r="EK807" s="267"/>
      <c r="EL807" s="267"/>
      <c r="EM807" s="267"/>
      <c r="EN807" s="267"/>
      <c r="EO807" s="267"/>
      <c r="EP807" s="267"/>
      <c r="EQ807" s="267"/>
      <c r="ER807" s="267"/>
      <c r="ES807" s="267"/>
      <c r="ET807" s="267"/>
      <c r="EU807" s="267"/>
      <c r="EV807" s="267"/>
      <c r="EW807" s="267"/>
      <c r="EX807" s="267"/>
      <c r="EY807" s="267"/>
      <c r="EZ807" s="267"/>
      <c r="FA807" s="267"/>
      <c r="FB807" s="267"/>
      <c r="FC807" s="267"/>
      <c r="FD807" s="267"/>
      <c r="FE807" s="267"/>
      <c r="FF807" s="267"/>
      <c r="FG807" s="267"/>
      <c r="FH807" s="267"/>
      <c r="FI807" s="267"/>
      <c r="FJ807" s="267"/>
      <c r="FK807" s="267"/>
      <c r="FL807" s="267"/>
      <c r="FM807" s="267"/>
      <c r="FN807" s="267"/>
      <c r="FO807" s="267"/>
      <c r="FP807" s="267"/>
      <c r="FQ807" s="267"/>
      <c r="FR807" s="267"/>
      <c r="FS807" s="267"/>
      <c r="FT807" s="267"/>
      <c r="FU807" s="267"/>
      <c r="FV807" s="267"/>
      <c r="FW807" s="267"/>
      <c r="FX807" s="267"/>
      <c r="FY807" s="267"/>
      <c r="FZ807" s="267"/>
      <c r="GA807" s="267"/>
      <c r="GB807" s="267"/>
      <c r="GC807" s="267"/>
      <c r="GD807" s="267"/>
      <c r="GE807" s="267"/>
      <c r="GF807" s="267"/>
      <c r="GG807" s="267"/>
      <c r="GH807" s="267"/>
      <c r="GI807" s="267"/>
      <c r="GJ807" s="267"/>
      <c r="GK807" s="267"/>
      <c r="GL807" s="267"/>
      <c r="GM807" s="267"/>
      <c r="GN807" s="267"/>
      <c r="GO807" s="267"/>
      <c r="GP807" s="267"/>
      <c r="GQ807" s="267"/>
      <c r="GR807" s="267"/>
      <c r="GS807" s="267"/>
      <c r="GT807" s="267"/>
      <c r="GU807" s="267"/>
      <c r="GV807" s="267"/>
    </row>
    <row r="808" spans="1:204" s="502" customFormat="1">
      <c r="A808" s="258"/>
      <c r="B808" s="425"/>
      <c r="C808" s="260"/>
      <c r="D808" s="261"/>
      <c r="E808" s="262"/>
      <c r="F808" s="263"/>
      <c r="G808" s="426"/>
      <c r="H808" s="428"/>
      <c r="I808" s="507"/>
      <c r="J808" s="508"/>
      <c r="K808" s="509"/>
      <c r="L808" s="510"/>
      <c r="N808" s="511"/>
      <c r="O808" s="511"/>
      <c r="P808" s="267"/>
      <c r="Q808" s="267"/>
      <c r="R808" s="267"/>
      <c r="S808" s="267"/>
      <c r="T808" s="267"/>
      <c r="U808" s="267"/>
      <c r="V808" s="267"/>
      <c r="W808" s="267"/>
      <c r="X808" s="267"/>
      <c r="Y808" s="267"/>
      <c r="Z808" s="267"/>
      <c r="AA808" s="267"/>
      <c r="AB808" s="267"/>
      <c r="AC808" s="267"/>
      <c r="AD808" s="267"/>
      <c r="AE808" s="267"/>
      <c r="AF808" s="267"/>
      <c r="AG808" s="267"/>
      <c r="AH808" s="267"/>
      <c r="AI808" s="267"/>
      <c r="AJ808" s="267"/>
      <c r="AK808" s="267"/>
      <c r="AL808" s="267"/>
      <c r="AM808" s="267"/>
      <c r="AN808" s="267"/>
      <c r="AO808" s="267"/>
      <c r="AP808" s="267"/>
      <c r="AQ808" s="267"/>
      <c r="AR808" s="267"/>
      <c r="AS808" s="267"/>
      <c r="AT808" s="267"/>
      <c r="AU808" s="267"/>
      <c r="AV808" s="267"/>
      <c r="AW808" s="267"/>
      <c r="AX808" s="267"/>
      <c r="AY808" s="267"/>
      <c r="AZ808" s="267"/>
      <c r="BA808" s="267"/>
      <c r="BB808" s="267"/>
      <c r="BC808" s="267"/>
      <c r="BD808" s="267"/>
      <c r="BE808" s="267"/>
      <c r="BF808" s="267"/>
      <c r="BG808" s="267"/>
      <c r="BH808" s="267"/>
      <c r="BI808" s="267"/>
      <c r="BJ808" s="267"/>
      <c r="BK808" s="267"/>
      <c r="BL808" s="267"/>
      <c r="BM808" s="267"/>
      <c r="BN808" s="267"/>
      <c r="BO808" s="267"/>
      <c r="BP808" s="267"/>
      <c r="BQ808" s="267"/>
      <c r="BR808" s="267"/>
      <c r="BS808" s="267"/>
      <c r="BT808" s="267"/>
      <c r="BU808" s="267"/>
      <c r="BV808" s="267"/>
      <c r="BW808" s="267"/>
      <c r="BX808" s="267"/>
      <c r="BY808" s="267"/>
      <c r="BZ808" s="267"/>
      <c r="CA808" s="267"/>
      <c r="CB808" s="267"/>
      <c r="CC808" s="267"/>
      <c r="CD808" s="267"/>
      <c r="CE808" s="267"/>
      <c r="CF808" s="267"/>
      <c r="CG808" s="267"/>
      <c r="CH808" s="267"/>
      <c r="CI808" s="267"/>
      <c r="CJ808" s="267"/>
      <c r="CK808" s="267"/>
      <c r="CL808" s="267"/>
      <c r="CM808" s="267"/>
      <c r="CN808" s="267"/>
      <c r="CO808" s="267"/>
      <c r="CP808" s="267"/>
      <c r="CQ808" s="267"/>
      <c r="CR808" s="267"/>
      <c r="CS808" s="267"/>
      <c r="CT808" s="267"/>
      <c r="CU808" s="267"/>
      <c r="CV808" s="267"/>
      <c r="CW808" s="267"/>
      <c r="CX808" s="267"/>
      <c r="CY808" s="267"/>
      <c r="CZ808" s="267"/>
      <c r="DA808" s="267"/>
      <c r="DB808" s="267"/>
      <c r="DC808" s="267"/>
      <c r="DD808" s="267"/>
      <c r="DE808" s="267"/>
      <c r="DF808" s="267"/>
      <c r="DG808" s="267"/>
      <c r="DH808" s="267"/>
      <c r="DI808" s="267"/>
      <c r="DJ808" s="267"/>
      <c r="DK808" s="267"/>
      <c r="DL808" s="267"/>
      <c r="DM808" s="267"/>
      <c r="DN808" s="267"/>
      <c r="DO808" s="267"/>
      <c r="DP808" s="267"/>
      <c r="DQ808" s="267"/>
      <c r="DR808" s="267"/>
      <c r="DS808" s="267"/>
      <c r="DT808" s="267"/>
      <c r="DU808" s="267"/>
      <c r="DV808" s="267"/>
      <c r="DW808" s="267"/>
      <c r="DX808" s="267"/>
      <c r="DY808" s="267"/>
      <c r="DZ808" s="267"/>
      <c r="EA808" s="267"/>
      <c r="EB808" s="267"/>
      <c r="EC808" s="267"/>
      <c r="ED808" s="267"/>
      <c r="EE808" s="267"/>
      <c r="EF808" s="267"/>
      <c r="EG808" s="267"/>
      <c r="EH808" s="267"/>
      <c r="EI808" s="267"/>
      <c r="EJ808" s="267"/>
      <c r="EK808" s="267"/>
      <c r="EL808" s="267"/>
      <c r="EM808" s="267"/>
      <c r="EN808" s="267"/>
      <c r="EO808" s="267"/>
      <c r="EP808" s="267"/>
      <c r="EQ808" s="267"/>
      <c r="ER808" s="267"/>
      <c r="ES808" s="267"/>
      <c r="ET808" s="267"/>
      <c r="EU808" s="267"/>
      <c r="EV808" s="267"/>
      <c r="EW808" s="267"/>
      <c r="EX808" s="267"/>
      <c r="EY808" s="267"/>
      <c r="EZ808" s="267"/>
      <c r="FA808" s="267"/>
      <c r="FB808" s="267"/>
      <c r="FC808" s="267"/>
      <c r="FD808" s="267"/>
      <c r="FE808" s="267"/>
      <c r="FF808" s="267"/>
      <c r="FG808" s="267"/>
      <c r="FH808" s="267"/>
      <c r="FI808" s="267"/>
      <c r="FJ808" s="267"/>
      <c r="FK808" s="267"/>
      <c r="FL808" s="267"/>
      <c r="FM808" s="267"/>
      <c r="FN808" s="267"/>
      <c r="FO808" s="267"/>
      <c r="FP808" s="267"/>
      <c r="FQ808" s="267"/>
      <c r="FR808" s="267"/>
      <c r="FS808" s="267"/>
      <c r="FT808" s="267"/>
      <c r="FU808" s="267"/>
      <c r="FV808" s="267"/>
      <c r="FW808" s="267"/>
      <c r="FX808" s="267"/>
      <c r="FY808" s="267"/>
      <c r="FZ808" s="267"/>
      <c r="GA808" s="267"/>
      <c r="GB808" s="267"/>
      <c r="GC808" s="267"/>
      <c r="GD808" s="267"/>
      <c r="GE808" s="267"/>
      <c r="GF808" s="267"/>
      <c r="GG808" s="267"/>
      <c r="GH808" s="267"/>
      <c r="GI808" s="267"/>
      <c r="GJ808" s="267"/>
      <c r="GK808" s="267"/>
      <c r="GL808" s="267"/>
      <c r="GM808" s="267"/>
      <c r="GN808" s="267"/>
      <c r="GO808" s="267"/>
      <c r="GP808" s="267"/>
      <c r="GQ808" s="267"/>
      <c r="GR808" s="267"/>
      <c r="GS808" s="267"/>
      <c r="GT808" s="267"/>
      <c r="GU808" s="267"/>
      <c r="GV808" s="267"/>
    </row>
    <row r="810" spans="1:204" s="502" customFormat="1">
      <c r="A810" s="258"/>
      <c r="B810" s="425"/>
      <c r="C810" s="260"/>
      <c r="D810" s="261"/>
      <c r="E810" s="262"/>
      <c r="F810" s="263"/>
      <c r="G810" s="426"/>
      <c r="H810" s="428"/>
      <c r="I810" s="507"/>
      <c r="J810" s="508"/>
      <c r="K810" s="509"/>
      <c r="L810" s="510"/>
      <c r="N810" s="511"/>
      <c r="O810" s="511"/>
      <c r="P810" s="267"/>
      <c r="Q810" s="267"/>
      <c r="R810" s="267"/>
      <c r="S810" s="267"/>
      <c r="T810" s="267"/>
      <c r="U810" s="267"/>
      <c r="V810" s="267"/>
      <c r="W810" s="267"/>
      <c r="X810" s="267"/>
      <c r="Y810" s="267"/>
      <c r="Z810" s="267"/>
      <c r="AA810" s="267"/>
      <c r="AB810" s="267"/>
      <c r="AC810" s="267"/>
      <c r="AD810" s="267"/>
      <c r="AE810" s="267"/>
      <c r="AF810" s="267"/>
      <c r="AG810" s="267"/>
      <c r="AH810" s="267"/>
      <c r="AI810" s="267"/>
      <c r="AJ810" s="267"/>
      <c r="AK810" s="267"/>
      <c r="AL810" s="267"/>
      <c r="AM810" s="267"/>
      <c r="AN810" s="267"/>
      <c r="AO810" s="267"/>
      <c r="AP810" s="267"/>
      <c r="AQ810" s="267"/>
      <c r="AR810" s="267"/>
      <c r="AS810" s="267"/>
      <c r="AT810" s="267"/>
      <c r="AU810" s="267"/>
      <c r="AV810" s="267"/>
      <c r="AW810" s="267"/>
      <c r="AX810" s="267"/>
      <c r="AY810" s="267"/>
      <c r="AZ810" s="267"/>
      <c r="BA810" s="267"/>
      <c r="BB810" s="267"/>
      <c r="BC810" s="267"/>
      <c r="BD810" s="267"/>
      <c r="BE810" s="267"/>
      <c r="BF810" s="267"/>
      <c r="BG810" s="267"/>
      <c r="BH810" s="267"/>
      <c r="BI810" s="267"/>
      <c r="BJ810" s="267"/>
      <c r="BK810" s="267"/>
      <c r="BL810" s="267"/>
      <c r="BM810" s="267"/>
      <c r="BN810" s="267"/>
      <c r="BO810" s="267"/>
      <c r="BP810" s="267"/>
      <c r="BQ810" s="267"/>
      <c r="BR810" s="267"/>
      <c r="BS810" s="267"/>
      <c r="BT810" s="267"/>
      <c r="BU810" s="267"/>
      <c r="BV810" s="267"/>
      <c r="BW810" s="267"/>
      <c r="BX810" s="267"/>
      <c r="BY810" s="267"/>
      <c r="BZ810" s="267"/>
      <c r="CA810" s="267"/>
      <c r="CB810" s="267"/>
      <c r="CC810" s="267"/>
      <c r="CD810" s="267"/>
      <c r="CE810" s="267"/>
      <c r="CF810" s="267"/>
      <c r="CG810" s="267"/>
      <c r="CH810" s="267"/>
      <c r="CI810" s="267"/>
      <c r="CJ810" s="267"/>
      <c r="CK810" s="267"/>
      <c r="CL810" s="267"/>
      <c r="CM810" s="267"/>
      <c r="CN810" s="267"/>
      <c r="CO810" s="267"/>
      <c r="CP810" s="267"/>
      <c r="CQ810" s="267"/>
      <c r="CR810" s="267"/>
      <c r="CS810" s="267"/>
      <c r="CT810" s="267"/>
      <c r="CU810" s="267"/>
      <c r="CV810" s="267"/>
      <c r="CW810" s="267"/>
      <c r="CX810" s="267"/>
      <c r="CY810" s="267"/>
      <c r="CZ810" s="267"/>
      <c r="DA810" s="267"/>
      <c r="DB810" s="267"/>
      <c r="DC810" s="267"/>
      <c r="DD810" s="267"/>
      <c r="DE810" s="267"/>
      <c r="DF810" s="267"/>
      <c r="DG810" s="267"/>
      <c r="DH810" s="267"/>
      <c r="DI810" s="267"/>
      <c r="DJ810" s="267"/>
      <c r="DK810" s="267"/>
      <c r="DL810" s="267"/>
      <c r="DM810" s="267"/>
      <c r="DN810" s="267"/>
      <c r="DO810" s="267"/>
      <c r="DP810" s="267"/>
      <c r="DQ810" s="267"/>
      <c r="DR810" s="267"/>
      <c r="DS810" s="267"/>
      <c r="DT810" s="267"/>
      <c r="DU810" s="267"/>
      <c r="DV810" s="267"/>
      <c r="DW810" s="267"/>
      <c r="DX810" s="267"/>
      <c r="DY810" s="267"/>
      <c r="DZ810" s="267"/>
      <c r="EA810" s="267"/>
      <c r="EB810" s="267"/>
      <c r="EC810" s="267"/>
      <c r="ED810" s="267"/>
      <c r="EE810" s="267"/>
      <c r="EF810" s="267"/>
      <c r="EG810" s="267"/>
      <c r="EH810" s="267"/>
      <c r="EI810" s="267"/>
      <c r="EJ810" s="267"/>
      <c r="EK810" s="267"/>
      <c r="EL810" s="267"/>
      <c r="EM810" s="267"/>
      <c r="EN810" s="267"/>
      <c r="EO810" s="267"/>
      <c r="EP810" s="267"/>
      <c r="EQ810" s="267"/>
      <c r="ER810" s="267"/>
      <c r="ES810" s="267"/>
      <c r="ET810" s="267"/>
      <c r="EU810" s="267"/>
      <c r="EV810" s="267"/>
      <c r="EW810" s="267"/>
      <c r="EX810" s="267"/>
      <c r="EY810" s="267"/>
      <c r="EZ810" s="267"/>
      <c r="FA810" s="267"/>
      <c r="FB810" s="267"/>
      <c r="FC810" s="267"/>
      <c r="FD810" s="267"/>
      <c r="FE810" s="267"/>
      <c r="FF810" s="267"/>
      <c r="FG810" s="267"/>
      <c r="FH810" s="267"/>
      <c r="FI810" s="267"/>
      <c r="FJ810" s="267"/>
      <c r="FK810" s="267"/>
      <c r="FL810" s="267"/>
      <c r="FM810" s="267"/>
      <c r="FN810" s="267"/>
      <c r="FO810" s="267"/>
      <c r="FP810" s="267"/>
      <c r="FQ810" s="267"/>
      <c r="FR810" s="267"/>
      <c r="FS810" s="267"/>
      <c r="FT810" s="267"/>
      <c r="FU810" s="267"/>
      <c r="FV810" s="267"/>
      <c r="FW810" s="267"/>
      <c r="FX810" s="267"/>
      <c r="FY810" s="267"/>
      <c r="FZ810" s="267"/>
      <c r="GA810" s="267"/>
      <c r="GB810" s="267"/>
      <c r="GC810" s="267"/>
      <c r="GD810" s="267"/>
      <c r="GE810" s="267"/>
      <c r="GF810" s="267"/>
      <c r="GG810" s="267"/>
      <c r="GH810" s="267"/>
      <c r="GI810" s="267"/>
      <c r="GJ810" s="267"/>
      <c r="GK810" s="267"/>
      <c r="GL810" s="267"/>
      <c r="GM810" s="267"/>
      <c r="GN810" s="267"/>
      <c r="GO810" s="267"/>
      <c r="GP810" s="267"/>
      <c r="GQ810" s="267"/>
      <c r="GR810" s="267"/>
      <c r="GS810" s="267"/>
      <c r="GT810" s="267"/>
      <c r="GU810" s="267"/>
      <c r="GV810" s="267"/>
    </row>
    <row r="812" spans="1:204" s="502" customFormat="1">
      <c r="A812" s="258"/>
      <c r="B812" s="425"/>
      <c r="C812" s="260"/>
      <c r="D812" s="261"/>
      <c r="E812" s="262"/>
      <c r="F812" s="263"/>
      <c r="G812" s="426"/>
      <c r="H812" s="428"/>
      <c r="I812" s="507"/>
      <c r="J812" s="508"/>
      <c r="K812" s="509"/>
      <c r="L812" s="510"/>
      <c r="N812" s="511"/>
      <c r="O812" s="511"/>
      <c r="P812" s="267"/>
      <c r="Q812" s="267"/>
      <c r="R812" s="267"/>
      <c r="S812" s="267"/>
      <c r="T812" s="267"/>
      <c r="U812" s="267"/>
      <c r="V812" s="267"/>
      <c r="W812" s="267"/>
      <c r="X812" s="267"/>
      <c r="Y812" s="267"/>
      <c r="Z812" s="267"/>
      <c r="AA812" s="267"/>
      <c r="AB812" s="267"/>
      <c r="AC812" s="267"/>
      <c r="AD812" s="267"/>
      <c r="AE812" s="267"/>
      <c r="AF812" s="267"/>
      <c r="AG812" s="267"/>
      <c r="AH812" s="267"/>
      <c r="AI812" s="267"/>
      <c r="AJ812" s="267"/>
      <c r="AK812" s="267"/>
      <c r="AL812" s="267"/>
      <c r="AM812" s="267"/>
      <c r="AN812" s="267"/>
      <c r="AO812" s="267"/>
      <c r="AP812" s="267"/>
      <c r="AQ812" s="267"/>
      <c r="AR812" s="267"/>
      <c r="AS812" s="267"/>
      <c r="AT812" s="267"/>
      <c r="AU812" s="267"/>
      <c r="AV812" s="267"/>
      <c r="AW812" s="267"/>
      <c r="AX812" s="267"/>
      <c r="AY812" s="267"/>
      <c r="AZ812" s="267"/>
      <c r="BA812" s="267"/>
      <c r="BB812" s="267"/>
      <c r="BC812" s="267"/>
      <c r="BD812" s="267"/>
      <c r="BE812" s="267"/>
      <c r="BF812" s="267"/>
      <c r="BG812" s="267"/>
      <c r="BH812" s="267"/>
      <c r="BI812" s="267"/>
      <c r="BJ812" s="267"/>
      <c r="BK812" s="267"/>
      <c r="BL812" s="267"/>
      <c r="BM812" s="267"/>
      <c r="BN812" s="267"/>
      <c r="BO812" s="267"/>
      <c r="BP812" s="267"/>
      <c r="BQ812" s="267"/>
      <c r="BR812" s="267"/>
      <c r="BS812" s="267"/>
      <c r="BT812" s="267"/>
      <c r="BU812" s="267"/>
      <c r="BV812" s="267"/>
      <c r="BW812" s="267"/>
      <c r="BX812" s="267"/>
      <c r="BY812" s="267"/>
      <c r="BZ812" s="267"/>
      <c r="CA812" s="267"/>
      <c r="CB812" s="267"/>
      <c r="CC812" s="267"/>
      <c r="CD812" s="267"/>
      <c r="CE812" s="267"/>
      <c r="CF812" s="267"/>
      <c r="CG812" s="267"/>
      <c r="CH812" s="267"/>
      <c r="CI812" s="267"/>
      <c r="CJ812" s="267"/>
      <c r="CK812" s="267"/>
      <c r="CL812" s="267"/>
      <c r="CM812" s="267"/>
      <c r="CN812" s="267"/>
      <c r="CO812" s="267"/>
      <c r="CP812" s="267"/>
      <c r="CQ812" s="267"/>
      <c r="CR812" s="267"/>
      <c r="CS812" s="267"/>
      <c r="CT812" s="267"/>
      <c r="CU812" s="267"/>
      <c r="CV812" s="267"/>
      <c r="CW812" s="267"/>
      <c r="CX812" s="267"/>
      <c r="CY812" s="267"/>
      <c r="CZ812" s="267"/>
      <c r="DA812" s="267"/>
      <c r="DB812" s="267"/>
      <c r="DC812" s="267"/>
      <c r="DD812" s="267"/>
      <c r="DE812" s="267"/>
      <c r="DF812" s="267"/>
      <c r="DG812" s="267"/>
      <c r="DH812" s="267"/>
      <c r="DI812" s="267"/>
      <c r="DJ812" s="267"/>
      <c r="DK812" s="267"/>
      <c r="DL812" s="267"/>
      <c r="DM812" s="267"/>
      <c r="DN812" s="267"/>
      <c r="DO812" s="267"/>
      <c r="DP812" s="267"/>
      <c r="DQ812" s="267"/>
      <c r="DR812" s="267"/>
      <c r="DS812" s="267"/>
      <c r="DT812" s="267"/>
      <c r="DU812" s="267"/>
      <c r="DV812" s="267"/>
      <c r="DW812" s="267"/>
      <c r="DX812" s="267"/>
      <c r="DY812" s="267"/>
      <c r="DZ812" s="267"/>
      <c r="EA812" s="267"/>
      <c r="EB812" s="267"/>
      <c r="EC812" s="267"/>
      <c r="ED812" s="267"/>
      <c r="EE812" s="267"/>
      <c r="EF812" s="267"/>
      <c r="EG812" s="267"/>
      <c r="EH812" s="267"/>
      <c r="EI812" s="267"/>
      <c r="EJ812" s="267"/>
      <c r="EK812" s="267"/>
      <c r="EL812" s="267"/>
      <c r="EM812" s="267"/>
      <c r="EN812" s="267"/>
      <c r="EO812" s="267"/>
      <c r="EP812" s="267"/>
      <c r="EQ812" s="267"/>
      <c r="ER812" s="267"/>
      <c r="ES812" s="267"/>
      <c r="ET812" s="267"/>
      <c r="EU812" s="267"/>
      <c r="EV812" s="267"/>
      <c r="EW812" s="267"/>
      <c r="EX812" s="267"/>
      <c r="EY812" s="267"/>
      <c r="EZ812" s="267"/>
      <c r="FA812" s="267"/>
      <c r="FB812" s="267"/>
      <c r="FC812" s="267"/>
      <c r="FD812" s="267"/>
      <c r="FE812" s="267"/>
      <c r="FF812" s="267"/>
      <c r="FG812" s="267"/>
      <c r="FH812" s="267"/>
      <c r="FI812" s="267"/>
      <c r="FJ812" s="267"/>
      <c r="FK812" s="267"/>
      <c r="FL812" s="267"/>
      <c r="FM812" s="267"/>
      <c r="FN812" s="267"/>
      <c r="FO812" s="267"/>
      <c r="FP812" s="267"/>
      <c r="FQ812" s="267"/>
      <c r="FR812" s="267"/>
      <c r="FS812" s="267"/>
      <c r="FT812" s="267"/>
      <c r="FU812" s="267"/>
      <c r="FV812" s="267"/>
      <c r="FW812" s="267"/>
      <c r="FX812" s="267"/>
      <c r="FY812" s="267"/>
      <c r="FZ812" s="267"/>
      <c r="GA812" s="267"/>
      <c r="GB812" s="267"/>
      <c r="GC812" s="267"/>
      <c r="GD812" s="267"/>
      <c r="GE812" s="267"/>
      <c r="GF812" s="267"/>
      <c r="GG812" s="267"/>
      <c r="GH812" s="267"/>
      <c r="GI812" s="267"/>
      <c r="GJ812" s="267"/>
      <c r="GK812" s="267"/>
      <c r="GL812" s="267"/>
      <c r="GM812" s="267"/>
      <c r="GN812" s="267"/>
      <c r="GO812" s="267"/>
      <c r="GP812" s="267"/>
      <c r="GQ812" s="267"/>
      <c r="GR812" s="267"/>
      <c r="GS812" s="267"/>
      <c r="GT812" s="267"/>
      <c r="GU812" s="267"/>
      <c r="GV812" s="267"/>
    </row>
    <row r="814" spans="1:204" s="502" customFormat="1">
      <c r="A814" s="258"/>
      <c r="B814" s="425"/>
      <c r="C814" s="260"/>
      <c r="D814" s="261"/>
      <c r="E814" s="262"/>
      <c r="F814" s="263"/>
      <c r="G814" s="426"/>
      <c r="H814" s="428"/>
      <c r="I814" s="507"/>
      <c r="J814" s="508"/>
      <c r="K814" s="509"/>
      <c r="L814" s="510"/>
      <c r="N814" s="511"/>
      <c r="O814" s="511"/>
      <c r="P814" s="267"/>
      <c r="Q814" s="267"/>
      <c r="R814" s="267"/>
      <c r="S814" s="267"/>
      <c r="T814" s="267"/>
      <c r="U814" s="267"/>
      <c r="V814" s="267"/>
      <c r="W814" s="267"/>
      <c r="X814" s="267"/>
      <c r="Y814" s="267"/>
      <c r="Z814" s="267"/>
      <c r="AA814" s="267"/>
      <c r="AB814" s="267"/>
      <c r="AC814" s="267"/>
      <c r="AD814" s="267"/>
      <c r="AE814" s="267"/>
      <c r="AF814" s="267"/>
      <c r="AG814" s="267"/>
      <c r="AH814" s="267"/>
      <c r="AI814" s="267"/>
      <c r="AJ814" s="267"/>
      <c r="AK814" s="267"/>
      <c r="AL814" s="267"/>
      <c r="AM814" s="267"/>
      <c r="AN814" s="267"/>
      <c r="AO814" s="267"/>
      <c r="AP814" s="267"/>
      <c r="AQ814" s="267"/>
      <c r="AR814" s="267"/>
      <c r="AS814" s="267"/>
      <c r="AT814" s="267"/>
      <c r="AU814" s="267"/>
      <c r="AV814" s="267"/>
      <c r="AW814" s="267"/>
      <c r="AX814" s="267"/>
      <c r="AY814" s="267"/>
      <c r="AZ814" s="267"/>
      <c r="BA814" s="267"/>
      <c r="BB814" s="267"/>
      <c r="BC814" s="267"/>
      <c r="BD814" s="267"/>
      <c r="BE814" s="267"/>
      <c r="BF814" s="267"/>
      <c r="BG814" s="267"/>
      <c r="BH814" s="267"/>
      <c r="BI814" s="267"/>
      <c r="BJ814" s="267"/>
      <c r="BK814" s="267"/>
      <c r="BL814" s="267"/>
      <c r="BM814" s="267"/>
      <c r="BN814" s="267"/>
      <c r="BO814" s="267"/>
      <c r="BP814" s="267"/>
      <c r="BQ814" s="267"/>
      <c r="BR814" s="267"/>
      <c r="BS814" s="267"/>
      <c r="BT814" s="267"/>
      <c r="BU814" s="267"/>
      <c r="BV814" s="267"/>
      <c r="BW814" s="267"/>
      <c r="BX814" s="267"/>
      <c r="BY814" s="267"/>
      <c r="BZ814" s="267"/>
      <c r="CA814" s="267"/>
      <c r="CB814" s="267"/>
      <c r="CC814" s="267"/>
      <c r="CD814" s="267"/>
      <c r="CE814" s="267"/>
      <c r="CF814" s="267"/>
      <c r="CG814" s="267"/>
      <c r="CH814" s="267"/>
      <c r="CI814" s="267"/>
      <c r="CJ814" s="267"/>
      <c r="CK814" s="267"/>
      <c r="CL814" s="267"/>
      <c r="CM814" s="267"/>
      <c r="CN814" s="267"/>
      <c r="CO814" s="267"/>
      <c r="CP814" s="267"/>
      <c r="CQ814" s="267"/>
      <c r="CR814" s="267"/>
      <c r="CS814" s="267"/>
      <c r="CT814" s="267"/>
      <c r="CU814" s="267"/>
      <c r="CV814" s="267"/>
      <c r="CW814" s="267"/>
      <c r="CX814" s="267"/>
      <c r="CY814" s="267"/>
      <c r="CZ814" s="267"/>
      <c r="DA814" s="267"/>
      <c r="DB814" s="267"/>
      <c r="DC814" s="267"/>
      <c r="DD814" s="267"/>
      <c r="DE814" s="267"/>
      <c r="DF814" s="267"/>
      <c r="DG814" s="267"/>
      <c r="DH814" s="267"/>
      <c r="DI814" s="267"/>
      <c r="DJ814" s="267"/>
      <c r="DK814" s="267"/>
      <c r="DL814" s="267"/>
      <c r="DM814" s="267"/>
      <c r="DN814" s="267"/>
      <c r="DO814" s="267"/>
      <c r="DP814" s="267"/>
      <c r="DQ814" s="267"/>
      <c r="DR814" s="267"/>
      <c r="DS814" s="267"/>
      <c r="DT814" s="267"/>
      <c r="DU814" s="267"/>
      <c r="DV814" s="267"/>
      <c r="DW814" s="267"/>
      <c r="DX814" s="267"/>
      <c r="DY814" s="267"/>
      <c r="DZ814" s="267"/>
      <c r="EA814" s="267"/>
      <c r="EB814" s="267"/>
      <c r="EC814" s="267"/>
      <c r="ED814" s="267"/>
      <c r="EE814" s="267"/>
      <c r="EF814" s="267"/>
      <c r="EG814" s="267"/>
      <c r="EH814" s="267"/>
      <c r="EI814" s="267"/>
      <c r="EJ814" s="267"/>
      <c r="EK814" s="267"/>
      <c r="EL814" s="267"/>
      <c r="EM814" s="267"/>
      <c r="EN814" s="267"/>
      <c r="EO814" s="267"/>
      <c r="EP814" s="267"/>
      <c r="EQ814" s="267"/>
      <c r="ER814" s="267"/>
      <c r="ES814" s="267"/>
      <c r="ET814" s="267"/>
      <c r="EU814" s="267"/>
      <c r="EV814" s="267"/>
      <c r="EW814" s="267"/>
      <c r="EX814" s="267"/>
      <c r="EY814" s="267"/>
      <c r="EZ814" s="267"/>
      <c r="FA814" s="267"/>
      <c r="FB814" s="267"/>
      <c r="FC814" s="267"/>
      <c r="FD814" s="267"/>
      <c r="FE814" s="267"/>
      <c r="FF814" s="267"/>
      <c r="FG814" s="267"/>
      <c r="FH814" s="267"/>
      <c r="FI814" s="267"/>
      <c r="FJ814" s="267"/>
      <c r="FK814" s="267"/>
      <c r="FL814" s="267"/>
      <c r="FM814" s="267"/>
      <c r="FN814" s="267"/>
      <c r="FO814" s="267"/>
      <c r="FP814" s="267"/>
      <c r="FQ814" s="267"/>
      <c r="FR814" s="267"/>
      <c r="FS814" s="267"/>
      <c r="FT814" s="267"/>
      <c r="FU814" s="267"/>
      <c r="FV814" s="267"/>
      <c r="FW814" s="267"/>
      <c r="FX814" s="267"/>
      <c r="FY814" s="267"/>
      <c r="FZ814" s="267"/>
      <c r="GA814" s="267"/>
      <c r="GB814" s="267"/>
      <c r="GC814" s="267"/>
      <c r="GD814" s="267"/>
      <c r="GE814" s="267"/>
      <c r="GF814" s="267"/>
      <c r="GG814" s="267"/>
      <c r="GH814" s="267"/>
      <c r="GI814" s="267"/>
      <c r="GJ814" s="267"/>
      <c r="GK814" s="267"/>
      <c r="GL814" s="267"/>
      <c r="GM814" s="267"/>
      <c r="GN814" s="267"/>
      <c r="GO814" s="267"/>
      <c r="GP814" s="267"/>
      <c r="GQ814" s="267"/>
      <c r="GR814" s="267"/>
      <c r="GS814" s="267"/>
      <c r="GT814" s="267"/>
      <c r="GU814" s="267"/>
      <c r="GV814" s="267"/>
    </row>
    <row r="816" spans="1:204" s="502" customFormat="1">
      <c r="A816" s="258"/>
      <c r="B816" s="425"/>
      <c r="C816" s="260"/>
      <c r="D816" s="261"/>
      <c r="E816" s="262"/>
      <c r="F816" s="263"/>
      <c r="G816" s="426"/>
      <c r="H816" s="428"/>
      <c r="I816" s="507"/>
      <c r="J816" s="508"/>
      <c r="K816" s="509"/>
      <c r="L816" s="510"/>
      <c r="N816" s="511"/>
      <c r="O816" s="511"/>
      <c r="P816" s="267"/>
      <c r="Q816" s="267"/>
      <c r="R816" s="267"/>
      <c r="S816" s="267"/>
      <c r="T816" s="267"/>
      <c r="U816" s="267"/>
      <c r="V816" s="267"/>
      <c r="W816" s="267"/>
      <c r="X816" s="267"/>
      <c r="Y816" s="267"/>
      <c r="Z816" s="267"/>
      <c r="AA816" s="267"/>
      <c r="AB816" s="267"/>
      <c r="AC816" s="267"/>
      <c r="AD816" s="267"/>
      <c r="AE816" s="267"/>
      <c r="AF816" s="267"/>
      <c r="AG816" s="267"/>
      <c r="AH816" s="267"/>
      <c r="AI816" s="267"/>
      <c r="AJ816" s="267"/>
      <c r="AK816" s="267"/>
      <c r="AL816" s="267"/>
      <c r="AM816" s="267"/>
      <c r="AN816" s="267"/>
      <c r="AO816" s="267"/>
      <c r="AP816" s="267"/>
      <c r="AQ816" s="267"/>
      <c r="AR816" s="267"/>
      <c r="AS816" s="267"/>
      <c r="AT816" s="267"/>
      <c r="AU816" s="267"/>
      <c r="AV816" s="267"/>
      <c r="AW816" s="267"/>
      <c r="AX816" s="267"/>
      <c r="AY816" s="267"/>
      <c r="AZ816" s="267"/>
      <c r="BA816" s="267"/>
      <c r="BB816" s="267"/>
      <c r="BC816" s="267"/>
      <c r="BD816" s="267"/>
      <c r="BE816" s="267"/>
      <c r="BF816" s="267"/>
      <c r="BG816" s="267"/>
      <c r="BH816" s="267"/>
      <c r="BI816" s="267"/>
      <c r="BJ816" s="267"/>
      <c r="BK816" s="267"/>
      <c r="BL816" s="267"/>
      <c r="BM816" s="267"/>
      <c r="BN816" s="267"/>
      <c r="BO816" s="267"/>
      <c r="BP816" s="267"/>
      <c r="BQ816" s="267"/>
      <c r="BR816" s="267"/>
      <c r="BS816" s="267"/>
      <c r="BT816" s="267"/>
      <c r="BU816" s="267"/>
      <c r="BV816" s="267"/>
      <c r="BW816" s="267"/>
      <c r="BX816" s="267"/>
      <c r="BY816" s="267"/>
      <c r="BZ816" s="267"/>
      <c r="CA816" s="267"/>
      <c r="CB816" s="267"/>
      <c r="CC816" s="267"/>
      <c r="CD816" s="267"/>
      <c r="CE816" s="267"/>
      <c r="CF816" s="267"/>
      <c r="CG816" s="267"/>
      <c r="CH816" s="267"/>
      <c r="CI816" s="267"/>
      <c r="CJ816" s="267"/>
      <c r="CK816" s="267"/>
      <c r="CL816" s="267"/>
      <c r="CM816" s="267"/>
      <c r="CN816" s="267"/>
      <c r="CO816" s="267"/>
      <c r="CP816" s="267"/>
      <c r="CQ816" s="267"/>
      <c r="CR816" s="267"/>
      <c r="CS816" s="267"/>
      <c r="CT816" s="267"/>
      <c r="CU816" s="267"/>
      <c r="CV816" s="267"/>
      <c r="CW816" s="267"/>
      <c r="CX816" s="267"/>
      <c r="CY816" s="267"/>
      <c r="CZ816" s="267"/>
      <c r="DA816" s="267"/>
      <c r="DB816" s="267"/>
      <c r="DC816" s="267"/>
      <c r="DD816" s="267"/>
      <c r="DE816" s="267"/>
      <c r="DF816" s="267"/>
      <c r="DG816" s="267"/>
      <c r="DH816" s="267"/>
      <c r="DI816" s="267"/>
      <c r="DJ816" s="267"/>
      <c r="DK816" s="267"/>
      <c r="DL816" s="267"/>
      <c r="DM816" s="267"/>
      <c r="DN816" s="267"/>
      <c r="DO816" s="267"/>
      <c r="DP816" s="267"/>
      <c r="DQ816" s="267"/>
      <c r="DR816" s="267"/>
      <c r="DS816" s="267"/>
      <c r="DT816" s="267"/>
      <c r="DU816" s="267"/>
      <c r="DV816" s="267"/>
      <c r="DW816" s="267"/>
      <c r="DX816" s="267"/>
      <c r="DY816" s="267"/>
      <c r="DZ816" s="267"/>
      <c r="EA816" s="267"/>
      <c r="EB816" s="267"/>
      <c r="EC816" s="267"/>
      <c r="ED816" s="267"/>
      <c r="EE816" s="267"/>
      <c r="EF816" s="267"/>
      <c r="EG816" s="267"/>
      <c r="EH816" s="267"/>
      <c r="EI816" s="267"/>
      <c r="EJ816" s="267"/>
      <c r="EK816" s="267"/>
      <c r="EL816" s="267"/>
      <c r="EM816" s="267"/>
      <c r="EN816" s="267"/>
      <c r="EO816" s="267"/>
      <c r="EP816" s="267"/>
      <c r="EQ816" s="267"/>
      <c r="ER816" s="267"/>
      <c r="ES816" s="267"/>
      <c r="ET816" s="267"/>
      <c r="EU816" s="267"/>
      <c r="EV816" s="267"/>
      <c r="EW816" s="267"/>
      <c r="EX816" s="267"/>
      <c r="EY816" s="267"/>
      <c r="EZ816" s="267"/>
      <c r="FA816" s="267"/>
      <c r="FB816" s="267"/>
      <c r="FC816" s="267"/>
      <c r="FD816" s="267"/>
      <c r="FE816" s="267"/>
      <c r="FF816" s="267"/>
      <c r="FG816" s="267"/>
      <c r="FH816" s="267"/>
      <c r="FI816" s="267"/>
      <c r="FJ816" s="267"/>
      <c r="FK816" s="267"/>
      <c r="FL816" s="267"/>
      <c r="FM816" s="267"/>
      <c r="FN816" s="267"/>
      <c r="FO816" s="267"/>
      <c r="FP816" s="267"/>
      <c r="FQ816" s="267"/>
      <c r="FR816" s="267"/>
      <c r="FS816" s="267"/>
      <c r="FT816" s="267"/>
      <c r="FU816" s="267"/>
      <c r="FV816" s="267"/>
      <c r="FW816" s="267"/>
      <c r="FX816" s="267"/>
      <c r="FY816" s="267"/>
      <c r="FZ816" s="267"/>
      <c r="GA816" s="267"/>
      <c r="GB816" s="267"/>
      <c r="GC816" s="267"/>
      <c r="GD816" s="267"/>
      <c r="GE816" s="267"/>
      <c r="GF816" s="267"/>
      <c r="GG816" s="267"/>
      <c r="GH816" s="267"/>
      <c r="GI816" s="267"/>
      <c r="GJ816" s="267"/>
      <c r="GK816" s="267"/>
      <c r="GL816" s="267"/>
      <c r="GM816" s="267"/>
      <c r="GN816" s="267"/>
      <c r="GO816" s="267"/>
      <c r="GP816" s="267"/>
      <c r="GQ816" s="267"/>
      <c r="GR816" s="267"/>
      <c r="GS816" s="267"/>
      <c r="GT816" s="267"/>
      <c r="GU816" s="267"/>
      <c r="GV816" s="267"/>
    </row>
    <row r="818" spans="1:204" s="502" customFormat="1">
      <c r="A818" s="258"/>
      <c r="B818" s="425"/>
      <c r="C818" s="260"/>
      <c r="D818" s="261"/>
      <c r="E818" s="262"/>
      <c r="F818" s="263"/>
      <c r="G818" s="426"/>
      <c r="H818" s="428"/>
      <c r="I818" s="507"/>
      <c r="J818" s="508"/>
      <c r="K818" s="509"/>
      <c r="L818" s="510"/>
      <c r="N818" s="511"/>
      <c r="O818" s="511"/>
      <c r="P818" s="267"/>
      <c r="Q818" s="267"/>
      <c r="R818" s="267"/>
      <c r="S818" s="267"/>
      <c r="T818" s="267"/>
      <c r="U818" s="267"/>
      <c r="V818" s="267"/>
      <c r="W818" s="267"/>
      <c r="X818" s="267"/>
      <c r="Y818" s="267"/>
      <c r="Z818" s="267"/>
      <c r="AA818" s="267"/>
      <c r="AB818" s="267"/>
      <c r="AC818" s="267"/>
      <c r="AD818" s="267"/>
      <c r="AE818" s="267"/>
      <c r="AF818" s="267"/>
      <c r="AG818" s="267"/>
      <c r="AH818" s="267"/>
      <c r="AI818" s="267"/>
      <c r="AJ818" s="267"/>
      <c r="AK818" s="267"/>
      <c r="AL818" s="267"/>
      <c r="AM818" s="267"/>
      <c r="AN818" s="267"/>
      <c r="AO818" s="267"/>
      <c r="AP818" s="267"/>
      <c r="AQ818" s="267"/>
      <c r="AR818" s="267"/>
      <c r="AS818" s="267"/>
      <c r="AT818" s="267"/>
      <c r="AU818" s="267"/>
      <c r="AV818" s="267"/>
      <c r="AW818" s="267"/>
      <c r="AX818" s="267"/>
      <c r="AY818" s="267"/>
      <c r="AZ818" s="267"/>
      <c r="BA818" s="267"/>
      <c r="BB818" s="267"/>
      <c r="BC818" s="267"/>
      <c r="BD818" s="267"/>
      <c r="BE818" s="267"/>
      <c r="BF818" s="267"/>
      <c r="BG818" s="267"/>
      <c r="BH818" s="267"/>
      <c r="BI818" s="267"/>
      <c r="BJ818" s="267"/>
      <c r="BK818" s="267"/>
      <c r="BL818" s="267"/>
      <c r="BM818" s="267"/>
      <c r="BN818" s="267"/>
      <c r="BO818" s="267"/>
      <c r="BP818" s="267"/>
      <c r="BQ818" s="267"/>
      <c r="BR818" s="267"/>
      <c r="BS818" s="267"/>
      <c r="BT818" s="267"/>
      <c r="BU818" s="267"/>
      <c r="BV818" s="267"/>
      <c r="BW818" s="267"/>
      <c r="BX818" s="267"/>
      <c r="BY818" s="267"/>
      <c r="BZ818" s="267"/>
      <c r="CA818" s="267"/>
      <c r="CB818" s="267"/>
      <c r="CC818" s="267"/>
      <c r="CD818" s="267"/>
      <c r="CE818" s="267"/>
      <c r="CF818" s="267"/>
      <c r="CG818" s="267"/>
      <c r="CH818" s="267"/>
      <c r="CI818" s="267"/>
      <c r="CJ818" s="267"/>
      <c r="CK818" s="267"/>
      <c r="CL818" s="267"/>
      <c r="CM818" s="267"/>
      <c r="CN818" s="267"/>
      <c r="CO818" s="267"/>
      <c r="CP818" s="267"/>
      <c r="CQ818" s="267"/>
      <c r="CR818" s="267"/>
      <c r="CS818" s="267"/>
      <c r="CT818" s="267"/>
      <c r="CU818" s="267"/>
      <c r="CV818" s="267"/>
      <c r="CW818" s="267"/>
      <c r="CX818" s="267"/>
      <c r="CY818" s="267"/>
      <c r="CZ818" s="267"/>
      <c r="DA818" s="267"/>
      <c r="DB818" s="267"/>
      <c r="DC818" s="267"/>
      <c r="DD818" s="267"/>
      <c r="DE818" s="267"/>
      <c r="DF818" s="267"/>
      <c r="DG818" s="267"/>
      <c r="DH818" s="267"/>
      <c r="DI818" s="267"/>
      <c r="DJ818" s="267"/>
      <c r="DK818" s="267"/>
      <c r="DL818" s="267"/>
      <c r="DM818" s="267"/>
      <c r="DN818" s="267"/>
      <c r="DO818" s="267"/>
      <c r="DP818" s="267"/>
      <c r="DQ818" s="267"/>
      <c r="DR818" s="267"/>
      <c r="DS818" s="267"/>
      <c r="DT818" s="267"/>
      <c r="DU818" s="267"/>
      <c r="DV818" s="267"/>
      <c r="DW818" s="267"/>
      <c r="DX818" s="267"/>
      <c r="DY818" s="267"/>
      <c r="DZ818" s="267"/>
      <c r="EA818" s="267"/>
      <c r="EB818" s="267"/>
      <c r="EC818" s="267"/>
      <c r="ED818" s="267"/>
      <c r="EE818" s="267"/>
      <c r="EF818" s="267"/>
      <c r="EG818" s="267"/>
      <c r="EH818" s="267"/>
      <c r="EI818" s="267"/>
      <c r="EJ818" s="267"/>
      <c r="EK818" s="267"/>
      <c r="EL818" s="267"/>
      <c r="EM818" s="267"/>
      <c r="EN818" s="267"/>
      <c r="EO818" s="267"/>
      <c r="EP818" s="267"/>
      <c r="EQ818" s="267"/>
      <c r="ER818" s="267"/>
      <c r="ES818" s="267"/>
      <c r="ET818" s="267"/>
      <c r="EU818" s="267"/>
      <c r="EV818" s="267"/>
      <c r="EW818" s="267"/>
      <c r="EX818" s="267"/>
      <c r="EY818" s="267"/>
      <c r="EZ818" s="267"/>
      <c r="FA818" s="267"/>
      <c r="FB818" s="267"/>
      <c r="FC818" s="267"/>
      <c r="FD818" s="267"/>
      <c r="FE818" s="267"/>
      <c r="FF818" s="267"/>
      <c r="FG818" s="267"/>
      <c r="FH818" s="267"/>
      <c r="FI818" s="267"/>
      <c r="FJ818" s="267"/>
      <c r="FK818" s="267"/>
      <c r="FL818" s="267"/>
      <c r="FM818" s="267"/>
      <c r="FN818" s="267"/>
      <c r="FO818" s="267"/>
      <c r="FP818" s="267"/>
      <c r="FQ818" s="267"/>
      <c r="FR818" s="267"/>
      <c r="FS818" s="267"/>
      <c r="FT818" s="267"/>
      <c r="FU818" s="267"/>
      <c r="FV818" s="267"/>
      <c r="FW818" s="267"/>
      <c r="FX818" s="267"/>
      <c r="FY818" s="267"/>
      <c r="FZ818" s="267"/>
      <c r="GA818" s="267"/>
      <c r="GB818" s="267"/>
      <c r="GC818" s="267"/>
      <c r="GD818" s="267"/>
      <c r="GE818" s="267"/>
      <c r="GF818" s="267"/>
      <c r="GG818" s="267"/>
      <c r="GH818" s="267"/>
      <c r="GI818" s="267"/>
      <c r="GJ818" s="267"/>
      <c r="GK818" s="267"/>
      <c r="GL818" s="267"/>
      <c r="GM818" s="267"/>
      <c r="GN818" s="267"/>
      <c r="GO818" s="267"/>
      <c r="GP818" s="267"/>
      <c r="GQ818" s="267"/>
      <c r="GR818" s="267"/>
      <c r="GS818" s="267"/>
      <c r="GT818" s="267"/>
      <c r="GU818" s="267"/>
      <c r="GV818" s="267"/>
    </row>
    <row r="820" spans="1:204" s="502" customFormat="1">
      <c r="A820" s="258"/>
      <c r="B820" s="425"/>
      <c r="C820" s="260"/>
      <c r="D820" s="261"/>
      <c r="E820" s="262"/>
      <c r="F820" s="263"/>
      <c r="G820" s="426"/>
      <c r="H820" s="428"/>
      <c r="I820" s="507"/>
      <c r="J820" s="508"/>
      <c r="K820" s="509"/>
      <c r="L820" s="510"/>
      <c r="N820" s="511"/>
      <c r="O820" s="511"/>
      <c r="P820" s="267"/>
      <c r="Q820" s="267"/>
      <c r="R820" s="267"/>
      <c r="S820" s="267"/>
      <c r="T820" s="267"/>
      <c r="U820" s="267"/>
      <c r="V820" s="267"/>
      <c r="W820" s="267"/>
      <c r="X820" s="267"/>
      <c r="Y820" s="267"/>
      <c r="Z820" s="267"/>
      <c r="AA820" s="267"/>
      <c r="AB820" s="267"/>
      <c r="AC820" s="267"/>
      <c r="AD820" s="267"/>
      <c r="AE820" s="267"/>
      <c r="AF820" s="267"/>
      <c r="AG820" s="267"/>
      <c r="AH820" s="267"/>
      <c r="AI820" s="267"/>
      <c r="AJ820" s="267"/>
      <c r="AK820" s="267"/>
      <c r="AL820" s="267"/>
      <c r="AM820" s="267"/>
      <c r="AN820" s="267"/>
      <c r="AO820" s="267"/>
      <c r="AP820" s="267"/>
      <c r="AQ820" s="267"/>
      <c r="AR820" s="267"/>
      <c r="AS820" s="267"/>
      <c r="AT820" s="267"/>
      <c r="AU820" s="267"/>
      <c r="AV820" s="267"/>
      <c r="AW820" s="267"/>
      <c r="AX820" s="267"/>
      <c r="AY820" s="267"/>
      <c r="AZ820" s="267"/>
      <c r="BA820" s="267"/>
      <c r="BB820" s="267"/>
      <c r="BC820" s="267"/>
      <c r="BD820" s="267"/>
      <c r="BE820" s="267"/>
      <c r="BF820" s="267"/>
      <c r="BG820" s="267"/>
      <c r="BH820" s="267"/>
      <c r="BI820" s="267"/>
      <c r="BJ820" s="267"/>
      <c r="BK820" s="267"/>
      <c r="BL820" s="267"/>
      <c r="BM820" s="267"/>
      <c r="BN820" s="267"/>
      <c r="BO820" s="267"/>
      <c r="BP820" s="267"/>
      <c r="BQ820" s="267"/>
      <c r="BR820" s="267"/>
      <c r="BS820" s="267"/>
      <c r="BT820" s="267"/>
      <c r="BU820" s="267"/>
      <c r="BV820" s="267"/>
      <c r="BW820" s="267"/>
      <c r="BX820" s="267"/>
      <c r="BY820" s="267"/>
      <c r="BZ820" s="267"/>
      <c r="CA820" s="267"/>
      <c r="CB820" s="267"/>
      <c r="CC820" s="267"/>
      <c r="CD820" s="267"/>
      <c r="CE820" s="267"/>
      <c r="CF820" s="267"/>
      <c r="CG820" s="267"/>
      <c r="CH820" s="267"/>
      <c r="CI820" s="267"/>
      <c r="CJ820" s="267"/>
      <c r="CK820" s="267"/>
      <c r="CL820" s="267"/>
      <c r="CM820" s="267"/>
      <c r="CN820" s="267"/>
      <c r="CO820" s="267"/>
      <c r="CP820" s="267"/>
      <c r="CQ820" s="267"/>
      <c r="CR820" s="267"/>
      <c r="CS820" s="267"/>
      <c r="CT820" s="267"/>
      <c r="CU820" s="267"/>
      <c r="CV820" s="267"/>
      <c r="CW820" s="267"/>
      <c r="CX820" s="267"/>
      <c r="CY820" s="267"/>
      <c r="CZ820" s="267"/>
      <c r="DA820" s="267"/>
      <c r="DB820" s="267"/>
      <c r="DC820" s="267"/>
      <c r="DD820" s="267"/>
      <c r="DE820" s="267"/>
      <c r="DF820" s="267"/>
      <c r="DG820" s="267"/>
      <c r="DH820" s="267"/>
      <c r="DI820" s="267"/>
      <c r="DJ820" s="267"/>
      <c r="DK820" s="267"/>
      <c r="DL820" s="267"/>
      <c r="DM820" s="267"/>
      <c r="DN820" s="267"/>
      <c r="DO820" s="267"/>
      <c r="DP820" s="267"/>
      <c r="DQ820" s="267"/>
      <c r="DR820" s="267"/>
      <c r="DS820" s="267"/>
      <c r="DT820" s="267"/>
      <c r="DU820" s="267"/>
      <c r="DV820" s="267"/>
      <c r="DW820" s="267"/>
      <c r="DX820" s="267"/>
      <c r="DY820" s="267"/>
      <c r="DZ820" s="267"/>
      <c r="EA820" s="267"/>
      <c r="EB820" s="267"/>
      <c r="EC820" s="267"/>
      <c r="ED820" s="267"/>
      <c r="EE820" s="267"/>
      <c r="EF820" s="267"/>
      <c r="EG820" s="267"/>
      <c r="EH820" s="267"/>
      <c r="EI820" s="267"/>
      <c r="EJ820" s="267"/>
      <c r="EK820" s="267"/>
      <c r="EL820" s="267"/>
      <c r="EM820" s="267"/>
      <c r="EN820" s="267"/>
      <c r="EO820" s="267"/>
      <c r="EP820" s="267"/>
      <c r="EQ820" s="267"/>
      <c r="ER820" s="267"/>
      <c r="ES820" s="267"/>
      <c r="ET820" s="267"/>
      <c r="EU820" s="267"/>
      <c r="EV820" s="267"/>
      <c r="EW820" s="267"/>
      <c r="EX820" s="267"/>
      <c r="EY820" s="267"/>
      <c r="EZ820" s="267"/>
      <c r="FA820" s="267"/>
      <c r="FB820" s="267"/>
      <c r="FC820" s="267"/>
      <c r="FD820" s="267"/>
      <c r="FE820" s="267"/>
      <c r="FF820" s="267"/>
      <c r="FG820" s="267"/>
      <c r="FH820" s="267"/>
      <c r="FI820" s="267"/>
      <c r="FJ820" s="267"/>
      <c r="FK820" s="267"/>
      <c r="FL820" s="267"/>
      <c r="FM820" s="267"/>
      <c r="FN820" s="267"/>
      <c r="FO820" s="267"/>
      <c r="FP820" s="267"/>
      <c r="FQ820" s="267"/>
      <c r="FR820" s="267"/>
      <c r="FS820" s="267"/>
      <c r="FT820" s="267"/>
      <c r="FU820" s="267"/>
      <c r="FV820" s="267"/>
      <c r="FW820" s="267"/>
      <c r="FX820" s="267"/>
      <c r="FY820" s="267"/>
      <c r="FZ820" s="267"/>
      <c r="GA820" s="267"/>
      <c r="GB820" s="267"/>
      <c r="GC820" s="267"/>
      <c r="GD820" s="267"/>
      <c r="GE820" s="267"/>
      <c r="GF820" s="267"/>
      <c r="GG820" s="267"/>
      <c r="GH820" s="267"/>
      <c r="GI820" s="267"/>
      <c r="GJ820" s="267"/>
      <c r="GK820" s="267"/>
      <c r="GL820" s="267"/>
      <c r="GM820" s="267"/>
      <c r="GN820" s="267"/>
      <c r="GO820" s="267"/>
      <c r="GP820" s="267"/>
      <c r="GQ820" s="267"/>
      <c r="GR820" s="267"/>
      <c r="GS820" s="267"/>
      <c r="GT820" s="267"/>
      <c r="GU820" s="267"/>
      <c r="GV820" s="267"/>
    </row>
    <row r="821" spans="1:204" s="502" customFormat="1">
      <c r="A821" s="258"/>
      <c r="B821" s="425"/>
      <c r="C821" s="260"/>
      <c r="D821" s="261"/>
      <c r="E821" s="262"/>
      <c r="F821" s="263"/>
      <c r="G821" s="426"/>
      <c r="H821" s="428"/>
      <c r="I821" s="507"/>
      <c r="J821" s="508"/>
      <c r="K821" s="509"/>
      <c r="L821" s="510"/>
      <c r="N821" s="511"/>
      <c r="O821" s="511"/>
      <c r="P821" s="267"/>
      <c r="Q821" s="267"/>
      <c r="R821" s="267"/>
      <c r="S821" s="267"/>
      <c r="T821" s="267"/>
      <c r="U821" s="267"/>
      <c r="V821" s="267"/>
      <c r="W821" s="267"/>
      <c r="X821" s="267"/>
      <c r="Y821" s="267"/>
      <c r="Z821" s="267"/>
      <c r="AA821" s="267"/>
      <c r="AB821" s="267"/>
      <c r="AC821" s="267"/>
      <c r="AD821" s="267"/>
      <c r="AE821" s="267"/>
      <c r="AF821" s="267"/>
      <c r="AG821" s="267"/>
      <c r="AH821" s="267"/>
      <c r="AI821" s="267"/>
      <c r="AJ821" s="267"/>
      <c r="AK821" s="267"/>
      <c r="AL821" s="267"/>
      <c r="AM821" s="267"/>
      <c r="AN821" s="267"/>
      <c r="AO821" s="267"/>
      <c r="AP821" s="267"/>
      <c r="AQ821" s="267"/>
      <c r="AR821" s="267"/>
      <c r="AS821" s="267"/>
      <c r="AT821" s="267"/>
      <c r="AU821" s="267"/>
      <c r="AV821" s="267"/>
      <c r="AW821" s="267"/>
      <c r="AX821" s="267"/>
      <c r="AY821" s="267"/>
      <c r="AZ821" s="267"/>
      <c r="BA821" s="267"/>
      <c r="BB821" s="267"/>
      <c r="BC821" s="267"/>
      <c r="BD821" s="267"/>
      <c r="BE821" s="267"/>
      <c r="BF821" s="267"/>
      <c r="BG821" s="267"/>
      <c r="BH821" s="267"/>
      <c r="BI821" s="267"/>
      <c r="BJ821" s="267"/>
      <c r="BK821" s="267"/>
      <c r="BL821" s="267"/>
      <c r="BM821" s="267"/>
      <c r="BN821" s="267"/>
      <c r="BO821" s="267"/>
      <c r="BP821" s="267"/>
      <c r="BQ821" s="267"/>
      <c r="BR821" s="267"/>
      <c r="BS821" s="267"/>
      <c r="BT821" s="267"/>
      <c r="BU821" s="267"/>
      <c r="BV821" s="267"/>
      <c r="BW821" s="267"/>
      <c r="BX821" s="267"/>
      <c r="BY821" s="267"/>
      <c r="BZ821" s="267"/>
      <c r="CA821" s="267"/>
      <c r="CB821" s="267"/>
      <c r="CC821" s="267"/>
      <c r="CD821" s="267"/>
      <c r="CE821" s="267"/>
      <c r="CF821" s="267"/>
      <c r="CG821" s="267"/>
      <c r="CH821" s="267"/>
      <c r="CI821" s="267"/>
      <c r="CJ821" s="267"/>
      <c r="CK821" s="267"/>
      <c r="CL821" s="267"/>
      <c r="CM821" s="267"/>
      <c r="CN821" s="267"/>
      <c r="CO821" s="267"/>
      <c r="CP821" s="267"/>
      <c r="CQ821" s="267"/>
      <c r="CR821" s="267"/>
      <c r="CS821" s="267"/>
      <c r="CT821" s="267"/>
      <c r="CU821" s="267"/>
      <c r="CV821" s="267"/>
      <c r="CW821" s="267"/>
      <c r="CX821" s="267"/>
      <c r="CY821" s="267"/>
      <c r="CZ821" s="267"/>
      <c r="DA821" s="267"/>
      <c r="DB821" s="267"/>
      <c r="DC821" s="267"/>
      <c r="DD821" s="267"/>
      <c r="DE821" s="267"/>
      <c r="DF821" s="267"/>
      <c r="DG821" s="267"/>
      <c r="DH821" s="267"/>
      <c r="DI821" s="267"/>
      <c r="DJ821" s="267"/>
      <c r="DK821" s="267"/>
      <c r="DL821" s="267"/>
      <c r="DM821" s="267"/>
      <c r="DN821" s="267"/>
      <c r="DO821" s="267"/>
      <c r="DP821" s="267"/>
      <c r="DQ821" s="267"/>
      <c r="DR821" s="267"/>
      <c r="DS821" s="267"/>
      <c r="DT821" s="267"/>
      <c r="DU821" s="267"/>
      <c r="DV821" s="267"/>
      <c r="DW821" s="267"/>
      <c r="DX821" s="267"/>
      <c r="DY821" s="267"/>
      <c r="DZ821" s="267"/>
      <c r="EA821" s="267"/>
      <c r="EB821" s="267"/>
      <c r="EC821" s="267"/>
      <c r="ED821" s="267"/>
      <c r="EE821" s="267"/>
      <c r="EF821" s="267"/>
      <c r="EG821" s="267"/>
      <c r="EH821" s="267"/>
      <c r="EI821" s="267"/>
      <c r="EJ821" s="267"/>
      <c r="EK821" s="267"/>
      <c r="EL821" s="267"/>
      <c r="EM821" s="267"/>
      <c r="EN821" s="267"/>
      <c r="EO821" s="267"/>
      <c r="EP821" s="267"/>
      <c r="EQ821" s="267"/>
      <c r="ER821" s="267"/>
      <c r="ES821" s="267"/>
      <c r="ET821" s="267"/>
      <c r="EU821" s="267"/>
      <c r="EV821" s="267"/>
      <c r="EW821" s="267"/>
      <c r="EX821" s="267"/>
      <c r="EY821" s="267"/>
      <c r="EZ821" s="267"/>
      <c r="FA821" s="267"/>
      <c r="FB821" s="267"/>
      <c r="FC821" s="267"/>
      <c r="FD821" s="267"/>
      <c r="FE821" s="267"/>
      <c r="FF821" s="267"/>
      <c r="FG821" s="267"/>
      <c r="FH821" s="267"/>
      <c r="FI821" s="267"/>
      <c r="FJ821" s="267"/>
      <c r="FK821" s="267"/>
      <c r="FL821" s="267"/>
      <c r="FM821" s="267"/>
      <c r="FN821" s="267"/>
      <c r="FO821" s="267"/>
      <c r="FP821" s="267"/>
      <c r="FQ821" s="267"/>
      <c r="FR821" s="267"/>
      <c r="FS821" s="267"/>
      <c r="FT821" s="267"/>
      <c r="FU821" s="267"/>
      <c r="FV821" s="267"/>
      <c r="FW821" s="267"/>
      <c r="FX821" s="267"/>
      <c r="FY821" s="267"/>
      <c r="FZ821" s="267"/>
      <c r="GA821" s="267"/>
      <c r="GB821" s="267"/>
      <c r="GC821" s="267"/>
      <c r="GD821" s="267"/>
      <c r="GE821" s="267"/>
      <c r="GF821" s="267"/>
      <c r="GG821" s="267"/>
      <c r="GH821" s="267"/>
      <c r="GI821" s="267"/>
      <c r="GJ821" s="267"/>
      <c r="GK821" s="267"/>
      <c r="GL821" s="267"/>
      <c r="GM821" s="267"/>
      <c r="GN821" s="267"/>
      <c r="GO821" s="267"/>
      <c r="GP821" s="267"/>
      <c r="GQ821" s="267"/>
      <c r="GR821" s="267"/>
      <c r="GS821" s="267"/>
      <c r="GT821" s="267"/>
      <c r="GU821" s="267"/>
      <c r="GV821" s="267"/>
    </row>
    <row r="822" spans="1:204" s="502" customFormat="1">
      <c r="A822" s="258"/>
      <c r="B822" s="425"/>
      <c r="C822" s="260"/>
      <c r="D822" s="261"/>
      <c r="E822" s="262"/>
      <c r="F822" s="263"/>
      <c r="G822" s="426"/>
      <c r="H822" s="428"/>
      <c r="I822" s="507"/>
      <c r="J822" s="508"/>
      <c r="K822" s="509"/>
      <c r="L822" s="510"/>
      <c r="N822" s="511"/>
      <c r="O822" s="511"/>
      <c r="P822" s="267"/>
      <c r="Q822" s="267"/>
      <c r="R822" s="267"/>
      <c r="S822" s="267"/>
      <c r="T822" s="267"/>
      <c r="U822" s="267"/>
      <c r="V822" s="267"/>
      <c r="W822" s="267"/>
      <c r="X822" s="267"/>
      <c r="Y822" s="267"/>
      <c r="Z822" s="267"/>
      <c r="AA822" s="267"/>
      <c r="AB822" s="267"/>
      <c r="AC822" s="267"/>
      <c r="AD822" s="267"/>
      <c r="AE822" s="267"/>
      <c r="AF822" s="267"/>
      <c r="AG822" s="267"/>
      <c r="AH822" s="267"/>
      <c r="AI822" s="267"/>
      <c r="AJ822" s="267"/>
      <c r="AK822" s="267"/>
      <c r="AL822" s="267"/>
      <c r="AM822" s="267"/>
      <c r="AN822" s="267"/>
      <c r="AO822" s="267"/>
      <c r="AP822" s="267"/>
      <c r="AQ822" s="267"/>
      <c r="AR822" s="267"/>
      <c r="AS822" s="267"/>
      <c r="AT822" s="267"/>
      <c r="AU822" s="267"/>
      <c r="AV822" s="267"/>
      <c r="AW822" s="267"/>
      <c r="AX822" s="267"/>
      <c r="AY822" s="267"/>
      <c r="AZ822" s="267"/>
      <c r="BA822" s="267"/>
      <c r="BB822" s="267"/>
      <c r="BC822" s="267"/>
      <c r="BD822" s="267"/>
      <c r="BE822" s="267"/>
      <c r="BF822" s="267"/>
      <c r="BG822" s="267"/>
      <c r="BH822" s="267"/>
      <c r="BI822" s="267"/>
      <c r="BJ822" s="267"/>
      <c r="BK822" s="267"/>
      <c r="BL822" s="267"/>
      <c r="BM822" s="267"/>
      <c r="BN822" s="267"/>
      <c r="BO822" s="267"/>
      <c r="BP822" s="267"/>
      <c r="BQ822" s="267"/>
      <c r="BR822" s="267"/>
      <c r="BS822" s="267"/>
      <c r="BT822" s="267"/>
      <c r="BU822" s="267"/>
      <c r="BV822" s="267"/>
      <c r="BW822" s="267"/>
      <c r="BX822" s="267"/>
      <c r="BY822" s="267"/>
      <c r="BZ822" s="267"/>
      <c r="CA822" s="267"/>
      <c r="CB822" s="267"/>
      <c r="CC822" s="267"/>
      <c r="CD822" s="267"/>
      <c r="CE822" s="267"/>
      <c r="CF822" s="267"/>
      <c r="CG822" s="267"/>
      <c r="CH822" s="267"/>
      <c r="CI822" s="267"/>
      <c r="CJ822" s="267"/>
      <c r="CK822" s="267"/>
      <c r="CL822" s="267"/>
      <c r="CM822" s="267"/>
      <c r="CN822" s="267"/>
      <c r="CO822" s="267"/>
      <c r="CP822" s="267"/>
      <c r="CQ822" s="267"/>
      <c r="CR822" s="267"/>
      <c r="CS822" s="267"/>
      <c r="CT822" s="267"/>
      <c r="CU822" s="267"/>
      <c r="CV822" s="267"/>
      <c r="CW822" s="267"/>
      <c r="CX822" s="267"/>
      <c r="CY822" s="267"/>
      <c r="CZ822" s="267"/>
      <c r="DA822" s="267"/>
      <c r="DB822" s="267"/>
      <c r="DC822" s="267"/>
      <c r="DD822" s="267"/>
      <c r="DE822" s="267"/>
      <c r="DF822" s="267"/>
      <c r="DG822" s="267"/>
      <c r="DH822" s="267"/>
      <c r="DI822" s="267"/>
      <c r="DJ822" s="267"/>
      <c r="DK822" s="267"/>
      <c r="DL822" s="267"/>
      <c r="DM822" s="267"/>
      <c r="DN822" s="267"/>
      <c r="DO822" s="267"/>
      <c r="DP822" s="267"/>
      <c r="DQ822" s="267"/>
      <c r="DR822" s="267"/>
      <c r="DS822" s="267"/>
      <c r="DT822" s="267"/>
      <c r="DU822" s="267"/>
      <c r="DV822" s="267"/>
      <c r="DW822" s="267"/>
      <c r="DX822" s="267"/>
      <c r="DY822" s="267"/>
      <c r="DZ822" s="267"/>
      <c r="EA822" s="267"/>
      <c r="EB822" s="267"/>
      <c r="EC822" s="267"/>
      <c r="ED822" s="267"/>
      <c r="EE822" s="267"/>
      <c r="EF822" s="267"/>
      <c r="EG822" s="267"/>
      <c r="EH822" s="267"/>
      <c r="EI822" s="267"/>
      <c r="EJ822" s="267"/>
      <c r="EK822" s="267"/>
      <c r="EL822" s="267"/>
      <c r="EM822" s="267"/>
      <c r="EN822" s="267"/>
      <c r="EO822" s="267"/>
      <c r="EP822" s="267"/>
      <c r="EQ822" s="267"/>
      <c r="ER822" s="267"/>
      <c r="ES822" s="267"/>
      <c r="ET822" s="267"/>
      <c r="EU822" s="267"/>
      <c r="EV822" s="267"/>
      <c r="EW822" s="267"/>
      <c r="EX822" s="267"/>
      <c r="EY822" s="267"/>
      <c r="EZ822" s="267"/>
      <c r="FA822" s="267"/>
      <c r="FB822" s="267"/>
      <c r="FC822" s="267"/>
      <c r="FD822" s="267"/>
      <c r="FE822" s="267"/>
      <c r="FF822" s="267"/>
      <c r="FG822" s="267"/>
      <c r="FH822" s="267"/>
      <c r="FI822" s="267"/>
      <c r="FJ822" s="267"/>
      <c r="FK822" s="267"/>
      <c r="FL822" s="267"/>
      <c r="FM822" s="267"/>
      <c r="FN822" s="267"/>
      <c r="FO822" s="267"/>
      <c r="FP822" s="267"/>
      <c r="FQ822" s="267"/>
      <c r="FR822" s="267"/>
      <c r="FS822" s="267"/>
      <c r="FT822" s="267"/>
      <c r="FU822" s="267"/>
      <c r="FV822" s="267"/>
      <c r="FW822" s="267"/>
      <c r="FX822" s="267"/>
      <c r="FY822" s="267"/>
      <c r="FZ822" s="267"/>
      <c r="GA822" s="267"/>
      <c r="GB822" s="267"/>
      <c r="GC822" s="267"/>
      <c r="GD822" s="267"/>
      <c r="GE822" s="267"/>
      <c r="GF822" s="267"/>
      <c r="GG822" s="267"/>
      <c r="GH822" s="267"/>
      <c r="GI822" s="267"/>
      <c r="GJ822" s="267"/>
      <c r="GK822" s="267"/>
      <c r="GL822" s="267"/>
      <c r="GM822" s="267"/>
      <c r="GN822" s="267"/>
      <c r="GO822" s="267"/>
      <c r="GP822" s="267"/>
      <c r="GQ822" s="267"/>
      <c r="GR822" s="267"/>
      <c r="GS822" s="267"/>
      <c r="GT822" s="267"/>
      <c r="GU822" s="267"/>
      <c r="GV822" s="267"/>
    </row>
    <row r="824" spans="1:204" s="502" customFormat="1">
      <c r="A824" s="258"/>
      <c r="B824" s="425"/>
      <c r="C824" s="260"/>
      <c r="D824" s="261"/>
      <c r="E824" s="262"/>
      <c r="F824" s="263"/>
      <c r="G824" s="426"/>
      <c r="H824" s="428"/>
      <c r="I824" s="507"/>
      <c r="J824" s="508"/>
      <c r="K824" s="509"/>
      <c r="L824" s="510"/>
      <c r="N824" s="511"/>
      <c r="O824" s="511"/>
      <c r="P824" s="267"/>
      <c r="Q824" s="267"/>
      <c r="R824" s="267"/>
      <c r="S824" s="267"/>
      <c r="T824" s="267"/>
      <c r="U824" s="267"/>
      <c r="V824" s="267"/>
      <c r="W824" s="267"/>
      <c r="X824" s="267"/>
      <c r="Y824" s="267"/>
      <c r="Z824" s="267"/>
      <c r="AA824" s="267"/>
      <c r="AB824" s="267"/>
      <c r="AC824" s="267"/>
      <c r="AD824" s="267"/>
      <c r="AE824" s="267"/>
      <c r="AF824" s="267"/>
      <c r="AG824" s="267"/>
      <c r="AH824" s="267"/>
      <c r="AI824" s="267"/>
      <c r="AJ824" s="267"/>
      <c r="AK824" s="267"/>
      <c r="AL824" s="267"/>
      <c r="AM824" s="267"/>
      <c r="AN824" s="267"/>
      <c r="AO824" s="267"/>
      <c r="AP824" s="267"/>
      <c r="AQ824" s="267"/>
      <c r="AR824" s="267"/>
      <c r="AS824" s="267"/>
      <c r="AT824" s="267"/>
      <c r="AU824" s="267"/>
      <c r="AV824" s="267"/>
      <c r="AW824" s="267"/>
      <c r="AX824" s="267"/>
      <c r="AY824" s="267"/>
      <c r="AZ824" s="267"/>
      <c r="BA824" s="267"/>
      <c r="BB824" s="267"/>
      <c r="BC824" s="267"/>
      <c r="BD824" s="267"/>
      <c r="BE824" s="267"/>
      <c r="BF824" s="267"/>
      <c r="BG824" s="267"/>
      <c r="BH824" s="267"/>
      <c r="BI824" s="267"/>
      <c r="BJ824" s="267"/>
      <c r="BK824" s="267"/>
      <c r="BL824" s="267"/>
      <c r="BM824" s="267"/>
      <c r="BN824" s="267"/>
      <c r="BO824" s="267"/>
      <c r="BP824" s="267"/>
      <c r="BQ824" s="267"/>
      <c r="BR824" s="267"/>
      <c r="BS824" s="267"/>
      <c r="BT824" s="267"/>
      <c r="BU824" s="267"/>
      <c r="BV824" s="267"/>
      <c r="BW824" s="267"/>
      <c r="BX824" s="267"/>
      <c r="BY824" s="267"/>
      <c r="BZ824" s="267"/>
      <c r="CA824" s="267"/>
      <c r="CB824" s="267"/>
      <c r="CC824" s="267"/>
      <c r="CD824" s="267"/>
      <c r="CE824" s="267"/>
      <c r="CF824" s="267"/>
      <c r="CG824" s="267"/>
      <c r="CH824" s="267"/>
      <c r="CI824" s="267"/>
      <c r="CJ824" s="267"/>
      <c r="CK824" s="267"/>
      <c r="CL824" s="267"/>
      <c r="CM824" s="267"/>
      <c r="CN824" s="267"/>
      <c r="CO824" s="267"/>
      <c r="CP824" s="267"/>
      <c r="CQ824" s="267"/>
      <c r="CR824" s="267"/>
      <c r="CS824" s="267"/>
      <c r="CT824" s="267"/>
      <c r="CU824" s="267"/>
      <c r="CV824" s="267"/>
      <c r="CW824" s="267"/>
      <c r="CX824" s="267"/>
      <c r="CY824" s="267"/>
      <c r="CZ824" s="267"/>
      <c r="DA824" s="267"/>
      <c r="DB824" s="267"/>
      <c r="DC824" s="267"/>
      <c r="DD824" s="267"/>
      <c r="DE824" s="267"/>
      <c r="DF824" s="267"/>
      <c r="DG824" s="267"/>
      <c r="DH824" s="267"/>
      <c r="DI824" s="267"/>
      <c r="DJ824" s="267"/>
      <c r="DK824" s="267"/>
      <c r="DL824" s="267"/>
      <c r="DM824" s="267"/>
      <c r="DN824" s="267"/>
      <c r="DO824" s="267"/>
      <c r="DP824" s="267"/>
      <c r="DQ824" s="267"/>
      <c r="DR824" s="267"/>
      <c r="DS824" s="267"/>
      <c r="DT824" s="267"/>
      <c r="DU824" s="267"/>
      <c r="DV824" s="267"/>
      <c r="DW824" s="267"/>
      <c r="DX824" s="267"/>
      <c r="DY824" s="267"/>
      <c r="DZ824" s="267"/>
      <c r="EA824" s="267"/>
      <c r="EB824" s="267"/>
      <c r="EC824" s="267"/>
      <c r="ED824" s="267"/>
      <c r="EE824" s="267"/>
      <c r="EF824" s="267"/>
      <c r="EG824" s="267"/>
      <c r="EH824" s="267"/>
      <c r="EI824" s="267"/>
      <c r="EJ824" s="267"/>
      <c r="EK824" s="267"/>
      <c r="EL824" s="267"/>
      <c r="EM824" s="267"/>
      <c r="EN824" s="267"/>
      <c r="EO824" s="267"/>
      <c r="EP824" s="267"/>
      <c r="EQ824" s="267"/>
      <c r="ER824" s="267"/>
      <c r="ES824" s="267"/>
      <c r="ET824" s="267"/>
      <c r="EU824" s="267"/>
      <c r="EV824" s="267"/>
      <c r="EW824" s="267"/>
      <c r="EX824" s="267"/>
      <c r="EY824" s="267"/>
      <c r="EZ824" s="267"/>
      <c r="FA824" s="267"/>
      <c r="FB824" s="267"/>
      <c r="FC824" s="267"/>
      <c r="FD824" s="267"/>
      <c r="FE824" s="267"/>
      <c r="FF824" s="267"/>
      <c r="FG824" s="267"/>
      <c r="FH824" s="267"/>
      <c r="FI824" s="267"/>
      <c r="FJ824" s="267"/>
      <c r="FK824" s="267"/>
      <c r="FL824" s="267"/>
      <c r="FM824" s="267"/>
      <c r="FN824" s="267"/>
      <c r="FO824" s="267"/>
      <c r="FP824" s="267"/>
      <c r="FQ824" s="267"/>
      <c r="FR824" s="267"/>
      <c r="FS824" s="267"/>
      <c r="FT824" s="267"/>
      <c r="FU824" s="267"/>
      <c r="FV824" s="267"/>
      <c r="FW824" s="267"/>
      <c r="FX824" s="267"/>
      <c r="FY824" s="267"/>
      <c r="FZ824" s="267"/>
      <c r="GA824" s="267"/>
      <c r="GB824" s="267"/>
      <c r="GC824" s="267"/>
      <c r="GD824" s="267"/>
      <c r="GE824" s="267"/>
      <c r="GF824" s="267"/>
      <c r="GG824" s="267"/>
      <c r="GH824" s="267"/>
      <c r="GI824" s="267"/>
      <c r="GJ824" s="267"/>
      <c r="GK824" s="267"/>
      <c r="GL824" s="267"/>
      <c r="GM824" s="267"/>
      <c r="GN824" s="267"/>
      <c r="GO824" s="267"/>
      <c r="GP824" s="267"/>
      <c r="GQ824" s="267"/>
      <c r="GR824" s="267"/>
      <c r="GS824" s="267"/>
      <c r="GT824" s="267"/>
      <c r="GU824" s="267"/>
      <c r="GV824" s="267"/>
    </row>
    <row r="826" spans="1:204" s="502" customFormat="1">
      <c r="A826" s="258"/>
      <c r="B826" s="425"/>
      <c r="C826" s="260"/>
      <c r="D826" s="261"/>
      <c r="E826" s="262"/>
      <c r="F826" s="263"/>
      <c r="G826" s="426"/>
      <c r="H826" s="428"/>
      <c r="I826" s="507"/>
      <c r="J826" s="508"/>
      <c r="K826" s="509"/>
      <c r="L826" s="510"/>
      <c r="N826" s="511"/>
      <c r="O826" s="511"/>
      <c r="P826" s="267"/>
      <c r="Q826" s="267"/>
      <c r="R826" s="267"/>
      <c r="S826" s="267"/>
      <c r="T826" s="267"/>
      <c r="U826" s="267"/>
      <c r="V826" s="267"/>
      <c r="W826" s="267"/>
      <c r="X826" s="267"/>
      <c r="Y826" s="267"/>
      <c r="Z826" s="267"/>
      <c r="AA826" s="267"/>
      <c r="AB826" s="267"/>
      <c r="AC826" s="267"/>
      <c r="AD826" s="267"/>
      <c r="AE826" s="267"/>
      <c r="AF826" s="267"/>
      <c r="AG826" s="267"/>
      <c r="AH826" s="267"/>
      <c r="AI826" s="267"/>
      <c r="AJ826" s="267"/>
      <c r="AK826" s="267"/>
      <c r="AL826" s="267"/>
      <c r="AM826" s="267"/>
      <c r="AN826" s="267"/>
      <c r="AO826" s="267"/>
      <c r="AP826" s="267"/>
      <c r="AQ826" s="267"/>
      <c r="AR826" s="267"/>
      <c r="AS826" s="267"/>
      <c r="AT826" s="267"/>
      <c r="AU826" s="267"/>
      <c r="AV826" s="267"/>
      <c r="AW826" s="267"/>
      <c r="AX826" s="267"/>
      <c r="AY826" s="267"/>
      <c r="AZ826" s="267"/>
      <c r="BA826" s="267"/>
      <c r="BB826" s="267"/>
      <c r="BC826" s="267"/>
      <c r="BD826" s="267"/>
      <c r="BE826" s="267"/>
      <c r="BF826" s="267"/>
      <c r="BG826" s="267"/>
      <c r="BH826" s="267"/>
      <c r="BI826" s="267"/>
      <c r="BJ826" s="267"/>
      <c r="BK826" s="267"/>
      <c r="BL826" s="267"/>
      <c r="BM826" s="267"/>
      <c r="BN826" s="267"/>
      <c r="BO826" s="267"/>
      <c r="BP826" s="267"/>
      <c r="BQ826" s="267"/>
      <c r="BR826" s="267"/>
      <c r="BS826" s="267"/>
      <c r="BT826" s="267"/>
      <c r="BU826" s="267"/>
      <c r="BV826" s="267"/>
      <c r="BW826" s="267"/>
      <c r="BX826" s="267"/>
      <c r="BY826" s="267"/>
      <c r="BZ826" s="267"/>
      <c r="CA826" s="267"/>
      <c r="CB826" s="267"/>
      <c r="CC826" s="267"/>
      <c r="CD826" s="267"/>
      <c r="CE826" s="267"/>
      <c r="CF826" s="267"/>
      <c r="CG826" s="267"/>
      <c r="CH826" s="267"/>
      <c r="CI826" s="267"/>
      <c r="CJ826" s="267"/>
      <c r="CK826" s="267"/>
      <c r="CL826" s="267"/>
      <c r="CM826" s="267"/>
      <c r="CN826" s="267"/>
      <c r="CO826" s="267"/>
      <c r="CP826" s="267"/>
      <c r="CQ826" s="267"/>
      <c r="CR826" s="267"/>
      <c r="CS826" s="267"/>
      <c r="CT826" s="267"/>
      <c r="CU826" s="267"/>
      <c r="CV826" s="267"/>
      <c r="CW826" s="267"/>
      <c r="CX826" s="267"/>
      <c r="CY826" s="267"/>
      <c r="CZ826" s="267"/>
      <c r="DA826" s="267"/>
      <c r="DB826" s="267"/>
      <c r="DC826" s="267"/>
      <c r="DD826" s="267"/>
      <c r="DE826" s="267"/>
      <c r="DF826" s="267"/>
      <c r="DG826" s="267"/>
      <c r="DH826" s="267"/>
      <c r="DI826" s="267"/>
      <c r="DJ826" s="267"/>
      <c r="DK826" s="267"/>
      <c r="DL826" s="267"/>
      <c r="DM826" s="267"/>
      <c r="DN826" s="267"/>
      <c r="DO826" s="267"/>
      <c r="DP826" s="267"/>
      <c r="DQ826" s="267"/>
      <c r="DR826" s="267"/>
      <c r="DS826" s="267"/>
      <c r="DT826" s="267"/>
      <c r="DU826" s="267"/>
      <c r="DV826" s="267"/>
      <c r="DW826" s="267"/>
      <c r="DX826" s="267"/>
      <c r="DY826" s="267"/>
      <c r="DZ826" s="267"/>
      <c r="EA826" s="267"/>
      <c r="EB826" s="267"/>
      <c r="EC826" s="267"/>
      <c r="ED826" s="267"/>
      <c r="EE826" s="267"/>
      <c r="EF826" s="267"/>
      <c r="EG826" s="267"/>
      <c r="EH826" s="267"/>
      <c r="EI826" s="267"/>
      <c r="EJ826" s="267"/>
      <c r="EK826" s="267"/>
      <c r="EL826" s="267"/>
      <c r="EM826" s="267"/>
      <c r="EN826" s="267"/>
      <c r="EO826" s="267"/>
      <c r="EP826" s="267"/>
      <c r="EQ826" s="267"/>
      <c r="ER826" s="267"/>
      <c r="ES826" s="267"/>
      <c r="ET826" s="267"/>
      <c r="EU826" s="267"/>
      <c r="EV826" s="267"/>
      <c r="EW826" s="267"/>
      <c r="EX826" s="267"/>
      <c r="EY826" s="267"/>
      <c r="EZ826" s="267"/>
      <c r="FA826" s="267"/>
      <c r="FB826" s="267"/>
      <c r="FC826" s="267"/>
      <c r="FD826" s="267"/>
      <c r="FE826" s="267"/>
      <c r="FF826" s="267"/>
      <c r="FG826" s="267"/>
      <c r="FH826" s="267"/>
      <c r="FI826" s="267"/>
      <c r="FJ826" s="267"/>
      <c r="FK826" s="267"/>
      <c r="FL826" s="267"/>
      <c r="FM826" s="267"/>
      <c r="FN826" s="267"/>
      <c r="FO826" s="267"/>
      <c r="FP826" s="267"/>
      <c r="FQ826" s="267"/>
      <c r="FR826" s="267"/>
      <c r="FS826" s="267"/>
      <c r="FT826" s="267"/>
      <c r="FU826" s="267"/>
      <c r="FV826" s="267"/>
      <c r="FW826" s="267"/>
      <c r="FX826" s="267"/>
      <c r="FY826" s="267"/>
      <c r="FZ826" s="267"/>
      <c r="GA826" s="267"/>
      <c r="GB826" s="267"/>
      <c r="GC826" s="267"/>
      <c r="GD826" s="267"/>
      <c r="GE826" s="267"/>
      <c r="GF826" s="267"/>
      <c r="GG826" s="267"/>
      <c r="GH826" s="267"/>
      <c r="GI826" s="267"/>
      <c r="GJ826" s="267"/>
      <c r="GK826" s="267"/>
      <c r="GL826" s="267"/>
      <c r="GM826" s="267"/>
      <c r="GN826" s="267"/>
      <c r="GO826" s="267"/>
      <c r="GP826" s="267"/>
      <c r="GQ826" s="267"/>
      <c r="GR826" s="267"/>
      <c r="GS826" s="267"/>
      <c r="GT826" s="267"/>
      <c r="GU826" s="267"/>
      <c r="GV826" s="267"/>
    </row>
    <row r="828" spans="1:204" s="502" customFormat="1">
      <c r="A828" s="258"/>
      <c r="B828" s="425"/>
      <c r="C828" s="260"/>
      <c r="D828" s="261"/>
      <c r="E828" s="262"/>
      <c r="F828" s="263"/>
      <c r="G828" s="426"/>
      <c r="H828" s="428"/>
      <c r="I828" s="507"/>
      <c r="J828" s="508"/>
      <c r="K828" s="509"/>
      <c r="L828" s="510"/>
      <c r="N828" s="511"/>
      <c r="O828" s="511"/>
      <c r="P828" s="267"/>
      <c r="Q828" s="267"/>
      <c r="R828" s="267"/>
      <c r="S828" s="267"/>
      <c r="T828" s="267"/>
      <c r="U828" s="267"/>
      <c r="V828" s="267"/>
      <c r="W828" s="267"/>
      <c r="X828" s="267"/>
      <c r="Y828" s="267"/>
      <c r="Z828" s="267"/>
      <c r="AA828" s="267"/>
      <c r="AB828" s="267"/>
      <c r="AC828" s="267"/>
      <c r="AD828" s="267"/>
      <c r="AE828" s="267"/>
      <c r="AF828" s="267"/>
      <c r="AG828" s="267"/>
      <c r="AH828" s="267"/>
      <c r="AI828" s="267"/>
      <c r="AJ828" s="267"/>
      <c r="AK828" s="267"/>
      <c r="AL828" s="267"/>
      <c r="AM828" s="267"/>
      <c r="AN828" s="267"/>
      <c r="AO828" s="267"/>
      <c r="AP828" s="267"/>
      <c r="AQ828" s="267"/>
      <c r="AR828" s="267"/>
      <c r="AS828" s="267"/>
      <c r="AT828" s="267"/>
      <c r="AU828" s="267"/>
      <c r="AV828" s="267"/>
      <c r="AW828" s="267"/>
      <c r="AX828" s="267"/>
      <c r="AY828" s="267"/>
      <c r="AZ828" s="267"/>
      <c r="BA828" s="267"/>
      <c r="BB828" s="267"/>
      <c r="BC828" s="267"/>
      <c r="BD828" s="267"/>
      <c r="BE828" s="267"/>
      <c r="BF828" s="267"/>
      <c r="BG828" s="267"/>
      <c r="BH828" s="267"/>
      <c r="BI828" s="267"/>
      <c r="BJ828" s="267"/>
      <c r="BK828" s="267"/>
      <c r="BL828" s="267"/>
      <c r="BM828" s="267"/>
      <c r="BN828" s="267"/>
      <c r="BO828" s="267"/>
      <c r="BP828" s="267"/>
      <c r="BQ828" s="267"/>
      <c r="BR828" s="267"/>
      <c r="BS828" s="267"/>
      <c r="BT828" s="267"/>
      <c r="BU828" s="267"/>
      <c r="BV828" s="267"/>
      <c r="BW828" s="267"/>
      <c r="BX828" s="267"/>
      <c r="BY828" s="267"/>
      <c r="BZ828" s="267"/>
      <c r="CA828" s="267"/>
      <c r="CB828" s="267"/>
      <c r="CC828" s="267"/>
      <c r="CD828" s="267"/>
      <c r="CE828" s="267"/>
      <c r="CF828" s="267"/>
      <c r="CG828" s="267"/>
      <c r="CH828" s="267"/>
      <c r="CI828" s="267"/>
      <c r="CJ828" s="267"/>
      <c r="CK828" s="267"/>
      <c r="CL828" s="267"/>
      <c r="CM828" s="267"/>
      <c r="CN828" s="267"/>
      <c r="CO828" s="267"/>
      <c r="CP828" s="267"/>
      <c r="CQ828" s="267"/>
      <c r="CR828" s="267"/>
      <c r="CS828" s="267"/>
      <c r="CT828" s="267"/>
      <c r="CU828" s="267"/>
      <c r="CV828" s="267"/>
      <c r="CW828" s="267"/>
      <c r="CX828" s="267"/>
      <c r="CY828" s="267"/>
      <c r="CZ828" s="267"/>
      <c r="DA828" s="267"/>
      <c r="DB828" s="267"/>
      <c r="DC828" s="267"/>
      <c r="DD828" s="267"/>
      <c r="DE828" s="267"/>
      <c r="DF828" s="267"/>
      <c r="DG828" s="267"/>
      <c r="DH828" s="267"/>
      <c r="DI828" s="267"/>
      <c r="DJ828" s="267"/>
      <c r="DK828" s="267"/>
      <c r="DL828" s="267"/>
      <c r="DM828" s="267"/>
      <c r="DN828" s="267"/>
      <c r="DO828" s="267"/>
      <c r="DP828" s="267"/>
      <c r="DQ828" s="267"/>
      <c r="DR828" s="267"/>
      <c r="DS828" s="267"/>
      <c r="DT828" s="267"/>
      <c r="DU828" s="267"/>
      <c r="DV828" s="267"/>
      <c r="DW828" s="267"/>
      <c r="DX828" s="267"/>
      <c r="DY828" s="267"/>
      <c r="DZ828" s="267"/>
      <c r="EA828" s="267"/>
      <c r="EB828" s="267"/>
      <c r="EC828" s="267"/>
      <c r="ED828" s="267"/>
      <c r="EE828" s="267"/>
      <c r="EF828" s="267"/>
      <c r="EG828" s="267"/>
      <c r="EH828" s="267"/>
      <c r="EI828" s="267"/>
      <c r="EJ828" s="267"/>
      <c r="EK828" s="267"/>
      <c r="EL828" s="267"/>
      <c r="EM828" s="267"/>
      <c r="EN828" s="267"/>
      <c r="EO828" s="267"/>
      <c r="EP828" s="267"/>
      <c r="EQ828" s="267"/>
      <c r="ER828" s="267"/>
      <c r="ES828" s="267"/>
      <c r="ET828" s="267"/>
      <c r="EU828" s="267"/>
      <c r="EV828" s="267"/>
      <c r="EW828" s="267"/>
      <c r="EX828" s="267"/>
      <c r="EY828" s="267"/>
      <c r="EZ828" s="267"/>
      <c r="FA828" s="267"/>
      <c r="FB828" s="267"/>
      <c r="FC828" s="267"/>
      <c r="FD828" s="267"/>
      <c r="FE828" s="267"/>
      <c r="FF828" s="267"/>
      <c r="FG828" s="267"/>
      <c r="FH828" s="267"/>
      <c r="FI828" s="267"/>
      <c r="FJ828" s="267"/>
      <c r="FK828" s="267"/>
      <c r="FL828" s="267"/>
      <c r="FM828" s="267"/>
      <c r="FN828" s="267"/>
      <c r="FO828" s="267"/>
      <c r="FP828" s="267"/>
      <c r="FQ828" s="267"/>
      <c r="FR828" s="267"/>
      <c r="FS828" s="267"/>
      <c r="FT828" s="267"/>
      <c r="FU828" s="267"/>
      <c r="FV828" s="267"/>
      <c r="FW828" s="267"/>
      <c r="FX828" s="267"/>
      <c r="FY828" s="267"/>
      <c r="FZ828" s="267"/>
      <c r="GA828" s="267"/>
      <c r="GB828" s="267"/>
      <c r="GC828" s="267"/>
      <c r="GD828" s="267"/>
      <c r="GE828" s="267"/>
      <c r="GF828" s="267"/>
      <c r="GG828" s="267"/>
      <c r="GH828" s="267"/>
      <c r="GI828" s="267"/>
      <c r="GJ828" s="267"/>
      <c r="GK828" s="267"/>
      <c r="GL828" s="267"/>
      <c r="GM828" s="267"/>
      <c r="GN828" s="267"/>
      <c r="GO828" s="267"/>
      <c r="GP828" s="267"/>
      <c r="GQ828" s="267"/>
      <c r="GR828" s="267"/>
      <c r="GS828" s="267"/>
      <c r="GT828" s="267"/>
      <c r="GU828" s="267"/>
      <c r="GV828" s="267"/>
    </row>
    <row r="830" spans="1:204" s="502" customFormat="1">
      <c r="A830" s="258"/>
      <c r="B830" s="425"/>
      <c r="C830" s="260"/>
      <c r="D830" s="261"/>
      <c r="E830" s="262"/>
      <c r="F830" s="263"/>
      <c r="G830" s="426"/>
      <c r="H830" s="428"/>
      <c r="I830" s="507"/>
      <c r="J830" s="508"/>
      <c r="K830" s="509"/>
      <c r="L830" s="510"/>
      <c r="N830" s="511"/>
      <c r="O830" s="511"/>
      <c r="P830" s="267"/>
      <c r="Q830" s="267"/>
      <c r="R830" s="267"/>
      <c r="S830" s="267"/>
      <c r="T830" s="267"/>
      <c r="U830" s="267"/>
      <c r="V830" s="267"/>
      <c r="W830" s="267"/>
      <c r="X830" s="267"/>
      <c r="Y830" s="267"/>
      <c r="Z830" s="267"/>
      <c r="AA830" s="267"/>
      <c r="AB830" s="267"/>
      <c r="AC830" s="267"/>
      <c r="AD830" s="267"/>
      <c r="AE830" s="267"/>
      <c r="AF830" s="267"/>
      <c r="AG830" s="267"/>
      <c r="AH830" s="267"/>
      <c r="AI830" s="267"/>
      <c r="AJ830" s="267"/>
      <c r="AK830" s="267"/>
      <c r="AL830" s="267"/>
      <c r="AM830" s="267"/>
      <c r="AN830" s="267"/>
      <c r="AO830" s="267"/>
      <c r="AP830" s="267"/>
      <c r="AQ830" s="267"/>
      <c r="AR830" s="267"/>
      <c r="AS830" s="267"/>
      <c r="AT830" s="267"/>
      <c r="AU830" s="267"/>
      <c r="AV830" s="267"/>
      <c r="AW830" s="267"/>
      <c r="AX830" s="267"/>
      <c r="AY830" s="267"/>
      <c r="AZ830" s="267"/>
      <c r="BA830" s="267"/>
      <c r="BB830" s="267"/>
      <c r="BC830" s="267"/>
      <c r="BD830" s="267"/>
      <c r="BE830" s="267"/>
      <c r="BF830" s="267"/>
      <c r="BG830" s="267"/>
      <c r="BH830" s="267"/>
      <c r="BI830" s="267"/>
      <c r="BJ830" s="267"/>
      <c r="BK830" s="267"/>
      <c r="BL830" s="267"/>
      <c r="BM830" s="267"/>
      <c r="BN830" s="267"/>
      <c r="BO830" s="267"/>
      <c r="BP830" s="267"/>
      <c r="BQ830" s="267"/>
      <c r="BR830" s="267"/>
      <c r="BS830" s="267"/>
      <c r="BT830" s="267"/>
      <c r="BU830" s="267"/>
      <c r="BV830" s="267"/>
      <c r="BW830" s="267"/>
      <c r="BX830" s="267"/>
      <c r="BY830" s="267"/>
      <c r="BZ830" s="267"/>
      <c r="CA830" s="267"/>
      <c r="CB830" s="267"/>
      <c r="CC830" s="267"/>
      <c r="CD830" s="267"/>
      <c r="CE830" s="267"/>
      <c r="CF830" s="267"/>
      <c r="CG830" s="267"/>
      <c r="CH830" s="267"/>
      <c r="CI830" s="267"/>
      <c r="CJ830" s="267"/>
      <c r="CK830" s="267"/>
      <c r="CL830" s="267"/>
      <c r="CM830" s="267"/>
      <c r="CN830" s="267"/>
      <c r="CO830" s="267"/>
      <c r="CP830" s="267"/>
      <c r="CQ830" s="267"/>
      <c r="CR830" s="267"/>
      <c r="CS830" s="267"/>
      <c r="CT830" s="267"/>
      <c r="CU830" s="267"/>
      <c r="CV830" s="267"/>
      <c r="CW830" s="267"/>
      <c r="CX830" s="267"/>
      <c r="CY830" s="267"/>
      <c r="CZ830" s="267"/>
      <c r="DA830" s="267"/>
      <c r="DB830" s="267"/>
      <c r="DC830" s="267"/>
      <c r="DD830" s="267"/>
      <c r="DE830" s="267"/>
      <c r="DF830" s="267"/>
      <c r="DG830" s="267"/>
      <c r="DH830" s="267"/>
      <c r="DI830" s="267"/>
      <c r="DJ830" s="267"/>
      <c r="DK830" s="267"/>
      <c r="DL830" s="267"/>
      <c r="DM830" s="267"/>
      <c r="DN830" s="267"/>
      <c r="DO830" s="267"/>
      <c r="DP830" s="267"/>
      <c r="DQ830" s="267"/>
      <c r="DR830" s="267"/>
      <c r="DS830" s="267"/>
      <c r="DT830" s="267"/>
      <c r="DU830" s="267"/>
      <c r="DV830" s="267"/>
      <c r="DW830" s="267"/>
      <c r="DX830" s="267"/>
      <c r="DY830" s="267"/>
      <c r="DZ830" s="267"/>
      <c r="EA830" s="267"/>
      <c r="EB830" s="267"/>
      <c r="EC830" s="267"/>
      <c r="ED830" s="267"/>
      <c r="EE830" s="267"/>
      <c r="EF830" s="267"/>
      <c r="EG830" s="267"/>
      <c r="EH830" s="267"/>
      <c r="EI830" s="267"/>
      <c r="EJ830" s="267"/>
      <c r="EK830" s="267"/>
      <c r="EL830" s="267"/>
      <c r="EM830" s="267"/>
      <c r="EN830" s="267"/>
      <c r="EO830" s="267"/>
      <c r="EP830" s="267"/>
      <c r="EQ830" s="267"/>
      <c r="ER830" s="267"/>
      <c r="ES830" s="267"/>
      <c r="ET830" s="267"/>
      <c r="EU830" s="267"/>
      <c r="EV830" s="267"/>
      <c r="EW830" s="267"/>
      <c r="EX830" s="267"/>
      <c r="EY830" s="267"/>
      <c r="EZ830" s="267"/>
      <c r="FA830" s="267"/>
      <c r="FB830" s="267"/>
      <c r="FC830" s="267"/>
      <c r="FD830" s="267"/>
      <c r="FE830" s="267"/>
      <c r="FF830" s="267"/>
      <c r="FG830" s="267"/>
      <c r="FH830" s="267"/>
      <c r="FI830" s="267"/>
      <c r="FJ830" s="267"/>
      <c r="FK830" s="267"/>
      <c r="FL830" s="267"/>
      <c r="FM830" s="267"/>
      <c r="FN830" s="267"/>
      <c r="FO830" s="267"/>
      <c r="FP830" s="267"/>
      <c r="FQ830" s="267"/>
      <c r="FR830" s="267"/>
      <c r="FS830" s="267"/>
      <c r="FT830" s="267"/>
      <c r="FU830" s="267"/>
      <c r="FV830" s="267"/>
      <c r="FW830" s="267"/>
      <c r="FX830" s="267"/>
      <c r="FY830" s="267"/>
      <c r="FZ830" s="267"/>
      <c r="GA830" s="267"/>
      <c r="GB830" s="267"/>
      <c r="GC830" s="267"/>
      <c r="GD830" s="267"/>
      <c r="GE830" s="267"/>
      <c r="GF830" s="267"/>
      <c r="GG830" s="267"/>
      <c r="GH830" s="267"/>
      <c r="GI830" s="267"/>
      <c r="GJ830" s="267"/>
      <c r="GK830" s="267"/>
      <c r="GL830" s="267"/>
      <c r="GM830" s="267"/>
      <c r="GN830" s="267"/>
      <c r="GO830" s="267"/>
      <c r="GP830" s="267"/>
      <c r="GQ830" s="267"/>
      <c r="GR830" s="267"/>
      <c r="GS830" s="267"/>
      <c r="GT830" s="267"/>
      <c r="GU830" s="267"/>
      <c r="GV830" s="267"/>
    </row>
    <row r="832" spans="1:204" s="502" customFormat="1">
      <c r="A832" s="258"/>
      <c r="B832" s="425"/>
      <c r="C832" s="260"/>
      <c r="D832" s="261"/>
      <c r="E832" s="262"/>
      <c r="F832" s="263"/>
      <c r="G832" s="426"/>
      <c r="H832" s="428"/>
      <c r="I832" s="507"/>
      <c r="J832" s="508"/>
      <c r="K832" s="509"/>
      <c r="L832" s="510"/>
      <c r="N832" s="511"/>
      <c r="O832" s="511"/>
      <c r="P832" s="267"/>
      <c r="Q832" s="267"/>
      <c r="R832" s="267"/>
      <c r="S832" s="267"/>
      <c r="T832" s="267"/>
      <c r="U832" s="267"/>
      <c r="V832" s="267"/>
      <c r="W832" s="267"/>
      <c r="X832" s="267"/>
      <c r="Y832" s="267"/>
      <c r="Z832" s="267"/>
      <c r="AA832" s="267"/>
      <c r="AB832" s="267"/>
      <c r="AC832" s="267"/>
      <c r="AD832" s="267"/>
      <c r="AE832" s="267"/>
      <c r="AF832" s="267"/>
      <c r="AG832" s="267"/>
      <c r="AH832" s="267"/>
      <c r="AI832" s="267"/>
      <c r="AJ832" s="267"/>
      <c r="AK832" s="267"/>
      <c r="AL832" s="267"/>
      <c r="AM832" s="267"/>
      <c r="AN832" s="267"/>
      <c r="AO832" s="267"/>
      <c r="AP832" s="267"/>
      <c r="AQ832" s="267"/>
      <c r="AR832" s="267"/>
      <c r="AS832" s="267"/>
      <c r="AT832" s="267"/>
      <c r="AU832" s="267"/>
      <c r="AV832" s="267"/>
      <c r="AW832" s="267"/>
      <c r="AX832" s="267"/>
      <c r="AY832" s="267"/>
      <c r="AZ832" s="267"/>
      <c r="BA832" s="267"/>
      <c r="BB832" s="267"/>
      <c r="BC832" s="267"/>
      <c r="BD832" s="267"/>
      <c r="BE832" s="267"/>
      <c r="BF832" s="267"/>
      <c r="BG832" s="267"/>
      <c r="BH832" s="267"/>
      <c r="BI832" s="267"/>
      <c r="BJ832" s="267"/>
      <c r="BK832" s="267"/>
      <c r="BL832" s="267"/>
      <c r="BM832" s="267"/>
      <c r="BN832" s="267"/>
      <c r="BO832" s="267"/>
      <c r="BP832" s="267"/>
      <c r="BQ832" s="267"/>
      <c r="BR832" s="267"/>
      <c r="BS832" s="267"/>
      <c r="BT832" s="267"/>
      <c r="BU832" s="267"/>
      <c r="BV832" s="267"/>
      <c r="BW832" s="267"/>
      <c r="BX832" s="267"/>
      <c r="BY832" s="267"/>
      <c r="BZ832" s="267"/>
      <c r="CA832" s="267"/>
      <c r="CB832" s="267"/>
      <c r="CC832" s="267"/>
      <c r="CD832" s="267"/>
      <c r="CE832" s="267"/>
      <c r="CF832" s="267"/>
      <c r="CG832" s="267"/>
      <c r="CH832" s="267"/>
      <c r="CI832" s="267"/>
      <c r="CJ832" s="267"/>
      <c r="CK832" s="267"/>
      <c r="CL832" s="267"/>
      <c r="CM832" s="267"/>
      <c r="CN832" s="267"/>
      <c r="CO832" s="267"/>
      <c r="CP832" s="267"/>
      <c r="CQ832" s="267"/>
      <c r="CR832" s="267"/>
      <c r="CS832" s="267"/>
      <c r="CT832" s="267"/>
      <c r="CU832" s="267"/>
      <c r="CV832" s="267"/>
      <c r="CW832" s="267"/>
      <c r="CX832" s="267"/>
      <c r="CY832" s="267"/>
      <c r="CZ832" s="267"/>
      <c r="DA832" s="267"/>
      <c r="DB832" s="267"/>
      <c r="DC832" s="267"/>
      <c r="DD832" s="267"/>
      <c r="DE832" s="267"/>
      <c r="DF832" s="267"/>
      <c r="DG832" s="267"/>
      <c r="DH832" s="267"/>
      <c r="DI832" s="267"/>
      <c r="DJ832" s="267"/>
      <c r="DK832" s="267"/>
      <c r="DL832" s="267"/>
      <c r="DM832" s="267"/>
      <c r="DN832" s="267"/>
      <c r="DO832" s="267"/>
      <c r="DP832" s="267"/>
      <c r="DQ832" s="267"/>
      <c r="DR832" s="267"/>
      <c r="DS832" s="267"/>
      <c r="DT832" s="267"/>
      <c r="DU832" s="267"/>
      <c r="DV832" s="267"/>
      <c r="DW832" s="267"/>
      <c r="DX832" s="267"/>
      <c r="DY832" s="267"/>
      <c r="DZ832" s="267"/>
      <c r="EA832" s="267"/>
      <c r="EB832" s="267"/>
      <c r="EC832" s="267"/>
      <c r="ED832" s="267"/>
      <c r="EE832" s="267"/>
      <c r="EF832" s="267"/>
      <c r="EG832" s="267"/>
      <c r="EH832" s="267"/>
      <c r="EI832" s="267"/>
      <c r="EJ832" s="267"/>
      <c r="EK832" s="267"/>
      <c r="EL832" s="267"/>
      <c r="EM832" s="267"/>
      <c r="EN832" s="267"/>
      <c r="EO832" s="267"/>
      <c r="EP832" s="267"/>
      <c r="EQ832" s="267"/>
      <c r="ER832" s="267"/>
      <c r="ES832" s="267"/>
      <c r="ET832" s="267"/>
      <c r="EU832" s="267"/>
      <c r="EV832" s="267"/>
      <c r="EW832" s="267"/>
      <c r="EX832" s="267"/>
      <c r="EY832" s="267"/>
      <c r="EZ832" s="267"/>
      <c r="FA832" s="267"/>
      <c r="FB832" s="267"/>
      <c r="FC832" s="267"/>
      <c r="FD832" s="267"/>
      <c r="FE832" s="267"/>
      <c r="FF832" s="267"/>
      <c r="FG832" s="267"/>
      <c r="FH832" s="267"/>
      <c r="FI832" s="267"/>
      <c r="FJ832" s="267"/>
      <c r="FK832" s="267"/>
      <c r="FL832" s="267"/>
      <c r="FM832" s="267"/>
      <c r="FN832" s="267"/>
      <c r="FO832" s="267"/>
      <c r="FP832" s="267"/>
      <c r="FQ832" s="267"/>
      <c r="FR832" s="267"/>
      <c r="FS832" s="267"/>
      <c r="FT832" s="267"/>
      <c r="FU832" s="267"/>
      <c r="FV832" s="267"/>
      <c r="FW832" s="267"/>
      <c r="FX832" s="267"/>
      <c r="FY832" s="267"/>
      <c r="FZ832" s="267"/>
      <c r="GA832" s="267"/>
      <c r="GB832" s="267"/>
      <c r="GC832" s="267"/>
      <c r="GD832" s="267"/>
      <c r="GE832" s="267"/>
      <c r="GF832" s="267"/>
      <c r="GG832" s="267"/>
      <c r="GH832" s="267"/>
      <c r="GI832" s="267"/>
      <c r="GJ832" s="267"/>
      <c r="GK832" s="267"/>
      <c r="GL832" s="267"/>
      <c r="GM832" s="267"/>
      <c r="GN832" s="267"/>
      <c r="GO832" s="267"/>
      <c r="GP832" s="267"/>
      <c r="GQ832" s="267"/>
      <c r="GR832" s="267"/>
      <c r="GS832" s="267"/>
      <c r="GT832" s="267"/>
      <c r="GU832" s="267"/>
      <c r="GV832" s="267"/>
    </row>
    <row r="834" spans="1:204" s="502" customFormat="1">
      <c r="A834" s="258"/>
      <c r="B834" s="425"/>
      <c r="C834" s="260"/>
      <c r="D834" s="261"/>
      <c r="E834" s="262"/>
      <c r="F834" s="263"/>
      <c r="G834" s="426"/>
      <c r="H834" s="428"/>
      <c r="I834" s="507"/>
      <c r="J834" s="508"/>
      <c r="K834" s="509"/>
      <c r="L834" s="510"/>
      <c r="N834" s="511"/>
      <c r="O834" s="511"/>
      <c r="P834" s="267"/>
      <c r="Q834" s="267"/>
      <c r="R834" s="267"/>
      <c r="S834" s="267"/>
      <c r="T834" s="267"/>
      <c r="U834" s="267"/>
      <c r="V834" s="267"/>
      <c r="W834" s="267"/>
      <c r="X834" s="267"/>
      <c r="Y834" s="267"/>
      <c r="Z834" s="267"/>
      <c r="AA834" s="267"/>
      <c r="AB834" s="267"/>
      <c r="AC834" s="267"/>
      <c r="AD834" s="267"/>
      <c r="AE834" s="267"/>
      <c r="AF834" s="267"/>
      <c r="AG834" s="267"/>
      <c r="AH834" s="267"/>
      <c r="AI834" s="267"/>
      <c r="AJ834" s="267"/>
      <c r="AK834" s="267"/>
      <c r="AL834" s="267"/>
      <c r="AM834" s="267"/>
      <c r="AN834" s="267"/>
      <c r="AO834" s="267"/>
      <c r="AP834" s="267"/>
      <c r="AQ834" s="267"/>
      <c r="AR834" s="267"/>
      <c r="AS834" s="267"/>
      <c r="AT834" s="267"/>
      <c r="AU834" s="267"/>
      <c r="AV834" s="267"/>
      <c r="AW834" s="267"/>
      <c r="AX834" s="267"/>
      <c r="AY834" s="267"/>
      <c r="AZ834" s="267"/>
      <c r="BA834" s="267"/>
      <c r="BB834" s="267"/>
      <c r="BC834" s="267"/>
      <c r="BD834" s="267"/>
      <c r="BE834" s="267"/>
      <c r="BF834" s="267"/>
      <c r="BG834" s="267"/>
      <c r="BH834" s="267"/>
      <c r="BI834" s="267"/>
      <c r="BJ834" s="267"/>
      <c r="BK834" s="267"/>
      <c r="BL834" s="267"/>
      <c r="BM834" s="267"/>
      <c r="BN834" s="267"/>
      <c r="BO834" s="267"/>
      <c r="BP834" s="267"/>
      <c r="BQ834" s="267"/>
      <c r="BR834" s="267"/>
      <c r="BS834" s="267"/>
      <c r="BT834" s="267"/>
      <c r="BU834" s="267"/>
      <c r="BV834" s="267"/>
      <c r="BW834" s="267"/>
      <c r="BX834" s="267"/>
      <c r="BY834" s="267"/>
      <c r="BZ834" s="267"/>
      <c r="CA834" s="267"/>
      <c r="CB834" s="267"/>
      <c r="CC834" s="267"/>
      <c r="CD834" s="267"/>
      <c r="CE834" s="267"/>
      <c r="CF834" s="267"/>
      <c r="CG834" s="267"/>
      <c r="CH834" s="267"/>
      <c r="CI834" s="267"/>
      <c r="CJ834" s="267"/>
      <c r="CK834" s="267"/>
      <c r="CL834" s="267"/>
      <c r="CM834" s="267"/>
      <c r="CN834" s="267"/>
      <c r="CO834" s="267"/>
      <c r="CP834" s="267"/>
      <c r="CQ834" s="267"/>
      <c r="CR834" s="267"/>
      <c r="CS834" s="267"/>
      <c r="CT834" s="267"/>
      <c r="CU834" s="267"/>
      <c r="CV834" s="267"/>
      <c r="CW834" s="267"/>
      <c r="CX834" s="267"/>
      <c r="CY834" s="267"/>
      <c r="CZ834" s="267"/>
      <c r="DA834" s="267"/>
      <c r="DB834" s="267"/>
      <c r="DC834" s="267"/>
      <c r="DD834" s="267"/>
      <c r="DE834" s="267"/>
      <c r="DF834" s="267"/>
      <c r="DG834" s="267"/>
      <c r="DH834" s="267"/>
      <c r="DI834" s="267"/>
      <c r="DJ834" s="267"/>
      <c r="DK834" s="267"/>
      <c r="DL834" s="267"/>
      <c r="DM834" s="267"/>
      <c r="DN834" s="267"/>
      <c r="DO834" s="267"/>
      <c r="DP834" s="267"/>
      <c r="DQ834" s="267"/>
      <c r="DR834" s="267"/>
      <c r="DS834" s="267"/>
      <c r="DT834" s="267"/>
      <c r="DU834" s="267"/>
      <c r="DV834" s="267"/>
      <c r="DW834" s="267"/>
      <c r="DX834" s="267"/>
      <c r="DY834" s="267"/>
      <c r="DZ834" s="267"/>
      <c r="EA834" s="267"/>
      <c r="EB834" s="267"/>
      <c r="EC834" s="267"/>
      <c r="ED834" s="267"/>
      <c r="EE834" s="267"/>
      <c r="EF834" s="267"/>
      <c r="EG834" s="267"/>
      <c r="EH834" s="267"/>
      <c r="EI834" s="267"/>
      <c r="EJ834" s="267"/>
      <c r="EK834" s="267"/>
      <c r="EL834" s="267"/>
      <c r="EM834" s="267"/>
      <c r="EN834" s="267"/>
      <c r="EO834" s="267"/>
      <c r="EP834" s="267"/>
      <c r="EQ834" s="267"/>
      <c r="ER834" s="267"/>
      <c r="ES834" s="267"/>
      <c r="ET834" s="267"/>
      <c r="EU834" s="267"/>
      <c r="EV834" s="267"/>
      <c r="EW834" s="267"/>
      <c r="EX834" s="267"/>
      <c r="EY834" s="267"/>
      <c r="EZ834" s="267"/>
      <c r="FA834" s="267"/>
      <c r="FB834" s="267"/>
      <c r="FC834" s="267"/>
      <c r="FD834" s="267"/>
      <c r="FE834" s="267"/>
      <c r="FF834" s="267"/>
      <c r="FG834" s="267"/>
      <c r="FH834" s="267"/>
      <c r="FI834" s="267"/>
      <c r="FJ834" s="267"/>
      <c r="FK834" s="267"/>
      <c r="FL834" s="267"/>
      <c r="FM834" s="267"/>
      <c r="FN834" s="267"/>
      <c r="FO834" s="267"/>
      <c r="FP834" s="267"/>
      <c r="FQ834" s="267"/>
      <c r="FR834" s="267"/>
      <c r="FS834" s="267"/>
      <c r="FT834" s="267"/>
      <c r="FU834" s="267"/>
      <c r="FV834" s="267"/>
      <c r="FW834" s="267"/>
      <c r="FX834" s="267"/>
      <c r="FY834" s="267"/>
      <c r="FZ834" s="267"/>
      <c r="GA834" s="267"/>
      <c r="GB834" s="267"/>
      <c r="GC834" s="267"/>
      <c r="GD834" s="267"/>
      <c r="GE834" s="267"/>
      <c r="GF834" s="267"/>
      <c r="GG834" s="267"/>
      <c r="GH834" s="267"/>
      <c r="GI834" s="267"/>
      <c r="GJ834" s="267"/>
      <c r="GK834" s="267"/>
      <c r="GL834" s="267"/>
      <c r="GM834" s="267"/>
      <c r="GN834" s="267"/>
      <c r="GO834" s="267"/>
      <c r="GP834" s="267"/>
      <c r="GQ834" s="267"/>
      <c r="GR834" s="267"/>
      <c r="GS834" s="267"/>
      <c r="GT834" s="267"/>
      <c r="GU834" s="267"/>
      <c r="GV834" s="267"/>
    </row>
    <row r="836" spans="1:204" s="502" customFormat="1">
      <c r="A836" s="258"/>
      <c r="B836" s="425"/>
      <c r="C836" s="260"/>
      <c r="D836" s="261"/>
      <c r="E836" s="262"/>
      <c r="F836" s="263"/>
      <c r="G836" s="426"/>
      <c r="H836" s="428"/>
      <c r="I836" s="507"/>
      <c r="J836" s="508"/>
      <c r="K836" s="509"/>
      <c r="L836" s="510"/>
      <c r="N836" s="511"/>
      <c r="O836" s="511"/>
      <c r="P836" s="267"/>
      <c r="Q836" s="267"/>
      <c r="R836" s="267"/>
      <c r="S836" s="267"/>
      <c r="T836" s="267"/>
      <c r="U836" s="267"/>
      <c r="V836" s="267"/>
      <c r="W836" s="267"/>
      <c r="X836" s="267"/>
      <c r="Y836" s="267"/>
      <c r="Z836" s="267"/>
      <c r="AA836" s="267"/>
      <c r="AB836" s="267"/>
      <c r="AC836" s="267"/>
      <c r="AD836" s="267"/>
      <c r="AE836" s="267"/>
      <c r="AF836" s="267"/>
      <c r="AG836" s="267"/>
      <c r="AH836" s="267"/>
      <c r="AI836" s="267"/>
      <c r="AJ836" s="267"/>
      <c r="AK836" s="267"/>
      <c r="AL836" s="267"/>
      <c r="AM836" s="267"/>
      <c r="AN836" s="267"/>
      <c r="AO836" s="267"/>
      <c r="AP836" s="267"/>
      <c r="AQ836" s="267"/>
      <c r="AR836" s="267"/>
      <c r="AS836" s="267"/>
      <c r="AT836" s="267"/>
      <c r="AU836" s="267"/>
      <c r="AV836" s="267"/>
      <c r="AW836" s="267"/>
      <c r="AX836" s="267"/>
      <c r="AY836" s="267"/>
      <c r="AZ836" s="267"/>
      <c r="BA836" s="267"/>
      <c r="BB836" s="267"/>
      <c r="BC836" s="267"/>
      <c r="BD836" s="267"/>
      <c r="BE836" s="267"/>
      <c r="BF836" s="267"/>
      <c r="BG836" s="267"/>
      <c r="BH836" s="267"/>
      <c r="BI836" s="267"/>
      <c r="BJ836" s="267"/>
      <c r="BK836" s="267"/>
      <c r="BL836" s="267"/>
      <c r="BM836" s="267"/>
      <c r="BN836" s="267"/>
      <c r="BO836" s="267"/>
      <c r="BP836" s="267"/>
      <c r="BQ836" s="267"/>
      <c r="BR836" s="267"/>
      <c r="BS836" s="267"/>
      <c r="BT836" s="267"/>
      <c r="BU836" s="267"/>
      <c r="BV836" s="267"/>
      <c r="BW836" s="267"/>
      <c r="BX836" s="267"/>
      <c r="BY836" s="267"/>
      <c r="BZ836" s="267"/>
      <c r="CA836" s="267"/>
      <c r="CB836" s="267"/>
      <c r="CC836" s="267"/>
      <c r="CD836" s="267"/>
      <c r="CE836" s="267"/>
      <c r="CF836" s="267"/>
      <c r="CG836" s="267"/>
      <c r="CH836" s="267"/>
      <c r="CI836" s="267"/>
      <c r="CJ836" s="267"/>
      <c r="CK836" s="267"/>
      <c r="CL836" s="267"/>
      <c r="CM836" s="267"/>
      <c r="CN836" s="267"/>
      <c r="CO836" s="267"/>
      <c r="CP836" s="267"/>
      <c r="CQ836" s="267"/>
      <c r="CR836" s="267"/>
      <c r="CS836" s="267"/>
      <c r="CT836" s="267"/>
      <c r="CU836" s="267"/>
      <c r="CV836" s="267"/>
      <c r="CW836" s="267"/>
      <c r="CX836" s="267"/>
      <c r="CY836" s="267"/>
      <c r="CZ836" s="267"/>
      <c r="DA836" s="267"/>
      <c r="DB836" s="267"/>
      <c r="DC836" s="267"/>
      <c r="DD836" s="267"/>
      <c r="DE836" s="267"/>
      <c r="DF836" s="267"/>
      <c r="DG836" s="267"/>
      <c r="DH836" s="267"/>
      <c r="DI836" s="267"/>
      <c r="DJ836" s="267"/>
      <c r="DK836" s="267"/>
      <c r="DL836" s="267"/>
      <c r="DM836" s="267"/>
      <c r="DN836" s="267"/>
      <c r="DO836" s="267"/>
      <c r="DP836" s="267"/>
      <c r="DQ836" s="267"/>
      <c r="DR836" s="267"/>
      <c r="DS836" s="267"/>
      <c r="DT836" s="267"/>
      <c r="DU836" s="267"/>
      <c r="DV836" s="267"/>
      <c r="DW836" s="267"/>
      <c r="DX836" s="267"/>
      <c r="DY836" s="267"/>
      <c r="DZ836" s="267"/>
      <c r="EA836" s="267"/>
      <c r="EB836" s="267"/>
      <c r="EC836" s="267"/>
      <c r="ED836" s="267"/>
      <c r="EE836" s="267"/>
      <c r="EF836" s="267"/>
      <c r="EG836" s="267"/>
      <c r="EH836" s="267"/>
      <c r="EI836" s="267"/>
      <c r="EJ836" s="267"/>
      <c r="EK836" s="267"/>
      <c r="EL836" s="267"/>
      <c r="EM836" s="267"/>
      <c r="EN836" s="267"/>
      <c r="EO836" s="267"/>
      <c r="EP836" s="267"/>
      <c r="EQ836" s="267"/>
      <c r="ER836" s="267"/>
      <c r="ES836" s="267"/>
      <c r="ET836" s="267"/>
      <c r="EU836" s="267"/>
      <c r="EV836" s="267"/>
      <c r="EW836" s="267"/>
      <c r="EX836" s="267"/>
      <c r="EY836" s="267"/>
      <c r="EZ836" s="267"/>
      <c r="FA836" s="267"/>
      <c r="FB836" s="267"/>
      <c r="FC836" s="267"/>
      <c r="FD836" s="267"/>
      <c r="FE836" s="267"/>
      <c r="FF836" s="267"/>
      <c r="FG836" s="267"/>
      <c r="FH836" s="267"/>
      <c r="FI836" s="267"/>
      <c r="FJ836" s="267"/>
      <c r="FK836" s="267"/>
      <c r="FL836" s="267"/>
      <c r="FM836" s="267"/>
      <c r="FN836" s="267"/>
      <c r="FO836" s="267"/>
      <c r="FP836" s="267"/>
      <c r="FQ836" s="267"/>
      <c r="FR836" s="267"/>
      <c r="FS836" s="267"/>
      <c r="FT836" s="267"/>
      <c r="FU836" s="267"/>
      <c r="FV836" s="267"/>
      <c r="FW836" s="267"/>
      <c r="FX836" s="267"/>
      <c r="FY836" s="267"/>
      <c r="FZ836" s="267"/>
      <c r="GA836" s="267"/>
      <c r="GB836" s="267"/>
      <c r="GC836" s="267"/>
      <c r="GD836" s="267"/>
      <c r="GE836" s="267"/>
      <c r="GF836" s="267"/>
      <c r="GG836" s="267"/>
      <c r="GH836" s="267"/>
      <c r="GI836" s="267"/>
      <c r="GJ836" s="267"/>
      <c r="GK836" s="267"/>
      <c r="GL836" s="267"/>
      <c r="GM836" s="267"/>
      <c r="GN836" s="267"/>
      <c r="GO836" s="267"/>
      <c r="GP836" s="267"/>
      <c r="GQ836" s="267"/>
      <c r="GR836" s="267"/>
      <c r="GS836" s="267"/>
      <c r="GT836" s="267"/>
      <c r="GU836" s="267"/>
      <c r="GV836" s="267"/>
    </row>
    <row r="837" spans="1:204" s="502" customFormat="1">
      <c r="A837" s="258"/>
      <c r="B837" s="425"/>
      <c r="C837" s="260"/>
      <c r="D837" s="261"/>
      <c r="E837" s="262"/>
      <c r="F837" s="263"/>
      <c r="G837" s="426"/>
      <c r="H837" s="428"/>
      <c r="I837" s="507"/>
      <c r="J837" s="508"/>
      <c r="K837" s="509"/>
      <c r="L837" s="510"/>
      <c r="N837" s="511"/>
      <c r="O837" s="511"/>
      <c r="P837" s="267"/>
      <c r="Q837" s="267"/>
      <c r="R837" s="267"/>
      <c r="S837" s="267"/>
      <c r="T837" s="267"/>
      <c r="U837" s="267"/>
      <c r="V837" s="267"/>
      <c r="W837" s="267"/>
      <c r="X837" s="267"/>
      <c r="Y837" s="267"/>
      <c r="Z837" s="267"/>
      <c r="AA837" s="267"/>
      <c r="AB837" s="267"/>
      <c r="AC837" s="267"/>
      <c r="AD837" s="267"/>
      <c r="AE837" s="267"/>
      <c r="AF837" s="267"/>
      <c r="AG837" s="267"/>
      <c r="AH837" s="267"/>
      <c r="AI837" s="267"/>
      <c r="AJ837" s="267"/>
      <c r="AK837" s="267"/>
      <c r="AL837" s="267"/>
      <c r="AM837" s="267"/>
      <c r="AN837" s="267"/>
      <c r="AO837" s="267"/>
      <c r="AP837" s="267"/>
      <c r="AQ837" s="267"/>
      <c r="AR837" s="267"/>
      <c r="AS837" s="267"/>
      <c r="AT837" s="267"/>
      <c r="AU837" s="267"/>
      <c r="AV837" s="267"/>
      <c r="AW837" s="267"/>
      <c r="AX837" s="267"/>
      <c r="AY837" s="267"/>
      <c r="AZ837" s="267"/>
      <c r="BA837" s="267"/>
      <c r="BB837" s="267"/>
      <c r="BC837" s="267"/>
      <c r="BD837" s="267"/>
      <c r="BE837" s="267"/>
      <c r="BF837" s="267"/>
      <c r="BG837" s="267"/>
      <c r="BH837" s="267"/>
      <c r="BI837" s="267"/>
      <c r="BJ837" s="267"/>
      <c r="BK837" s="267"/>
      <c r="BL837" s="267"/>
      <c r="BM837" s="267"/>
      <c r="BN837" s="267"/>
      <c r="BO837" s="267"/>
      <c r="BP837" s="267"/>
      <c r="BQ837" s="267"/>
      <c r="BR837" s="267"/>
      <c r="BS837" s="267"/>
      <c r="BT837" s="267"/>
      <c r="BU837" s="267"/>
      <c r="BV837" s="267"/>
      <c r="BW837" s="267"/>
      <c r="BX837" s="267"/>
      <c r="BY837" s="267"/>
      <c r="BZ837" s="267"/>
      <c r="CA837" s="267"/>
      <c r="CB837" s="267"/>
      <c r="CC837" s="267"/>
      <c r="CD837" s="267"/>
      <c r="CE837" s="267"/>
      <c r="CF837" s="267"/>
      <c r="CG837" s="267"/>
      <c r="CH837" s="267"/>
      <c r="CI837" s="267"/>
      <c r="CJ837" s="267"/>
      <c r="CK837" s="267"/>
      <c r="CL837" s="267"/>
      <c r="CM837" s="267"/>
      <c r="CN837" s="267"/>
      <c r="CO837" s="267"/>
      <c r="CP837" s="267"/>
      <c r="CQ837" s="267"/>
      <c r="CR837" s="267"/>
      <c r="CS837" s="267"/>
      <c r="CT837" s="267"/>
      <c r="CU837" s="267"/>
      <c r="CV837" s="267"/>
      <c r="CW837" s="267"/>
      <c r="CX837" s="267"/>
      <c r="CY837" s="267"/>
      <c r="CZ837" s="267"/>
      <c r="DA837" s="267"/>
      <c r="DB837" s="267"/>
      <c r="DC837" s="267"/>
      <c r="DD837" s="267"/>
      <c r="DE837" s="267"/>
      <c r="DF837" s="267"/>
      <c r="DG837" s="267"/>
      <c r="DH837" s="267"/>
      <c r="DI837" s="267"/>
      <c r="DJ837" s="267"/>
      <c r="DK837" s="267"/>
      <c r="DL837" s="267"/>
      <c r="DM837" s="267"/>
      <c r="DN837" s="267"/>
      <c r="DO837" s="267"/>
      <c r="DP837" s="267"/>
      <c r="DQ837" s="267"/>
      <c r="DR837" s="267"/>
      <c r="DS837" s="267"/>
      <c r="DT837" s="267"/>
      <c r="DU837" s="267"/>
      <c r="DV837" s="267"/>
      <c r="DW837" s="267"/>
      <c r="DX837" s="267"/>
      <c r="DY837" s="267"/>
      <c r="DZ837" s="267"/>
      <c r="EA837" s="267"/>
      <c r="EB837" s="267"/>
      <c r="EC837" s="267"/>
      <c r="ED837" s="267"/>
      <c r="EE837" s="267"/>
      <c r="EF837" s="267"/>
      <c r="EG837" s="267"/>
      <c r="EH837" s="267"/>
      <c r="EI837" s="267"/>
      <c r="EJ837" s="267"/>
      <c r="EK837" s="267"/>
      <c r="EL837" s="267"/>
      <c r="EM837" s="267"/>
      <c r="EN837" s="267"/>
      <c r="EO837" s="267"/>
      <c r="EP837" s="267"/>
      <c r="EQ837" s="267"/>
      <c r="ER837" s="267"/>
      <c r="ES837" s="267"/>
      <c r="ET837" s="267"/>
      <c r="EU837" s="267"/>
      <c r="EV837" s="267"/>
      <c r="EW837" s="267"/>
      <c r="EX837" s="267"/>
      <c r="EY837" s="267"/>
      <c r="EZ837" s="267"/>
      <c r="FA837" s="267"/>
      <c r="FB837" s="267"/>
      <c r="FC837" s="267"/>
      <c r="FD837" s="267"/>
      <c r="FE837" s="267"/>
      <c r="FF837" s="267"/>
      <c r="FG837" s="267"/>
      <c r="FH837" s="267"/>
      <c r="FI837" s="267"/>
      <c r="FJ837" s="267"/>
      <c r="FK837" s="267"/>
      <c r="FL837" s="267"/>
      <c r="FM837" s="267"/>
      <c r="FN837" s="267"/>
      <c r="FO837" s="267"/>
      <c r="FP837" s="267"/>
      <c r="FQ837" s="267"/>
      <c r="FR837" s="267"/>
      <c r="FS837" s="267"/>
      <c r="FT837" s="267"/>
      <c r="FU837" s="267"/>
      <c r="FV837" s="267"/>
      <c r="FW837" s="267"/>
      <c r="FX837" s="267"/>
      <c r="FY837" s="267"/>
      <c r="FZ837" s="267"/>
      <c r="GA837" s="267"/>
      <c r="GB837" s="267"/>
      <c r="GC837" s="267"/>
      <c r="GD837" s="267"/>
      <c r="GE837" s="267"/>
      <c r="GF837" s="267"/>
      <c r="GG837" s="267"/>
      <c r="GH837" s="267"/>
      <c r="GI837" s="267"/>
      <c r="GJ837" s="267"/>
      <c r="GK837" s="267"/>
      <c r="GL837" s="267"/>
      <c r="GM837" s="267"/>
      <c r="GN837" s="267"/>
      <c r="GO837" s="267"/>
      <c r="GP837" s="267"/>
      <c r="GQ837" s="267"/>
      <c r="GR837" s="267"/>
      <c r="GS837" s="267"/>
      <c r="GT837" s="267"/>
      <c r="GU837" s="267"/>
      <c r="GV837" s="267"/>
    </row>
    <row r="839" spans="1:204" s="502" customFormat="1">
      <c r="A839" s="258"/>
      <c r="B839" s="425"/>
      <c r="C839" s="260"/>
      <c r="D839" s="261"/>
      <c r="E839" s="262"/>
      <c r="F839" s="263"/>
      <c r="G839" s="426"/>
      <c r="H839" s="428"/>
      <c r="I839" s="507"/>
      <c r="J839" s="508"/>
      <c r="K839" s="509"/>
      <c r="L839" s="510"/>
      <c r="N839" s="511"/>
      <c r="O839" s="511"/>
      <c r="P839" s="267"/>
      <c r="Q839" s="267"/>
      <c r="R839" s="267"/>
      <c r="S839" s="267"/>
      <c r="T839" s="267"/>
      <c r="U839" s="267"/>
      <c r="V839" s="267"/>
      <c r="W839" s="267"/>
      <c r="X839" s="267"/>
      <c r="Y839" s="267"/>
      <c r="Z839" s="267"/>
      <c r="AA839" s="267"/>
      <c r="AB839" s="267"/>
      <c r="AC839" s="267"/>
      <c r="AD839" s="267"/>
      <c r="AE839" s="267"/>
      <c r="AF839" s="267"/>
      <c r="AG839" s="267"/>
      <c r="AH839" s="267"/>
      <c r="AI839" s="267"/>
      <c r="AJ839" s="267"/>
      <c r="AK839" s="267"/>
      <c r="AL839" s="267"/>
      <c r="AM839" s="267"/>
      <c r="AN839" s="267"/>
      <c r="AO839" s="267"/>
      <c r="AP839" s="267"/>
      <c r="AQ839" s="267"/>
      <c r="AR839" s="267"/>
      <c r="AS839" s="267"/>
      <c r="AT839" s="267"/>
      <c r="AU839" s="267"/>
      <c r="AV839" s="267"/>
      <c r="AW839" s="267"/>
      <c r="AX839" s="267"/>
      <c r="AY839" s="267"/>
      <c r="AZ839" s="267"/>
      <c r="BA839" s="267"/>
      <c r="BB839" s="267"/>
      <c r="BC839" s="267"/>
      <c r="BD839" s="267"/>
      <c r="BE839" s="267"/>
      <c r="BF839" s="267"/>
      <c r="BG839" s="267"/>
      <c r="BH839" s="267"/>
      <c r="BI839" s="267"/>
      <c r="BJ839" s="267"/>
      <c r="BK839" s="267"/>
      <c r="BL839" s="267"/>
      <c r="BM839" s="267"/>
      <c r="BN839" s="267"/>
      <c r="BO839" s="267"/>
      <c r="BP839" s="267"/>
      <c r="BQ839" s="267"/>
      <c r="BR839" s="267"/>
      <c r="BS839" s="267"/>
      <c r="BT839" s="267"/>
      <c r="BU839" s="267"/>
      <c r="BV839" s="267"/>
      <c r="BW839" s="267"/>
      <c r="BX839" s="267"/>
      <c r="BY839" s="267"/>
      <c r="BZ839" s="267"/>
      <c r="CA839" s="267"/>
      <c r="CB839" s="267"/>
      <c r="CC839" s="267"/>
      <c r="CD839" s="267"/>
      <c r="CE839" s="267"/>
      <c r="CF839" s="267"/>
      <c r="CG839" s="267"/>
      <c r="CH839" s="267"/>
      <c r="CI839" s="267"/>
      <c r="CJ839" s="267"/>
      <c r="CK839" s="267"/>
      <c r="CL839" s="267"/>
      <c r="CM839" s="267"/>
      <c r="CN839" s="267"/>
      <c r="CO839" s="267"/>
      <c r="CP839" s="267"/>
      <c r="CQ839" s="267"/>
      <c r="CR839" s="267"/>
      <c r="CS839" s="267"/>
      <c r="CT839" s="267"/>
      <c r="CU839" s="267"/>
      <c r="CV839" s="267"/>
      <c r="CW839" s="267"/>
      <c r="CX839" s="267"/>
      <c r="CY839" s="267"/>
      <c r="CZ839" s="267"/>
      <c r="DA839" s="267"/>
      <c r="DB839" s="267"/>
      <c r="DC839" s="267"/>
      <c r="DD839" s="267"/>
      <c r="DE839" s="267"/>
      <c r="DF839" s="267"/>
      <c r="DG839" s="267"/>
      <c r="DH839" s="267"/>
      <c r="DI839" s="267"/>
      <c r="DJ839" s="267"/>
      <c r="DK839" s="267"/>
      <c r="DL839" s="267"/>
      <c r="DM839" s="267"/>
      <c r="DN839" s="267"/>
      <c r="DO839" s="267"/>
      <c r="DP839" s="267"/>
      <c r="DQ839" s="267"/>
      <c r="DR839" s="267"/>
      <c r="DS839" s="267"/>
      <c r="DT839" s="267"/>
      <c r="DU839" s="267"/>
      <c r="DV839" s="267"/>
      <c r="DW839" s="267"/>
      <c r="DX839" s="267"/>
      <c r="DY839" s="267"/>
      <c r="DZ839" s="267"/>
      <c r="EA839" s="267"/>
      <c r="EB839" s="267"/>
      <c r="EC839" s="267"/>
      <c r="ED839" s="267"/>
      <c r="EE839" s="267"/>
      <c r="EF839" s="267"/>
      <c r="EG839" s="267"/>
      <c r="EH839" s="267"/>
      <c r="EI839" s="267"/>
      <c r="EJ839" s="267"/>
      <c r="EK839" s="267"/>
      <c r="EL839" s="267"/>
      <c r="EM839" s="267"/>
      <c r="EN839" s="267"/>
      <c r="EO839" s="267"/>
      <c r="EP839" s="267"/>
      <c r="EQ839" s="267"/>
      <c r="ER839" s="267"/>
      <c r="ES839" s="267"/>
      <c r="ET839" s="267"/>
      <c r="EU839" s="267"/>
      <c r="EV839" s="267"/>
      <c r="EW839" s="267"/>
      <c r="EX839" s="267"/>
      <c r="EY839" s="267"/>
      <c r="EZ839" s="267"/>
      <c r="FA839" s="267"/>
      <c r="FB839" s="267"/>
      <c r="FC839" s="267"/>
      <c r="FD839" s="267"/>
      <c r="FE839" s="267"/>
      <c r="FF839" s="267"/>
      <c r="FG839" s="267"/>
      <c r="FH839" s="267"/>
      <c r="FI839" s="267"/>
      <c r="FJ839" s="267"/>
      <c r="FK839" s="267"/>
      <c r="FL839" s="267"/>
      <c r="FM839" s="267"/>
      <c r="FN839" s="267"/>
      <c r="FO839" s="267"/>
      <c r="FP839" s="267"/>
      <c r="FQ839" s="267"/>
      <c r="FR839" s="267"/>
      <c r="FS839" s="267"/>
      <c r="FT839" s="267"/>
      <c r="FU839" s="267"/>
      <c r="FV839" s="267"/>
      <c r="FW839" s="267"/>
      <c r="FX839" s="267"/>
      <c r="FY839" s="267"/>
      <c r="FZ839" s="267"/>
      <c r="GA839" s="267"/>
      <c r="GB839" s="267"/>
      <c r="GC839" s="267"/>
      <c r="GD839" s="267"/>
      <c r="GE839" s="267"/>
      <c r="GF839" s="267"/>
      <c r="GG839" s="267"/>
      <c r="GH839" s="267"/>
      <c r="GI839" s="267"/>
      <c r="GJ839" s="267"/>
      <c r="GK839" s="267"/>
      <c r="GL839" s="267"/>
      <c r="GM839" s="267"/>
      <c r="GN839" s="267"/>
      <c r="GO839" s="267"/>
      <c r="GP839" s="267"/>
      <c r="GQ839" s="267"/>
      <c r="GR839" s="267"/>
      <c r="GS839" s="267"/>
      <c r="GT839" s="267"/>
      <c r="GU839" s="267"/>
      <c r="GV839" s="267"/>
    </row>
    <row r="841" spans="1:204" s="502" customFormat="1">
      <c r="A841" s="258"/>
      <c r="B841" s="425"/>
      <c r="C841" s="260"/>
      <c r="D841" s="261"/>
      <c r="E841" s="262"/>
      <c r="F841" s="263"/>
      <c r="G841" s="426"/>
      <c r="H841" s="428"/>
      <c r="I841" s="507"/>
      <c r="J841" s="508"/>
      <c r="K841" s="509"/>
      <c r="L841" s="510"/>
      <c r="N841" s="511"/>
      <c r="O841" s="511"/>
      <c r="P841" s="267"/>
      <c r="Q841" s="267"/>
      <c r="R841" s="267"/>
      <c r="S841" s="267"/>
      <c r="T841" s="267"/>
      <c r="U841" s="267"/>
      <c r="V841" s="267"/>
      <c r="W841" s="267"/>
      <c r="X841" s="267"/>
      <c r="Y841" s="267"/>
      <c r="Z841" s="267"/>
      <c r="AA841" s="267"/>
      <c r="AB841" s="267"/>
      <c r="AC841" s="267"/>
      <c r="AD841" s="267"/>
      <c r="AE841" s="267"/>
      <c r="AF841" s="267"/>
      <c r="AG841" s="267"/>
      <c r="AH841" s="267"/>
      <c r="AI841" s="267"/>
      <c r="AJ841" s="267"/>
      <c r="AK841" s="267"/>
      <c r="AL841" s="267"/>
      <c r="AM841" s="267"/>
      <c r="AN841" s="267"/>
      <c r="AO841" s="267"/>
      <c r="AP841" s="267"/>
      <c r="AQ841" s="267"/>
      <c r="AR841" s="267"/>
      <c r="AS841" s="267"/>
      <c r="AT841" s="267"/>
      <c r="AU841" s="267"/>
      <c r="AV841" s="267"/>
      <c r="AW841" s="267"/>
      <c r="AX841" s="267"/>
      <c r="AY841" s="267"/>
      <c r="AZ841" s="267"/>
      <c r="BA841" s="267"/>
      <c r="BB841" s="267"/>
      <c r="BC841" s="267"/>
      <c r="BD841" s="267"/>
      <c r="BE841" s="267"/>
      <c r="BF841" s="267"/>
      <c r="BG841" s="267"/>
      <c r="BH841" s="267"/>
      <c r="BI841" s="267"/>
      <c r="BJ841" s="267"/>
      <c r="BK841" s="267"/>
      <c r="BL841" s="267"/>
      <c r="BM841" s="267"/>
      <c r="BN841" s="267"/>
      <c r="BO841" s="267"/>
      <c r="BP841" s="267"/>
      <c r="BQ841" s="267"/>
      <c r="BR841" s="267"/>
      <c r="BS841" s="267"/>
      <c r="BT841" s="267"/>
      <c r="BU841" s="267"/>
      <c r="BV841" s="267"/>
      <c r="BW841" s="267"/>
      <c r="BX841" s="267"/>
      <c r="BY841" s="267"/>
      <c r="BZ841" s="267"/>
      <c r="CA841" s="267"/>
      <c r="CB841" s="267"/>
      <c r="CC841" s="267"/>
      <c r="CD841" s="267"/>
      <c r="CE841" s="267"/>
      <c r="CF841" s="267"/>
      <c r="CG841" s="267"/>
      <c r="CH841" s="267"/>
      <c r="CI841" s="267"/>
      <c r="CJ841" s="267"/>
      <c r="CK841" s="267"/>
      <c r="CL841" s="267"/>
      <c r="CM841" s="267"/>
      <c r="CN841" s="267"/>
      <c r="CO841" s="267"/>
      <c r="CP841" s="267"/>
      <c r="CQ841" s="267"/>
      <c r="CR841" s="267"/>
      <c r="CS841" s="267"/>
      <c r="CT841" s="267"/>
      <c r="CU841" s="267"/>
      <c r="CV841" s="267"/>
      <c r="CW841" s="267"/>
      <c r="CX841" s="267"/>
      <c r="CY841" s="267"/>
      <c r="CZ841" s="267"/>
      <c r="DA841" s="267"/>
      <c r="DB841" s="267"/>
      <c r="DC841" s="267"/>
      <c r="DD841" s="267"/>
      <c r="DE841" s="267"/>
      <c r="DF841" s="267"/>
      <c r="DG841" s="267"/>
      <c r="DH841" s="267"/>
      <c r="DI841" s="267"/>
      <c r="DJ841" s="267"/>
      <c r="DK841" s="267"/>
      <c r="DL841" s="267"/>
      <c r="DM841" s="267"/>
      <c r="DN841" s="267"/>
      <c r="DO841" s="267"/>
      <c r="DP841" s="267"/>
      <c r="DQ841" s="267"/>
      <c r="DR841" s="267"/>
      <c r="DS841" s="267"/>
      <c r="DT841" s="267"/>
      <c r="DU841" s="267"/>
      <c r="DV841" s="267"/>
      <c r="DW841" s="267"/>
      <c r="DX841" s="267"/>
      <c r="DY841" s="267"/>
      <c r="DZ841" s="267"/>
      <c r="EA841" s="267"/>
      <c r="EB841" s="267"/>
      <c r="EC841" s="267"/>
      <c r="ED841" s="267"/>
      <c r="EE841" s="267"/>
      <c r="EF841" s="267"/>
      <c r="EG841" s="267"/>
      <c r="EH841" s="267"/>
      <c r="EI841" s="267"/>
      <c r="EJ841" s="267"/>
      <c r="EK841" s="267"/>
      <c r="EL841" s="267"/>
      <c r="EM841" s="267"/>
      <c r="EN841" s="267"/>
      <c r="EO841" s="267"/>
      <c r="EP841" s="267"/>
      <c r="EQ841" s="267"/>
      <c r="ER841" s="267"/>
      <c r="ES841" s="267"/>
      <c r="ET841" s="267"/>
      <c r="EU841" s="267"/>
      <c r="EV841" s="267"/>
      <c r="EW841" s="267"/>
      <c r="EX841" s="267"/>
      <c r="EY841" s="267"/>
      <c r="EZ841" s="267"/>
      <c r="FA841" s="267"/>
      <c r="FB841" s="267"/>
      <c r="FC841" s="267"/>
      <c r="FD841" s="267"/>
      <c r="FE841" s="267"/>
      <c r="FF841" s="267"/>
      <c r="FG841" s="267"/>
      <c r="FH841" s="267"/>
      <c r="FI841" s="267"/>
      <c r="FJ841" s="267"/>
      <c r="FK841" s="267"/>
      <c r="FL841" s="267"/>
      <c r="FM841" s="267"/>
      <c r="FN841" s="267"/>
      <c r="FO841" s="267"/>
      <c r="FP841" s="267"/>
      <c r="FQ841" s="267"/>
      <c r="FR841" s="267"/>
      <c r="FS841" s="267"/>
      <c r="FT841" s="267"/>
      <c r="FU841" s="267"/>
      <c r="FV841" s="267"/>
      <c r="FW841" s="267"/>
      <c r="FX841" s="267"/>
      <c r="FY841" s="267"/>
      <c r="FZ841" s="267"/>
      <c r="GA841" s="267"/>
      <c r="GB841" s="267"/>
      <c r="GC841" s="267"/>
      <c r="GD841" s="267"/>
      <c r="GE841" s="267"/>
      <c r="GF841" s="267"/>
      <c r="GG841" s="267"/>
      <c r="GH841" s="267"/>
      <c r="GI841" s="267"/>
      <c r="GJ841" s="267"/>
      <c r="GK841" s="267"/>
      <c r="GL841" s="267"/>
      <c r="GM841" s="267"/>
      <c r="GN841" s="267"/>
      <c r="GO841" s="267"/>
      <c r="GP841" s="267"/>
      <c r="GQ841" s="267"/>
      <c r="GR841" s="267"/>
      <c r="GS841" s="267"/>
      <c r="GT841" s="267"/>
      <c r="GU841" s="267"/>
      <c r="GV841" s="267"/>
    </row>
    <row r="843" spans="1:204" s="502" customFormat="1">
      <c r="A843" s="258"/>
      <c r="B843" s="425"/>
      <c r="C843" s="260"/>
      <c r="D843" s="261"/>
      <c r="E843" s="262"/>
      <c r="F843" s="263"/>
      <c r="G843" s="426"/>
      <c r="H843" s="428"/>
      <c r="I843" s="507"/>
      <c r="J843" s="508"/>
      <c r="K843" s="509"/>
      <c r="L843" s="510"/>
      <c r="N843" s="511"/>
      <c r="O843" s="511"/>
      <c r="P843" s="267"/>
      <c r="Q843" s="267"/>
      <c r="R843" s="267"/>
      <c r="S843" s="267"/>
      <c r="T843" s="267"/>
      <c r="U843" s="267"/>
      <c r="V843" s="267"/>
      <c r="W843" s="267"/>
      <c r="X843" s="267"/>
      <c r="Y843" s="267"/>
      <c r="Z843" s="267"/>
      <c r="AA843" s="267"/>
      <c r="AB843" s="267"/>
      <c r="AC843" s="267"/>
      <c r="AD843" s="267"/>
      <c r="AE843" s="267"/>
      <c r="AF843" s="267"/>
      <c r="AG843" s="267"/>
      <c r="AH843" s="267"/>
      <c r="AI843" s="267"/>
      <c r="AJ843" s="267"/>
      <c r="AK843" s="267"/>
      <c r="AL843" s="267"/>
      <c r="AM843" s="267"/>
      <c r="AN843" s="267"/>
      <c r="AO843" s="267"/>
      <c r="AP843" s="267"/>
      <c r="AQ843" s="267"/>
      <c r="AR843" s="267"/>
      <c r="AS843" s="267"/>
      <c r="AT843" s="267"/>
      <c r="AU843" s="267"/>
      <c r="AV843" s="267"/>
      <c r="AW843" s="267"/>
      <c r="AX843" s="267"/>
      <c r="AY843" s="267"/>
      <c r="AZ843" s="267"/>
      <c r="BA843" s="267"/>
      <c r="BB843" s="267"/>
      <c r="BC843" s="267"/>
      <c r="BD843" s="267"/>
      <c r="BE843" s="267"/>
      <c r="BF843" s="267"/>
      <c r="BG843" s="267"/>
      <c r="BH843" s="267"/>
      <c r="BI843" s="267"/>
      <c r="BJ843" s="267"/>
      <c r="BK843" s="267"/>
      <c r="BL843" s="267"/>
      <c r="BM843" s="267"/>
      <c r="BN843" s="267"/>
      <c r="BO843" s="267"/>
      <c r="BP843" s="267"/>
      <c r="BQ843" s="267"/>
      <c r="BR843" s="267"/>
      <c r="BS843" s="267"/>
      <c r="BT843" s="267"/>
      <c r="BU843" s="267"/>
      <c r="BV843" s="267"/>
      <c r="BW843" s="267"/>
      <c r="BX843" s="267"/>
      <c r="BY843" s="267"/>
      <c r="BZ843" s="267"/>
      <c r="CA843" s="267"/>
      <c r="CB843" s="267"/>
      <c r="CC843" s="267"/>
      <c r="CD843" s="267"/>
      <c r="CE843" s="267"/>
      <c r="CF843" s="267"/>
      <c r="CG843" s="267"/>
      <c r="CH843" s="267"/>
      <c r="CI843" s="267"/>
      <c r="CJ843" s="267"/>
      <c r="CK843" s="267"/>
      <c r="CL843" s="267"/>
      <c r="CM843" s="267"/>
      <c r="CN843" s="267"/>
      <c r="CO843" s="267"/>
      <c r="CP843" s="267"/>
      <c r="CQ843" s="267"/>
      <c r="CR843" s="267"/>
      <c r="CS843" s="267"/>
      <c r="CT843" s="267"/>
      <c r="CU843" s="267"/>
      <c r="CV843" s="267"/>
      <c r="CW843" s="267"/>
      <c r="CX843" s="267"/>
      <c r="CY843" s="267"/>
      <c r="CZ843" s="267"/>
      <c r="DA843" s="267"/>
      <c r="DB843" s="267"/>
      <c r="DC843" s="267"/>
      <c r="DD843" s="267"/>
      <c r="DE843" s="267"/>
      <c r="DF843" s="267"/>
      <c r="DG843" s="267"/>
      <c r="DH843" s="267"/>
      <c r="DI843" s="267"/>
      <c r="DJ843" s="267"/>
      <c r="DK843" s="267"/>
      <c r="DL843" s="267"/>
      <c r="DM843" s="267"/>
      <c r="DN843" s="267"/>
      <c r="DO843" s="267"/>
      <c r="DP843" s="267"/>
      <c r="DQ843" s="267"/>
      <c r="DR843" s="267"/>
      <c r="DS843" s="267"/>
      <c r="DT843" s="267"/>
      <c r="DU843" s="267"/>
      <c r="DV843" s="267"/>
      <c r="DW843" s="267"/>
      <c r="DX843" s="267"/>
      <c r="DY843" s="267"/>
      <c r="DZ843" s="267"/>
      <c r="EA843" s="267"/>
      <c r="EB843" s="267"/>
      <c r="EC843" s="267"/>
      <c r="ED843" s="267"/>
      <c r="EE843" s="267"/>
      <c r="EF843" s="267"/>
      <c r="EG843" s="267"/>
      <c r="EH843" s="267"/>
      <c r="EI843" s="267"/>
      <c r="EJ843" s="267"/>
      <c r="EK843" s="267"/>
      <c r="EL843" s="267"/>
      <c r="EM843" s="267"/>
      <c r="EN843" s="267"/>
      <c r="EO843" s="267"/>
      <c r="EP843" s="267"/>
      <c r="EQ843" s="267"/>
      <c r="ER843" s="267"/>
      <c r="ES843" s="267"/>
      <c r="ET843" s="267"/>
      <c r="EU843" s="267"/>
      <c r="EV843" s="267"/>
      <c r="EW843" s="267"/>
      <c r="EX843" s="267"/>
      <c r="EY843" s="267"/>
      <c r="EZ843" s="267"/>
      <c r="FA843" s="267"/>
      <c r="FB843" s="267"/>
      <c r="FC843" s="267"/>
      <c r="FD843" s="267"/>
      <c r="FE843" s="267"/>
      <c r="FF843" s="267"/>
      <c r="FG843" s="267"/>
      <c r="FH843" s="267"/>
      <c r="FI843" s="267"/>
      <c r="FJ843" s="267"/>
      <c r="FK843" s="267"/>
      <c r="FL843" s="267"/>
      <c r="FM843" s="267"/>
      <c r="FN843" s="267"/>
      <c r="FO843" s="267"/>
      <c r="FP843" s="267"/>
      <c r="FQ843" s="267"/>
      <c r="FR843" s="267"/>
      <c r="FS843" s="267"/>
      <c r="FT843" s="267"/>
      <c r="FU843" s="267"/>
      <c r="FV843" s="267"/>
      <c r="FW843" s="267"/>
      <c r="FX843" s="267"/>
      <c r="FY843" s="267"/>
      <c r="FZ843" s="267"/>
      <c r="GA843" s="267"/>
      <c r="GB843" s="267"/>
      <c r="GC843" s="267"/>
      <c r="GD843" s="267"/>
      <c r="GE843" s="267"/>
      <c r="GF843" s="267"/>
      <c r="GG843" s="267"/>
      <c r="GH843" s="267"/>
      <c r="GI843" s="267"/>
      <c r="GJ843" s="267"/>
      <c r="GK843" s="267"/>
      <c r="GL843" s="267"/>
      <c r="GM843" s="267"/>
      <c r="GN843" s="267"/>
      <c r="GO843" s="267"/>
      <c r="GP843" s="267"/>
      <c r="GQ843" s="267"/>
      <c r="GR843" s="267"/>
      <c r="GS843" s="267"/>
      <c r="GT843" s="267"/>
      <c r="GU843" s="267"/>
      <c r="GV843" s="267"/>
    </row>
    <row r="845" spans="1:204" s="502" customFormat="1">
      <c r="A845" s="258"/>
      <c r="B845" s="425"/>
      <c r="C845" s="260"/>
      <c r="D845" s="261"/>
      <c r="E845" s="262"/>
      <c r="F845" s="263"/>
      <c r="G845" s="426"/>
      <c r="H845" s="428"/>
      <c r="I845" s="507"/>
      <c r="J845" s="508"/>
      <c r="K845" s="509"/>
      <c r="L845" s="510"/>
      <c r="N845" s="511"/>
      <c r="O845" s="511"/>
      <c r="P845" s="267"/>
      <c r="Q845" s="267"/>
      <c r="R845" s="267"/>
      <c r="S845" s="267"/>
      <c r="T845" s="267"/>
      <c r="U845" s="267"/>
      <c r="V845" s="267"/>
      <c r="W845" s="267"/>
      <c r="X845" s="267"/>
      <c r="Y845" s="267"/>
      <c r="Z845" s="267"/>
      <c r="AA845" s="267"/>
      <c r="AB845" s="267"/>
      <c r="AC845" s="267"/>
      <c r="AD845" s="267"/>
      <c r="AE845" s="267"/>
      <c r="AF845" s="267"/>
      <c r="AG845" s="267"/>
      <c r="AH845" s="267"/>
      <c r="AI845" s="267"/>
      <c r="AJ845" s="267"/>
      <c r="AK845" s="267"/>
      <c r="AL845" s="267"/>
      <c r="AM845" s="267"/>
      <c r="AN845" s="267"/>
      <c r="AO845" s="267"/>
      <c r="AP845" s="267"/>
      <c r="AQ845" s="267"/>
      <c r="AR845" s="267"/>
      <c r="AS845" s="267"/>
      <c r="AT845" s="267"/>
      <c r="AU845" s="267"/>
      <c r="AV845" s="267"/>
      <c r="AW845" s="267"/>
      <c r="AX845" s="267"/>
      <c r="AY845" s="267"/>
      <c r="AZ845" s="267"/>
      <c r="BA845" s="267"/>
      <c r="BB845" s="267"/>
      <c r="BC845" s="267"/>
      <c r="BD845" s="267"/>
      <c r="BE845" s="267"/>
      <c r="BF845" s="267"/>
      <c r="BG845" s="267"/>
      <c r="BH845" s="267"/>
      <c r="BI845" s="267"/>
      <c r="BJ845" s="267"/>
      <c r="BK845" s="267"/>
      <c r="BL845" s="267"/>
      <c r="BM845" s="267"/>
      <c r="BN845" s="267"/>
      <c r="BO845" s="267"/>
      <c r="BP845" s="267"/>
      <c r="BQ845" s="267"/>
      <c r="BR845" s="267"/>
      <c r="BS845" s="267"/>
      <c r="BT845" s="267"/>
      <c r="BU845" s="267"/>
      <c r="BV845" s="267"/>
      <c r="BW845" s="267"/>
      <c r="BX845" s="267"/>
      <c r="BY845" s="267"/>
      <c r="BZ845" s="267"/>
      <c r="CA845" s="267"/>
      <c r="CB845" s="267"/>
      <c r="CC845" s="267"/>
      <c r="CD845" s="267"/>
      <c r="CE845" s="267"/>
      <c r="CF845" s="267"/>
      <c r="CG845" s="267"/>
      <c r="CH845" s="267"/>
      <c r="CI845" s="267"/>
      <c r="CJ845" s="267"/>
      <c r="CK845" s="267"/>
      <c r="CL845" s="267"/>
      <c r="CM845" s="267"/>
      <c r="CN845" s="267"/>
      <c r="CO845" s="267"/>
      <c r="CP845" s="267"/>
      <c r="CQ845" s="267"/>
      <c r="CR845" s="267"/>
      <c r="CS845" s="267"/>
      <c r="CT845" s="267"/>
      <c r="CU845" s="267"/>
      <c r="CV845" s="267"/>
      <c r="CW845" s="267"/>
      <c r="CX845" s="267"/>
      <c r="CY845" s="267"/>
      <c r="CZ845" s="267"/>
      <c r="DA845" s="267"/>
      <c r="DB845" s="267"/>
      <c r="DC845" s="267"/>
      <c r="DD845" s="267"/>
      <c r="DE845" s="267"/>
      <c r="DF845" s="267"/>
      <c r="DG845" s="267"/>
      <c r="DH845" s="267"/>
      <c r="DI845" s="267"/>
      <c r="DJ845" s="267"/>
      <c r="DK845" s="267"/>
      <c r="DL845" s="267"/>
      <c r="DM845" s="267"/>
      <c r="DN845" s="267"/>
      <c r="DO845" s="267"/>
      <c r="DP845" s="267"/>
      <c r="DQ845" s="267"/>
      <c r="DR845" s="267"/>
      <c r="DS845" s="267"/>
      <c r="DT845" s="267"/>
      <c r="DU845" s="267"/>
      <c r="DV845" s="267"/>
      <c r="DW845" s="267"/>
      <c r="DX845" s="267"/>
      <c r="DY845" s="267"/>
      <c r="DZ845" s="267"/>
      <c r="EA845" s="267"/>
      <c r="EB845" s="267"/>
      <c r="EC845" s="267"/>
      <c r="ED845" s="267"/>
      <c r="EE845" s="267"/>
      <c r="EF845" s="267"/>
      <c r="EG845" s="267"/>
      <c r="EH845" s="267"/>
      <c r="EI845" s="267"/>
      <c r="EJ845" s="267"/>
      <c r="EK845" s="267"/>
      <c r="EL845" s="267"/>
      <c r="EM845" s="267"/>
      <c r="EN845" s="267"/>
      <c r="EO845" s="267"/>
      <c r="EP845" s="267"/>
      <c r="EQ845" s="267"/>
      <c r="ER845" s="267"/>
      <c r="ES845" s="267"/>
      <c r="ET845" s="267"/>
      <c r="EU845" s="267"/>
      <c r="EV845" s="267"/>
      <c r="EW845" s="267"/>
      <c r="EX845" s="267"/>
      <c r="EY845" s="267"/>
      <c r="EZ845" s="267"/>
      <c r="FA845" s="267"/>
      <c r="FB845" s="267"/>
      <c r="FC845" s="267"/>
      <c r="FD845" s="267"/>
      <c r="FE845" s="267"/>
      <c r="FF845" s="267"/>
      <c r="FG845" s="267"/>
      <c r="FH845" s="267"/>
      <c r="FI845" s="267"/>
      <c r="FJ845" s="267"/>
      <c r="FK845" s="267"/>
      <c r="FL845" s="267"/>
      <c r="FM845" s="267"/>
      <c r="FN845" s="267"/>
      <c r="FO845" s="267"/>
      <c r="FP845" s="267"/>
      <c r="FQ845" s="267"/>
      <c r="FR845" s="267"/>
      <c r="FS845" s="267"/>
      <c r="FT845" s="267"/>
      <c r="FU845" s="267"/>
      <c r="FV845" s="267"/>
      <c r="FW845" s="267"/>
      <c r="FX845" s="267"/>
      <c r="FY845" s="267"/>
      <c r="FZ845" s="267"/>
      <c r="GA845" s="267"/>
      <c r="GB845" s="267"/>
      <c r="GC845" s="267"/>
      <c r="GD845" s="267"/>
      <c r="GE845" s="267"/>
      <c r="GF845" s="267"/>
      <c r="GG845" s="267"/>
      <c r="GH845" s="267"/>
      <c r="GI845" s="267"/>
      <c r="GJ845" s="267"/>
      <c r="GK845" s="267"/>
      <c r="GL845" s="267"/>
      <c r="GM845" s="267"/>
      <c r="GN845" s="267"/>
      <c r="GO845" s="267"/>
      <c r="GP845" s="267"/>
      <c r="GQ845" s="267"/>
      <c r="GR845" s="267"/>
      <c r="GS845" s="267"/>
      <c r="GT845" s="267"/>
      <c r="GU845" s="267"/>
      <c r="GV845" s="267"/>
    </row>
    <row r="847" spans="1:204" s="502" customFormat="1">
      <c r="A847" s="258"/>
      <c r="B847" s="425"/>
      <c r="C847" s="260"/>
      <c r="D847" s="261"/>
      <c r="E847" s="262"/>
      <c r="F847" s="263"/>
      <c r="G847" s="426"/>
      <c r="H847" s="428"/>
      <c r="I847" s="507"/>
      <c r="J847" s="508"/>
      <c r="K847" s="509"/>
      <c r="L847" s="510"/>
      <c r="N847" s="511"/>
      <c r="O847" s="511"/>
      <c r="P847" s="267"/>
      <c r="Q847" s="267"/>
      <c r="R847" s="267"/>
      <c r="S847" s="267"/>
      <c r="T847" s="267"/>
      <c r="U847" s="267"/>
      <c r="V847" s="267"/>
      <c r="W847" s="267"/>
      <c r="X847" s="267"/>
      <c r="Y847" s="267"/>
      <c r="Z847" s="267"/>
      <c r="AA847" s="267"/>
      <c r="AB847" s="267"/>
      <c r="AC847" s="267"/>
      <c r="AD847" s="267"/>
      <c r="AE847" s="267"/>
      <c r="AF847" s="267"/>
      <c r="AG847" s="267"/>
      <c r="AH847" s="267"/>
      <c r="AI847" s="267"/>
      <c r="AJ847" s="267"/>
      <c r="AK847" s="267"/>
      <c r="AL847" s="267"/>
      <c r="AM847" s="267"/>
      <c r="AN847" s="267"/>
      <c r="AO847" s="267"/>
      <c r="AP847" s="267"/>
      <c r="AQ847" s="267"/>
      <c r="AR847" s="267"/>
      <c r="AS847" s="267"/>
      <c r="AT847" s="267"/>
      <c r="AU847" s="267"/>
      <c r="AV847" s="267"/>
      <c r="AW847" s="267"/>
      <c r="AX847" s="267"/>
      <c r="AY847" s="267"/>
      <c r="AZ847" s="267"/>
      <c r="BA847" s="267"/>
      <c r="BB847" s="267"/>
      <c r="BC847" s="267"/>
      <c r="BD847" s="267"/>
      <c r="BE847" s="267"/>
      <c r="BF847" s="267"/>
      <c r="BG847" s="267"/>
      <c r="BH847" s="267"/>
      <c r="BI847" s="267"/>
      <c r="BJ847" s="267"/>
      <c r="BK847" s="267"/>
      <c r="BL847" s="267"/>
      <c r="BM847" s="267"/>
      <c r="BN847" s="267"/>
      <c r="BO847" s="267"/>
      <c r="BP847" s="267"/>
      <c r="BQ847" s="267"/>
      <c r="BR847" s="267"/>
      <c r="BS847" s="267"/>
      <c r="BT847" s="267"/>
      <c r="BU847" s="267"/>
      <c r="BV847" s="267"/>
      <c r="BW847" s="267"/>
      <c r="BX847" s="267"/>
      <c r="BY847" s="267"/>
      <c r="BZ847" s="267"/>
      <c r="CA847" s="267"/>
      <c r="CB847" s="267"/>
      <c r="CC847" s="267"/>
      <c r="CD847" s="267"/>
      <c r="CE847" s="267"/>
      <c r="CF847" s="267"/>
      <c r="CG847" s="267"/>
      <c r="CH847" s="267"/>
      <c r="CI847" s="267"/>
      <c r="CJ847" s="267"/>
      <c r="CK847" s="267"/>
      <c r="CL847" s="267"/>
      <c r="CM847" s="267"/>
      <c r="CN847" s="267"/>
      <c r="CO847" s="267"/>
      <c r="CP847" s="267"/>
      <c r="CQ847" s="267"/>
      <c r="CR847" s="267"/>
      <c r="CS847" s="267"/>
      <c r="CT847" s="267"/>
      <c r="CU847" s="267"/>
      <c r="CV847" s="267"/>
      <c r="CW847" s="267"/>
      <c r="CX847" s="267"/>
      <c r="CY847" s="267"/>
      <c r="CZ847" s="267"/>
      <c r="DA847" s="267"/>
      <c r="DB847" s="267"/>
      <c r="DC847" s="267"/>
      <c r="DD847" s="267"/>
      <c r="DE847" s="267"/>
      <c r="DF847" s="267"/>
      <c r="DG847" s="267"/>
      <c r="DH847" s="267"/>
      <c r="DI847" s="267"/>
      <c r="DJ847" s="267"/>
      <c r="DK847" s="267"/>
      <c r="DL847" s="267"/>
      <c r="DM847" s="267"/>
      <c r="DN847" s="267"/>
      <c r="DO847" s="267"/>
      <c r="DP847" s="267"/>
      <c r="DQ847" s="267"/>
      <c r="DR847" s="267"/>
      <c r="DS847" s="267"/>
      <c r="DT847" s="267"/>
      <c r="DU847" s="267"/>
      <c r="DV847" s="267"/>
      <c r="DW847" s="267"/>
      <c r="DX847" s="267"/>
      <c r="DY847" s="267"/>
      <c r="DZ847" s="267"/>
      <c r="EA847" s="267"/>
      <c r="EB847" s="267"/>
      <c r="EC847" s="267"/>
      <c r="ED847" s="267"/>
      <c r="EE847" s="267"/>
      <c r="EF847" s="267"/>
      <c r="EG847" s="267"/>
      <c r="EH847" s="267"/>
      <c r="EI847" s="267"/>
      <c r="EJ847" s="267"/>
      <c r="EK847" s="267"/>
      <c r="EL847" s="267"/>
      <c r="EM847" s="267"/>
      <c r="EN847" s="267"/>
      <c r="EO847" s="267"/>
      <c r="EP847" s="267"/>
      <c r="EQ847" s="267"/>
      <c r="ER847" s="267"/>
      <c r="ES847" s="267"/>
      <c r="ET847" s="267"/>
      <c r="EU847" s="267"/>
      <c r="EV847" s="267"/>
      <c r="EW847" s="267"/>
      <c r="EX847" s="267"/>
      <c r="EY847" s="267"/>
      <c r="EZ847" s="267"/>
      <c r="FA847" s="267"/>
      <c r="FB847" s="267"/>
      <c r="FC847" s="267"/>
      <c r="FD847" s="267"/>
      <c r="FE847" s="267"/>
      <c r="FF847" s="267"/>
      <c r="FG847" s="267"/>
      <c r="FH847" s="267"/>
      <c r="FI847" s="267"/>
      <c r="FJ847" s="267"/>
      <c r="FK847" s="267"/>
      <c r="FL847" s="267"/>
      <c r="FM847" s="267"/>
      <c r="FN847" s="267"/>
      <c r="FO847" s="267"/>
      <c r="FP847" s="267"/>
      <c r="FQ847" s="267"/>
      <c r="FR847" s="267"/>
      <c r="FS847" s="267"/>
      <c r="FT847" s="267"/>
      <c r="FU847" s="267"/>
      <c r="FV847" s="267"/>
      <c r="FW847" s="267"/>
      <c r="FX847" s="267"/>
      <c r="FY847" s="267"/>
      <c r="FZ847" s="267"/>
      <c r="GA847" s="267"/>
      <c r="GB847" s="267"/>
      <c r="GC847" s="267"/>
      <c r="GD847" s="267"/>
      <c r="GE847" s="267"/>
      <c r="GF847" s="267"/>
      <c r="GG847" s="267"/>
      <c r="GH847" s="267"/>
      <c r="GI847" s="267"/>
      <c r="GJ847" s="267"/>
      <c r="GK847" s="267"/>
      <c r="GL847" s="267"/>
      <c r="GM847" s="267"/>
      <c r="GN847" s="267"/>
      <c r="GO847" s="267"/>
      <c r="GP847" s="267"/>
      <c r="GQ847" s="267"/>
      <c r="GR847" s="267"/>
      <c r="GS847" s="267"/>
      <c r="GT847" s="267"/>
      <c r="GU847" s="267"/>
      <c r="GV847" s="267"/>
    </row>
    <row r="849" spans="1:204" s="502" customFormat="1">
      <c r="A849" s="258"/>
      <c r="B849" s="425"/>
      <c r="C849" s="260"/>
      <c r="D849" s="261"/>
      <c r="E849" s="262"/>
      <c r="F849" s="263"/>
      <c r="G849" s="426"/>
      <c r="H849" s="428"/>
      <c r="I849" s="507"/>
      <c r="J849" s="508"/>
      <c r="K849" s="509"/>
      <c r="L849" s="510"/>
      <c r="N849" s="511"/>
      <c r="O849" s="511"/>
      <c r="P849" s="267"/>
      <c r="Q849" s="267"/>
      <c r="R849" s="267"/>
      <c r="S849" s="267"/>
      <c r="T849" s="267"/>
      <c r="U849" s="267"/>
      <c r="V849" s="267"/>
      <c r="W849" s="267"/>
      <c r="X849" s="267"/>
      <c r="Y849" s="267"/>
      <c r="Z849" s="267"/>
      <c r="AA849" s="267"/>
      <c r="AB849" s="267"/>
      <c r="AC849" s="267"/>
      <c r="AD849" s="267"/>
      <c r="AE849" s="267"/>
      <c r="AF849" s="267"/>
      <c r="AG849" s="267"/>
      <c r="AH849" s="267"/>
      <c r="AI849" s="267"/>
      <c r="AJ849" s="267"/>
      <c r="AK849" s="267"/>
      <c r="AL849" s="267"/>
      <c r="AM849" s="267"/>
      <c r="AN849" s="267"/>
      <c r="AO849" s="267"/>
      <c r="AP849" s="267"/>
      <c r="AQ849" s="267"/>
      <c r="AR849" s="267"/>
      <c r="AS849" s="267"/>
      <c r="AT849" s="267"/>
      <c r="AU849" s="267"/>
      <c r="AV849" s="267"/>
      <c r="AW849" s="267"/>
      <c r="AX849" s="267"/>
      <c r="AY849" s="267"/>
      <c r="AZ849" s="267"/>
      <c r="BA849" s="267"/>
      <c r="BB849" s="267"/>
      <c r="BC849" s="267"/>
      <c r="BD849" s="267"/>
      <c r="BE849" s="267"/>
      <c r="BF849" s="267"/>
      <c r="BG849" s="267"/>
      <c r="BH849" s="267"/>
      <c r="BI849" s="267"/>
      <c r="BJ849" s="267"/>
      <c r="BK849" s="267"/>
      <c r="BL849" s="267"/>
      <c r="BM849" s="267"/>
      <c r="BN849" s="267"/>
      <c r="BO849" s="267"/>
      <c r="BP849" s="267"/>
      <c r="BQ849" s="267"/>
      <c r="BR849" s="267"/>
      <c r="BS849" s="267"/>
      <c r="BT849" s="267"/>
      <c r="BU849" s="267"/>
      <c r="BV849" s="267"/>
      <c r="BW849" s="267"/>
      <c r="BX849" s="267"/>
      <c r="BY849" s="267"/>
      <c r="BZ849" s="267"/>
      <c r="CA849" s="267"/>
      <c r="CB849" s="267"/>
      <c r="CC849" s="267"/>
      <c r="CD849" s="267"/>
      <c r="CE849" s="267"/>
      <c r="CF849" s="267"/>
      <c r="CG849" s="267"/>
      <c r="CH849" s="267"/>
      <c r="CI849" s="267"/>
      <c r="CJ849" s="267"/>
      <c r="CK849" s="267"/>
      <c r="CL849" s="267"/>
      <c r="CM849" s="267"/>
      <c r="CN849" s="267"/>
      <c r="CO849" s="267"/>
      <c r="CP849" s="267"/>
      <c r="CQ849" s="267"/>
      <c r="CR849" s="267"/>
      <c r="CS849" s="267"/>
      <c r="CT849" s="267"/>
      <c r="CU849" s="267"/>
      <c r="CV849" s="267"/>
      <c r="CW849" s="267"/>
      <c r="CX849" s="267"/>
      <c r="CY849" s="267"/>
      <c r="CZ849" s="267"/>
      <c r="DA849" s="267"/>
      <c r="DB849" s="267"/>
      <c r="DC849" s="267"/>
      <c r="DD849" s="267"/>
      <c r="DE849" s="267"/>
      <c r="DF849" s="267"/>
      <c r="DG849" s="267"/>
      <c r="DH849" s="267"/>
      <c r="DI849" s="267"/>
      <c r="DJ849" s="267"/>
      <c r="DK849" s="267"/>
      <c r="DL849" s="267"/>
      <c r="DM849" s="267"/>
      <c r="DN849" s="267"/>
      <c r="DO849" s="267"/>
      <c r="DP849" s="267"/>
      <c r="DQ849" s="267"/>
      <c r="DR849" s="267"/>
      <c r="DS849" s="267"/>
      <c r="DT849" s="267"/>
      <c r="DU849" s="267"/>
      <c r="DV849" s="267"/>
      <c r="DW849" s="267"/>
      <c r="DX849" s="267"/>
      <c r="DY849" s="267"/>
      <c r="DZ849" s="267"/>
      <c r="EA849" s="267"/>
      <c r="EB849" s="267"/>
      <c r="EC849" s="267"/>
      <c r="ED849" s="267"/>
      <c r="EE849" s="267"/>
      <c r="EF849" s="267"/>
      <c r="EG849" s="267"/>
      <c r="EH849" s="267"/>
      <c r="EI849" s="267"/>
      <c r="EJ849" s="267"/>
      <c r="EK849" s="267"/>
      <c r="EL849" s="267"/>
      <c r="EM849" s="267"/>
      <c r="EN849" s="267"/>
      <c r="EO849" s="267"/>
      <c r="EP849" s="267"/>
      <c r="EQ849" s="267"/>
      <c r="ER849" s="267"/>
      <c r="ES849" s="267"/>
      <c r="ET849" s="267"/>
      <c r="EU849" s="267"/>
      <c r="EV849" s="267"/>
      <c r="EW849" s="267"/>
      <c r="EX849" s="267"/>
      <c r="EY849" s="267"/>
      <c r="EZ849" s="267"/>
      <c r="FA849" s="267"/>
      <c r="FB849" s="267"/>
      <c r="FC849" s="267"/>
      <c r="FD849" s="267"/>
      <c r="FE849" s="267"/>
      <c r="FF849" s="267"/>
      <c r="FG849" s="267"/>
      <c r="FH849" s="267"/>
      <c r="FI849" s="267"/>
      <c r="FJ849" s="267"/>
      <c r="FK849" s="267"/>
      <c r="FL849" s="267"/>
      <c r="FM849" s="267"/>
      <c r="FN849" s="267"/>
      <c r="FO849" s="267"/>
      <c r="FP849" s="267"/>
      <c r="FQ849" s="267"/>
      <c r="FR849" s="267"/>
      <c r="FS849" s="267"/>
      <c r="FT849" s="267"/>
      <c r="FU849" s="267"/>
      <c r="FV849" s="267"/>
      <c r="FW849" s="267"/>
      <c r="FX849" s="267"/>
      <c r="FY849" s="267"/>
      <c r="FZ849" s="267"/>
      <c r="GA849" s="267"/>
      <c r="GB849" s="267"/>
      <c r="GC849" s="267"/>
      <c r="GD849" s="267"/>
      <c r="GE849" s="267"/>
      <c r="GF849" s="267"/>
      <c r="GG849" s="267"/>
      <c r="GH849" s="267"/>
      <c r="GI849" s="267"/>
      <c r="GJ849" s="267"/>
      <c r="GK849" s="267"/>
      <c r="GL849" s="267"/>
      <c r="GM849" s="267"/>
      <c r="GN849" s="267"/>
      <c r="GO849" s="267"/>
      <c r="GP849" s="267"/>
      <c r="GQ849" s="267"/>
      <c r="GR849" s="267"/>
      <c r="GS849" s="267"/>
      <c r="GT849" s="267"/>
      <c r="GU849" s="267"/>
      <c r="GV849" s="267"/>
    </row>
    <row r="850" spans="1:204" s="502" customFormat="1">
      <c r="A850" s="258"/>
      <c r="B850" s="425"/>
      <c r="C850" s="260"/>
      <c r="D850" s="261"/>
      <c r="E850" s="262"/>
      <c r="F850" s="263"/>
      <c r="G850" s="426"/>
      <c r="H850" s="428"/>
      <c r="I850" s="507"/>
      <c r="J850" s="508"/>
      <c r="K850" s="509"/>
      <c r="L850" s="510"/>
      <c r="N850" s="511"/>
      <c r="O850" s="511"/>
      <c r="P850" s="267"/>
      <c r="Q850" s="267"/>
      <c r="R850" s="267"/>
      <c r="S850" s="267"/>
      <c r="T850" s="267"/>
      <c r="U850" s="267"/>
      <c r="V850" s="267"/>
      <c r="W850" s="267"/>
      <c r="X850" s="267"/>
      <c r="Y850" s="267"/>
      <c r="Z850" s="267"/>
      <c r="AA850" s="267"/>
      <c r="AB850" s="267"/>
      <c r="AC850" s="267"/>
      <c r="AD850" s="267"/>
      <c r="AE850" s="267"/>
      <c r="AF850" s="267"/>
      <c r="AG850" s="267"/>
      <c r="AH850" s="267"/>
      <c r="AI850" s="267"/>
      <c r="AJ850" s="267"/>
      <c r="AK850" s="267"/>
      <c r="AL850" s="267"/>
      <c r="AM850" s="267"/>
      <c r="AN850" s="267"/>
      <c r="AO850" s="267"/>
      <c r="AP850" s="267"/>
      <c r="AQ850" s="267"/>
      <c r="AR850" s="267"/>
      <c r="AS850" s="267"/>
      <c r="AT850" s="267"/>
      <c r="AU850" s="267"/>
      <c r="AV850" s="267"/>
      <c r="AW850" s="267"/>
      <c r="AX850" s="267"/>
      <c r="AY850" s="267"/>
      <c r="AZ850" s="267"/>
      <c r="BA850" s="267"/>
      <c r="BB850" s="267"/>
      <c r="BC850" s="267"/>
      <c r="BD850" s="267"/>
      <c r="BE850" s="267"/>
      <c r="BF850" s="267"/>
      <c r="BG850" s="267"/>
      <c r="BH850" s="267"/>
      <c r="BI850" s="267"/>
      <c r="BJ850" s="267"/>
      <c r="BK850" s="267"/>
      <c r="BL850" s="267"/>
      <c r="BM850" s="267"/>
      <c r="BN850" s="267"/>
      <c r="BO850" s="267"/>
      <c r="BP850" s="267"/>
      <c r="BQ850" s="267"/>
      <c r="BR850" s="267"/>
      <c r="BS850" s="267"/>
      <c r="BT850" s="267"/>
      <c r="BU850" s="267"/>
      <c r="BV850" s="267"/>
      <c r="BW850" s="267"/>
      <c r="BX850" s="267"/>
      <c r="BY850" s="267"/>
      <c r="BZ850" s="267"/>
      <c r="CA850" s="267"/>
      <c r="CB850" s="267"/>
      <c r="CC850" s="267"/>
      <c r="CD850" s="267"/>
      <c r="CE850" s="267"/>
      <c r="CF850" s="267"/>
      <c r="CG850" s="267"/>
      <c r="CH850" s="267"/>
      <c r="CI850" s="267"/>
      <c r="CJ850" s="267"/>
      <c r="CK850" s="267"/>
      <c r="CL850" s="267"/>
      <c r="CM850" s="267"/>
      <c r="CN850" s="267"/>
      <c r="CO850" s="267"/>
      <c r="CP850" s="267"/>
      <c r="CQ850" s="267"/>
      <c r="CR850" s="267"/>
      <c r="CS850" s="267"/>
      <c r="CT850" s="267"/>
      <c r="CU850" s="267"/>
      <c r="CV850" s="267"/>
      <c r="CW850" s="267"/>
      <c r="CX850" s="267"/>
      <c r="CY850" s="267"/>
      <c r="CZ850" s="267"/>
      <c r="DA850" s="267"/>
      <c r="DB850" s="267"/>
      <c r="DC850" s="267"/>
      <c r="DD850" s="267"/>
      <c r="DE850" s="267"/>
      <c r="DF850" s="267"/>
      <c r="DG850" s="267"/>
      <c r="DH850" s="267"/>
      <c r="DI850" s="267"/>
      <c r="DJ850" s="267"/>
      <c r="DK850" s="267"/>
      <c r="DL850" s="267"/>
      <c r="DM850" s="267"/>
      <c r="DN850" s="267"/>
      <c r="DO850" s="267"/>
      <c r="DP850" s="267"/>
      <c r="DQ850" s="267"/>
      <c r="DR850" s="267"/>
      <c r="DS850" s="267"/>
      <c r="DT850" s="267"/>
      <c r="DU850" s="267"/>
      <c r="DV850" s="267"/>
      <c r="DW850" s="267"/>
      <c r="DX850" s="267"/>
      <c r="DY850" s="267"/>
      <c r="DZ850" s="267"/>
      <c r="EA850" s="267"/>
      <c r="EB850" s="267"/>
      <c r="EC850" s="267"/>
      <c r="ED850" s="267"/>
      <c r="EE850" s="267"/>
      <c r="EF850" s="267"/>
      <c r="EG850" s="267"/>
      <c r="EH850" s="267"/>
      <c r="EI850" s="267"/>
      <c r="EJ850" s="267"/>
      <c r="EK850" s="267"/>
      <c r="EL850" s="267"/>
      <c r="EM850" s="267"/>
      <c r="EN850" s="267"/>
      <c r="EO850" s="267"/>
      <c r="EP850" s="267"/>
      <c r="EQ850" s="267"/>
      <c r="ER850" s="267"/>
      <c r="ES850" s="267"/>
      <c r="ET850" s="267"/>
      <c r="EU850" s="267"/>
      <c r="EV850" s="267"/>
      <c r="EW850" s="267"/>
      <c r="EX850" s="267"/>
      <c r="EY850" s="267"/>
      <c r="EZ850" s="267"/>
      <c r="FA850" s="267"/>
      <c r="FB850" s="267"/>
      <c r="FC850" s="267"/>
      <c r="FD850" s="267"/>
      <c r="FE850" s="267"/>
      <c r="FF850" s="267"/>
      <c r="FG850" s="267"/>
      <c r="FH850" s="267"/>
      <c r="FI850" s="267"/>
      <c r="FJ850" s="267"/>
      <c r="FK850" s="267"/>
      <c r="FL850" s="267"/>
      <c r="FM850" s="267"/>
      <c r="FN850" s="267"/>
      <c r="FO850" s="267"/>
      <c r="FP850" s="267"/>
      <c r="FQ850" s="267"/>
      <c r="FR850" s="267"/>
      <c r="FS850" s="267"/>
      <c r="FT850" s="267"/>
      <c r="FU850" s="267"/>
      <c r="FV850" s="267"/>
      <c r="FW850" s="267"/>
      <c r="FX850" s="267"/>
      <c r="FY850" s="267"/>
      <c r="FZ850" s="267"/>
      <c r="GA850" s="267"/>
      <c r="GB850" s="267"/>
      <c r="GC850" s="267"/>
      <c r="GD850" s="267"/>
      <c r="GE850" s="267"/>
      <c r="GF850" s="267"/>
      <c r="GG850" s="267"/>
      <c r="GH850" s="267"/>
      <c r="GI850" s="267"/>
      <c r="GJ850" s="267"/>
      <c r="GK850" s="267"/>
      <c r="GL850" s="267"/>
      <c r="GM850" s="267"/>
      <c r="GN850" s="267"/>
      <c r="GO850" s="267"/>
      <c r="GP850" s="267"/>
      <c r="GQ850" s="267"/>
      <c r="GR850" s="267"/>
      <c r="GS850" s="267"/>
      <c r="GT850" s="267"/>
      <c r="GU850" s="267"/>
      <c r="GV850" s="267"/>
    </row>
    <row r="852" spans="1:204" s="502" customFormat="1">
      <c r="A852" s="258"/>
      <c r="B852" s="425"/>
      <c r="C852" s="260"/>
      <c r="D852" s="261"/>
      <c r="E852" s="262"/>
      <c r="F852" s="263"/>
      <c r="G852" s="426"/>
      <c r="H852" s="428"/>
      <c r="I852" s="507"/>
      <c r="J852" s="508"/>
      <c r="K852" s="509"/>
      <c r="L852" s="510"/>
      <c r="N852" s="511"/>
      <c r="O852" s="511"/>
      <c r="P852" s="267"/>
      <c r="Q852" s="267"/>
      <c r="R852" s="267"/>
      <c r="S852" s="267"/>
      <c r="T852" s="267"/>
      <c r="U852" s="267"/>
      <c r="V852" s="267"/>
      <c r="W852" s="267"/>
      <c r="X852" s="267"/>
      <c r="Y852" s="267"/>
      <c r="Z852" s="267"/>
      <c r="AA852" s="267"/>
      <c r="AB852" s="267"/>
      <c r="AC852" s="267"/>
      <c r="AD852" s="267"/>
      <c r="AE852" s="267"/>
      <c r="AF852" s="267"/>
      <c r="AG852" s="267"/>
      <c r="AH852" s="267"/>
      <c r="AI852" s="267"/>
      <c r="AJ852" s="267"/>
      <c r="AK852" s="267"/>
      <c r="AL852" s="267"/>
      <c r="AM852" s="267"/>
      <c r="AN852" s="267"/>
      <c r="AO852" s="267"/>
      <c r="AP852" s="267"/>
      <c r="AQ852" s="267"/>
      <c r="AR852" s="267"/>
      <c r="AS852" s="267"/>
      <c r="AT852" s="267"/>
      <c r="AU852" s="267"/>
      <c r="AV852" s="267"/>
      <c r="AW852" s="267"/>
      <c r="AX852" s="267"/>
      <c r="AY852" s="267"/>
      <c r="AZ852" s="267"/>
      <c r="BA852" s="267"/>
      <c r="BB852" s="267"/>
      <c r="BC852" s="267"/>
      <c r="BD852" s="267"/>
      <c r="BE852" s="267"/>
      <c r="BF852" s="267"/>
      <c r="BG852" s="267"/>
      <c r="BH852" s="267"/>
      <c r="BI852" s="267"/>
      <c r="BJ852" s="267"/>
      <c r="BK852" s="267"/>
      <c r="BL852" s="267"/>
      <c r="BM852" s="267"/>
      <c r="BN852" s="267"/>
      <c r="BO852" s="267"/>
      <c r="BP852" s="267"/>
      <c r="BQ852" s="267"/>
      <c r="BR852" s="267"/>
      <c r="BS852" s="267"/>
      <c r="BT852" s="267"/>
      <c r="BU852" s="267"/>
      <c r="BV852" s="267"/>
      <c r="BW852" s="267"/>
      <c r="BX852" s="267"/>
      <c r="BY852" s="267"/>
      <c r="BZ852" s="267"/>
      <c r="CA852" s="267"/>
      <c r="CB852" s="267"/>
      <c r="CC852" s="267"/>
      <c r="CD852" s="267"/>
      <c r="CE852" s="267"/>
      <c r="CF852" s="267"/>
      <c r="CG852" s="267"/>
      <c r="CH852" s="267"/>
      <c r="CI852" s="267"/>
      <c r="CJ852" s="267"/>
      <c r="CK852" s="267"/>
      <c r="CL852" s="267"/>
      <c r="CM852" s="267"/>
      <c r="CN852" s="267"/>
      <c r="CO852" s="267"/>
      <c r="CP852" s="267"/>
      <c r="CQ852" s="267"/>
      <c r="CR852" s="267"/>
      <c r="CS852" s="267"/>
      <c r="CT852" s="267"/>
      <c r="CU852" s="267"/>
      <c r="CV852" s="267"/>
      <c r="CW852" s="267"/>
      <c r="CX852" s="267"/>
      <c r="CY852" s="267"/>
      <c r="CZ852" s="267"/>
      <c r="DA852" s="267"/>
      <c r="DB852" s="267"/>
      <c r="DC852" s="267"/>
      <c r="DD852" s="267"/>
      <c r="DE852" s="267"/>
      <c r="DF852" s="267"/>
      <c r="DG852" s="267"/>
      <c r="DH852" s="267"/>
      <c r="DI852" s="267"/>
      <c r="DJ852" s="267"/>
      <c r="DK852" s="267"/>
      <c r="DL852" s="267"/>
      <c r="DM852" s="267"/>
      <c r="DN852" s="267"/>
      <c r="DO852" s="267"/>
      <c r="DP852" s="267"/>
      <c r="DQ852" s="267"/>
      <c r="DR852" s="267"/>
      <c r="DS852" s="267"/>
      <c r="DT852" s="267"/>
      <c r="DU852" s="267"/>
      <c r="DV852" s="267"/>
      <c r="DW852" s="267"/>
      <c r="DX852" s="267"/>
      <c r="DY852" s="267"/>
      <c r="DZ852" s="267"/>
      <c r="EA852" s="267"/>
      <c r="EB852" s="267"/>
      <c r="EC852" s="267"/>
      <c r="ED852" s="267"/>
      <c r="EE852" s="267"/>
      <c r="EF852" s="267"/>
      <c r="EG852" s="267"/>
      <c r="EH852" s="267"/>
      <c r="EI852" s="267"/>
      <c r="EJ852" s="267"/>
      <c r="EK852" s="267"/>
      <c r="EL852" s="267"/>
      <c r="EM852" s="267"/>
      <c r="EN852" s="267"/>
      <c r="EO852" s="267"/>
      <c r="EP852" s="267"/>
      <c r="EQ852" s="267"/>
      <c r="ER852" s="267"/>
      <c r="ES852" s="267"/>
      <c r="ET852" s="267"/>
      <c r="EU852" s="267"/>
      <c r="EV852" s="267"/>
      <c r="EW852" s="267"/>
      <c r="EX852" s="267"/>
      <c r="EY852" s="267"/>
      <c r="EZ852" s="267"/>
      <c r="FA852" s="267"/>
      <c r="FB852" s="267"/>
      <c r="FC852" s="267"/>
      <c r="FD852" s="267"/>
      <c r="FE852" s="267"/>
      <c r="FF852" s="267"/>
      <c r="FG852" s="267"/>
      <c r="FH852" s="267"/>
      <c r="FI852" s="267"/>
      <c r="FJ852" s="267"/>
      <c r="FK852" s="267"/>
      <c r="FL852" s="267"/>
      <c r="FM852" s="267"/>
      <c r="FN852" s="267"/>
      <c r="FO852" s="267"/>
      <c r="FP852" s="267"/>
      <c r="FQ852" s="267"/>
      <c r="FR852" s="267"/>
      <c r="FS852" s="267"/>
      <c r="FT852" s="267"/>
      <c r="FU852" s="267"/>
      <c r="FV852" s="267"/>
      <c r="FW852" s="267"/>
      <c r="FX852" s="267"/>
      <c r="FY852" s="267"/>
      <c r="FZ852" s="267"/>
      <c r="GA852" s="267"/>
      <c r="GB852" s="267"/>
      <c r="GC852" s="267"/>
      <c r="GD852" s="267"/>
      <c r="GE852" s="267"/>
      <c r="GF852" s="267"/>
      <c r="GG852" s="267"/>
      <c r="GH852" s="267"/>
      <c r="GI852" s="267"/>
      <c r="GJ852" s="267"/>
      <c r="GK852" s="267"/>
      <c r="GL852" s="267"/>
      <c r="GM852" s="267"/>
      <c r="GN852" s="267"/>
      <c r="GO852" s="267"/>
      <c r="GP852" s="267"/>
      <c r="GQ852" s="267"/>
      <c r="GR852" s="267"/>
      <c r="GS852" s="267"/>
      <c r="GT852" s="267"/>
      <c r="GU852" s="267"/>
      <c r="GV852" s="267"/>
    </row>
    <row r="854" spans="1:204" s="502" customFormat="1">
      <c r="A854" s="258"/>
      <c r="B854" s="425"/>
      <c r="C854" s="260"/>
      <c r="D854" s="261"/>
      <c r="E854" s="262"/>
      <c r="F854" s="263"/>
      <c r="G854" s="426"/>
      <c r="H854" s="428"/>
      <c r="I854" s="507"/>
      <c r="J854" s="508"/>
      <c r="K854" s="509"/>
      <c r="L854" s="510"/>
      <c r="N854" s="511"/>
      <c r="O854" s="511"/>
      <c r="P854" s="267"/>
      <c r="Q854" s="267"/>
      <c r="R854" s="267"/>
      <c r="S854" s="267"/>
      <c r="T854" s="267"/>
      <c r="U854" s="267"/>
      <c r="V854" s="267"/>
      <c r="W854" s="267"/>
      <c r="X854" s="267"/>
      <c r="Y854" s="267"/>
      <c r="Z854" s="267"/>
      <c r="AA854" s="267"/>
      <c r="AB854" s="267"/>
      <c r="AC854" s="267"/>
      <c r="AD854" s="267"/>
      <c r="AE854" s="267"/>
      <c r="AF854" s="267"/>
      <c r="AG854" s="267"/>
      <c r="AH854" s="267"/>
      <c r="AI854" s="267"/>
      <c r="AJ854" s="267"/>
      <c r="AK854" s="267"/>
      <c r="AL854" s="267"/>
      <c r="AM854" s="267"/>
      <c r="AN854" s="267"/>
      <c r="AO854" s="267"/>
      <c r="AP854" s="267"/>
      <c r="AQ854" s="267"/>
      <c r="AR854" s="267"/>
      <c r="AS854" s="267"/>
      <c r="AT854" s="267"/>
      <c r="AU854" s="267"/>
      <c r="AV854" s="267"/>
      <c r="AW854" s="267"/>
      <c r="AX854" s="267"/>
      <c r="AY854" s="267"/>
      <c r="AZ854" s="267"/>
      <c r="BA854" s="267"/>
      <c r="BB854" s="267"/>
      <c r="BC854" s="267"/>
      <c r="BD854" s="267"/>
      <c r="BE854" s="267"/>
      <c r="BF854" s="267"/>
      <c r="BG854" s="267"/>
      <c r="BH854" s="267"/>
      <c r="BI854" s="267"/>
      <c r="BJ854" s="267"/>
      <c r="BK854" s="267"/>
      <c r="BL854" s="267"/>
      <c r="BM854" s="267"/>
      <c r="BN854" s="267"/>
      <c r="BO854" s="267"/>
      <c r="BP854" s="267"/>
      <c r="BQ854" s="267"/>
      <c r="BR854" s="267"/>
      <c r="BS854" s="267"/>
      <c r="BT854" s="267"/>
      <c r="BU854" s="267"/>
      <c r="BV854" s="267"/>
      <c r="BW854" s="267"/>
      <c r="BX854" s="267"/>
      <c r="BY854" s="267"/>
      <c r="BZ854" s="267"/>
      <c r="CA854" s="267"/>
      <c r="CB854" s="267"/>
      <c r="CC854" s="267"/>
      <c r="CD854" s="267"/>
      <c r="CE854" s="267"/>
      <c r="CF854" s="267"/>
      <c r="CG854" s="267"/>
      <c r="CH854" s="267"/>
      <c r="CI854" s="267"/>
      <c r="CJ854" s="267"/>
      <c r="CK854" s="267"/>
      <c r="CL854" s="267"/>
      <c r="CM854" s="267"/>
      <c r="CN854" s="267"/>
      <c r="CO854" s="267"/>
      <c r="CP854" s="267"/>
      <c r="CQ854" s="267"/>
      <c r="CR854" s="267"/>
      <c r="CS854" s="267"/>
      <c r="CT854" s="267"/>
      <c r="CU854" s="267"/>
      <c r="CV854" s="267"/>
      <c r="CW854" s="267"/>
      <c r="CX854" s="267"/>
      <c r="CY854" s="267"/>
      <c r="CZ854" s="267"/>
      <c r="DA854" s="267"/>
      <c r="DB854" s="267"/>
      <c r="DC854" s="267"/>
      <c r="DD854" s="267"/>
      <c r="DE854" s="267"/>
      <c r="DF854" s="267"/>
      <c r="DG854" s="267"/>
      <c r="DH854" s="267"/>
      <c r="DI854" s="267"/>
      <c r="DJ854" s="267"/>
      <c r="DK854" s="267"/>
      <c r="DL854" s="267"/>
      <c r="DM854" s="267"/>
      <c r="DN854" s="267"/>
      <c r="DO854" s="267"/>
      <c r="DP854" s="267"/>
      <c r="DQ854" s="267"/>
      <c r="DR854" s="267"/>
      <c r="DS854" s="267"/>
      <c r="DT854" s="267"/>
      <c r="DU854" s="267"/>
      <c r="DV854" s="267"/>
      <c r="DW854" s="267"/>
      <c r="DX854" s="267"/>
      <c r="DY854" s="267"/>
      <c r="DZ854" s="267"/>
      <c r="EA854" s="267"/>
      <c r="EB854" s="267"/>
      <c r="EC854" s="267"/>
      <c r="ED854" s="267"/>
      <c r="EE854" s="267"/>
      <c r="EF854" s="267"/>
      <c r="EG854" s="267"/>
      <c r="EH854" s="267"/>
      <c r="EI854" s="267"/>
      <c r="EJ854" s="267"/>
      <c r="EK854" s="267"/>
      <c r="EL854" s="267"/>
      <c r="EM854" s="267"/>
      <c r="EN854" s="267"/>
      <c r="EO854" s="267"/>
      <c r="EP854" s="267"/>
      <c r="EQ854" s="267"/>
      <c r="ER854" s="267"/>
      <c r="ES854" s="267"/>
      <c r="ET854" s="267"/>
      <c r="EU854" s="267"/>
      <c r="EV854" s="267"/>
      <c r="EW854" s="267"/>
      <c r="EX854" s="267"/>
      <c r="EY854" s="267"/>
      <c r="EZ854" s="267"/>
      <c r="FA854" s="267"/>
      <c r="FB854" s="267"/>
      <c r="FC854" s="267"/>
      <c r="FD854" s="267"/>
      <c r="FE854" s="267"/>
      <c r="FF854" s="267"/>
      <c r="FG854" s="267"/>
      <c r="FH854" s="267"/>
      <c r="FI854" s="267"/>
      <c r="FJ854" s="267"/>
      <c r="FK854" s="267"/>
      <c r="FL854" s="267"/>
      <c r="FM854" s="267"/>
      <c r="FN854" s="267"/>
      <c r="FO854" s="267"/>
      <c r="FP854" s="267"/>
      <c r="FQ854" s="267"/>
      <c r="FR854" s="267"/>
      <c r="FS854" s="267"/>
      <c r="FT854" s="267"/>
      <c r="FU854" s="267"/>
      <c r="FV854" s="267"/>
      <c r="FW854" s="267"/>
      <c r="FX854" s="267"/>
      <c r="FY854" s="267"/>
      <c r="FZ854" s="267"/>
      <c r="GA854" s="267"/>
      <c r="GB854" s="267"/>
      <c r="GC854" s="267"/>
      <c r="GD854" s="267"/>
      <c r="GE854" s="267"/>
      <c r="GF854" s="267"/>
      <c r="GG854" s="267"/>
      <c r="GH854" s="267"/>
      <c r="GI854" s="267"/>
      <c r="GJ854" s="267"/>
      <c r="GK854" s="267"/>
      <c r="GL854" s="267"/>
      <c r="GM854" s="267"/>
      <c r="GN854" s="267"/>
      <c r="GO854" s="267"/>
      <c r="GP854" s="267"/>
      <c r="GQ854" s="267"/>
      <c r="GR854" s="267"/>
      <c r="GS854" s="267"/>
      <c r="GT854" s="267"/>
      <c r="GU854" s="267"/>
      <c r="GV854" s="267"/>
    </row>
    <row r="856" spans="1:204" s="502" customFormat="1">
      <c r="A856" s="258"/>
      <c r="B856" s="425"/>
      <c r="C856" s="260"/>
      <c r="D856" s="261"/>
      <c r="E856" s="262"/>
      <c r="F856" s="263"/>
      <c r="G856" s="426"/>
      <c r="H856" s="428"/>
      <c r="I856" s="507"/>
      <c r="J856" s="508"/>
      <c r="K856" s="509"/>
      <c r="L856" s="510"/>
      <c r="N856" s="511"/>
      <c r="O856" s="511"/>
      <c r="P856" s="267"/>
      <c r="Q856" s="267"/>
      <c r="R856" s="267"/>
      <c r="S856" s="267"/>
      <c r="T856" s="267"/>
      <c r="U856" s="267"/>
      <c r="V856" s="267"/>
      <c r="W856" s="267"/>
      <c r="X856" s="267"/>
      <c r="Y856" s="267"/>
      <c r="Z856" s="267"/>
      <c r="AA856" s="267"/>
      <c r="AB856" s="267"/>
      <c r="AC856" s="267"/>
      <c r="AD856" s="267"/>
      <c r="AE856" s="267"/>
      <c r="AF856" s="267"/>
      <c r="AG856" s="267"/>
      <c r="AH856" s="267"/>
      <c r="AI856" s="267"/>
      <c r="AJ856" s="267"/>
      <c r="AK856" s="267"/>
      <c r="AL856" s="267"/>
      <c r="AM856" s="267"/>
      <c r="AN856" s="267"/>
      <c r="AO856" s="267"/>
      <c r="AP856" s="267"/>
      <c r="AQ856" s="267"/>
      <c r="AR856" s="267"/>
      <c r="AS856" s="267"/>
      <c r="AT856" s="267"/>
      <c r="AU856" s="267"/>
      <c r="AV856" s="267"/>
      <c r="AW856" s="267"/>
      <c r="AX856" s="267"/>
      <c r="AY856" s="267"/>
      <c r="AZ856" s="267"/>
      <c r="BA856" s="267"/>
      <c r="BB856" s="267"/>
      <c r="BC856" s="267"/>
      <c r="BD856" s="267"/>
      <c r="BE856" s="267"/>
      <c r="BF856" s="267"/>
      <c r="BG856" s="267"/>
      <c r="BH856" s="267"/>
      <c r="BI856" s="267"/>
      <c r="BJ856" s="267"/>
      <c r="BK856" s="267"/>
      <c r="BL856" s="267"/>
      <c r="BM856" s="267"/>
      <c r="BN856" s="267"/>
      <c r="BO856" s="267"/>
      <c r="BP856" s="267"/>
      <c r="BQ856" s="267"/>
      <c r="BR856" s="267"/>
      <c r="BS856" s="267"/>
      <c r="BT856" s="267"/>
      <c r="BU856" s="267"/>
      <c r="BV856" s="267"/>
      <c r="BW856" s="267"/>
      <c r="BX856" s="267"/>
      <c r="BY856" s="267"/>
      <c r="BZ856" s="267"/>
      <c r="CA856" s="267"/>
      <c r="CB856" s="267"/>
      <c r="CC856" s="267"/>
      <c r="CD856" s="267"/>
      <c r="CE856" s="267"/>
      <c r="CF856" s="267"/>
      <c r="CG856" s="267"/>
      <c r="CH856" s="267"/>
      <c r="CI856" s="267"/>
      <c r="CJ856" s="267"/>
      <c r="CK856" s="267"/>
      <c r="CL856" s="267"/>
      <c r="CM856" s="267"/>
      <c r="CN856" s="267"/>
      <c r="CO856" s="267"/>
      <c r="CP856" s="267"/>
      <c r="CQ856" s="267"/>
      <c r="CR856" s="267"/>
      <c r="CS856" s="267"/>
      <c r="CT856" s="267"/>
      <c r="CU856" s="267"/>
      <c r="CV856" s="267"/>
      <c r="CW856" s="267"/>
      <c r="CX856" s="267"/>
      <c r="CY856" s="267"/>
      <c r="CZ856" s="267"/>
      <c r="DA856" s="267"/>
      <c r="DB856" s="267"/>
      <c r="DC856" s="267"/>
      <c r="DD856" s="267"/>
      <c r="DE856" s="267"/>
      <c r="DF856" s="267"/>
      <c r="DG856" s="267"/>
      <c r="DH856" s="267"/>
      <c r="DI856" s="267"/>
      <c r="DJ856" s="267"/>
      <c r="DK856" s="267"/>
      <c r="DL856" s="267"/>
      <c r="DM856" s="267"/>
      <c r="DN856" s="267"/>
      <c r="DO856" s="267"/>
      <c r="DP856" s="267"/>
      <c r="DQ856" s="267"/>
      <c r="DR856" s="267"/>
      <c r="DS856" s="267"/>
      <c r="DT856" s="267"/>
      <c r="DU856" s="267"/>
      <c r="DV856" s="267"/>
      <c r="DW856" s="267"/>
      <c r="DX856" s="267"/>
      <c r="DY856" s="267"/>
      <c r="DZ856" s="267"/>
      <c r="EA856" s="267"/>
      <c r="EB856" s="267"/>
      <c r="EC856" s="267"/>
      <c r="ED856" s="267"/>
      <c r="EE856" s="267"/>
      <c r="EF856" s="267"/>
      <c r="EG856" s="267"/>
      <c r="EH856" s="267"/>
      <c r="EI856" s="267"/>
      <c r="EJ856" s="267"/>
      <c r="EK856" s="267"/>
      <c r="EL856" s="267"/>
      <c r="EM856" s="267"/>
      <c r="EN856" s="267"/>
      <c r="EO856" s="267"/>
      <c r="EP856" s="267"/>
      <c r="EQ856" s="267"/>
      <c r="ER856" s="267"/>
      <c r="ES856" s="267"/>
      <c r="ET856" s="267"/>
      <c r="EU856" s="267"/>
      <c r="EV856" s="267"/>
      <c r="EW856" s="267"/>
      <c r="EX856" s="267"/>
      <c r="EY856" s="267"/>
      <c r="EZ856" s="267"/>
      <c r="FA856" s="267"/>
      <c r="FB856" s="267"/>
      <c r="FC856" s="267"/>
      <c r="FD856" s="267"/>
      <c r="FE856" s="267"/>
      <c r="FF856" s="267"/>
      <c r="FG856" s="267"/>
      <c r="FH856" s="267"/>
      <c r="FI856" s="267"/>
      <c r="FJ856" s="267"/>
      <c r="FK856" s="267"/>
      <c r="FL856" s="267"/>
      <c r="FM856" s="267"/>
      <c r="FN856" s="267"/>
      <c r="FO856" s="267"/>
      <c r="FP856" s="267"/>
      <c r="FQ856" s="267"/>
      <c r="FR856" s="267"/>
      <c r="FS856" s="267"/>
      <c r="FT856" s="267"/>
      <c r="FU856" s="267"/>
      <c r="FV856" s="267"/>
      <c r="FW856" s="267"/>
      <c r="FX856" s="267"/>
      <c r="FY856" s="267"/>
      <c r="FZ856" s="267"/>
      <c r="GA856" s="267"/>
      <c r="GB856" s="267"/>
      <c r="GC856" s="267"/>
      <c r="GD856" s="267"/>
      <c r="GE856" s="267"/>
      <c r="GF856" s="267"/>
      <c r="GG856" s="267"/>
      <c r="GH856" s="267"/>
      <c r="GI856" s="267"/>
      <c r="GJ856" s="267"/>
      <c r="GK856" s="267"/>
      <c r="GL856" s="267"/>
      <c r="GM856" s="267"/>
      <c r="GN856" s="267"/>
      <c r="GO856" s="267"/>
      <c r="GP856" s="267"/>
      <c r="GQ856" s="267"/>
      <c r="GR856" s="267"/>
      <c r="GS856" s="267"/>
      <c r="GT856" s="267"/>
      <c r="GU856" s="267"/>
      <c r="GV856" s="267"/>
    </row>
    <row r="858" spans="1:204" s="502" customFormat="1">
      <c r="A858" s="258"/>
      <c r="B858" s="425"/>
      <c r="C858" s="260"/>
      <c r="D858" s="261"/>
      <c r="E858" s="262"/>
      <c r="F858" s="263"/>
      <c r="G858" s="426"/>
      <c r="H858" s="428"/>
      <c r="I858" s="507"/>
      <c r="J858" s="508"/>
      <c r="K858" s="509"/>
      <c r="L858" s="510"/>
      <c r="N858" s="511"/>
      <c r="O858" s="511"/>
      <c r="P858" s="267"/>
      <c r="Q858" s="267"/>
      <c r="R858" s="267"/>
      <c r="S858" s="267"/>
      <c r="T858" s="267"/>
      <c r="U858" s="267"/>
      <c r="V858" s="267"/>
      <c r="W858" s="267"/>
      <c r="X858" s="267"/>
      <c r="Y858" s="267"/>
      <c r="Z858" s="267"/>
      <c r="AA858" s="267"/>
      <c r="AB858" s="267"/>
      <c r="AC858" s="267"/>
      <c r="AD858" s="267"/>
      <c r="AE858" s="267"/>
      <c r="AF858" s="267"/>
      <c r="AG858" s="267"/>
      <c r="AH858" s="267"/>
      <c r="AI858" s="267"/>
      <c r="AJ858" s="267"/>
      <c r="AK858" s="267"/>
      <c r="AL858" s="267"/>
      <c r="AM858" s="267"/>
      <c r="AN858" s="267"/>
      <c r="AO858" s="267"/>
      <c r="AP858" s="267"/>
      <c r="AQ858" s="267"/>
      <c r="AR858" s="267"/>
      <c r="AS858" s="267"/>
      <c r="AT858" s="267"/>
      <c r="AU858" s="267"/>
      <c r="AV858" s="267"/>
      <c r="AW858" s="267"/>
      <c r="AX858" s="267"/>
      <c r="AY858" s="267"/>
      <c r="AZ858" s="267"/>
      <c r="BA858" s="267"/>
      <c r="BB858" s="267"/>
      <c r="BC858" s="267"/>
      <c r="BD858" s="267"/>
      <c r="BE858" s="267"/>
      <c r="BF858" s="267"/>
      <c r="BG858" s="267"/>
      <c r="BH858" s="267"/>
      <c r="BI858" s="267"/>
      <c r="BJ858" s="267"/>
      <c r="BK858" s="267"/>
      <c r="BL858" s="267"/>
      <c r="BM858" s="267"/>
      <c r="BN858" s="267"/>
      <c r="BO858" s="267"/>
      <c r="BP858" s="267"/>
      <c r="BQ858" s="267"/>
      <c r="BR858" s="267"/>
      <c r="BS858" s="267"/>
      <c r="BT858" s="267"/>
      <c r="BU858" s="267"/>
      <c r="BV858" s="267"/>
      <c r="BW858" s="267"/>
      <c r="BX858" s="267"/>
      <c r="BY858" s="267"/>
      <c r="BZ858" s="267"/>
      <c r="CA858" s="267"/>
      <c r="CB858" s="267"/>
      <c r="CC858" s="267"/>
      <c r="CD858" s="267"/>
      <c r="CE858" s="267"/>
      <c r="CF858" s="267"/>
      <c r="CG858" s="267"/>
      <c r="CH858" s="267"/>
      <c r="CI858" s="267"/>
      <c r="CJ858" s="267"/>
      <c r="CK858" s="267"/>
      <c r="CL858" s="267"/>
      <c r="CM858" s="267"/>
      <c r="CN858" s="267"/>
      <c r="CO858" s="267"/>
      <c r="CP858" s="267"/>
      <c r="CQ858" s="267"/>
      <c r="CR858" s="267"/>
      <c r="CS858" s="267"/>
      <c r="CT858" s="267"/>
      <c r="CU858" s="267"/>
      <c r="CV858" s="267"/>
      <c r="CW858" s="267"/>
      <c r="CX858" s="267"/>
      <c r="CY858" s="267"/>
      <c r="CZ858" s="267"/>
      <c r="DA858" s="267"/>
      <c r="DB858" s="267"/>
      <c r="DC858" s="267"/>
      <c r="DD858" s="267"/>
      <c r="DE858" s="267"/>
      <c r="DF858" s="267"/>
      <c r="DG858" s="267"/>
      <c r="DH858" s="267"/>
      <c r="DI858" s="267"/>
      <c r="DJ858" s="267"/>
      <c r="DK858" s="267"/>
      <c r="DL858" s="267"/>
      <c r="DM858" s="267"/>
      <c r="DN858" s="267"/>
      <c r="DO858" s="267"/>
      <c r="DP858" s="267"/>
      <c r="DQ858" s="267"/>
      <c r="DR858" s="267"/>
      <c r="DS858" s="267"/>
      <c r="DT858" s="267"/>
      <c r="DU858" s="267"/>
      <c r="DV858" s="267"/>
      <c r="DW858" s="267"/>
      <c r="DX858" s="267"/>
      <c r="DY858" s="267"/>
      <c r="DZ858" s="267"/>
      <c r="EA858" s="267"/>
      <c r="EB858" s="267"/>
      <c r="EC858" s="267"/>
      <c r="ED858" s="267"/>
      <c r="EE858" s="267"/>
      <c r="EF858" s="267"/>
      <c r="EG858" s="267"/>
      <c r="EH858" s="267"/>
      <c r="EI858" s="267"/>
      <c r="EJ858" s="267"/>
      <c r="EK858" s="267"/>
      <c r="EL858" s="267"/>
      <c r="EM858" s="267"/>
      <c r="EN858" s="267"/>
      <c r="EO858" s="267"/>
      <c r="EP858" s="267"/>
      <c r="EQ858" s="267"/>
      <c r="ER858" s="267"/>
      <c r="ES858" s="267"/>
      <c r="ET858" s="267"/>
      <c r="EU858" s="267"/>
      <c r="EV858" s="267"/>
      <c r="EW858" s="267"/>
      <c r="EX858" s="267"/>
      <c r="EY858" s="267"/>
      <c r="EZ858" s="267"/>
      <c r="FA858" s="267"/>
      <c r="FB858" s="267"/>
      <c r="FC858" s="267"/>
      <c r="FD858" s="267"/>
      <c r="FE858" s="267"/>
      <c r="FF858" s="267"/>
      <c r="FG858" s="267"/>
      <c r="FH858" s="267"/>
      <c r="FI858" s="267"/>
      <c r="FJ858" s="267"/>
      <c r="FK858" s="267"/>
      <c r="FL858" s="267"/>
      <c r="FM858" s="267"/>
      <c r="FN858" s="267"/>
      <c r="FO858" s="267"/>
      <c r="FP858" s="267"/>
      <c r="FQ858" s="267"/>
      <c r="FR858" s="267"/>
      <c r="FS858" s="267"/>
      <c r="FT858" s="267"/>
      <c r="FU858" s="267"/>
      <c r="FV858" s="267"/>
      <c r="FW858" s="267"/>
      <c r="FX858" s="267"/>
      <c r="FY858" s="267"/>
      <c r="FZ858" s="267"/>
      <c r="GA858" s="267"/>
      <c r="GB858" s="267"/>
      <c r="GC858" s="267"/>
      <c r="GD858" s="267"/>
      <c r="GE858" s="267"/>
      <c r="GF858" s="267"/>
      <c r="GG858" s="267"/>
      <c r="GH858" s="267"/>
      <c r="GI858" s="267"/>
      <c r="GJ858" s="267"/>
      <c r="GK858" s="267"/>
      <c r="GL858" s="267"/>
      <c r="GM858" s="267"/>
      <c r="GN858" s="267"/>
      <c r="GO858" s="267"/>
      <c r="GP858" s="267"/>
      <c r="GQ858" s="267"/>
      <c r="GR858" s="267"/>
      <c r="GS858" s="267"/>
      <c r="GT858" s="267"/>
      <c r="GU858" s="267"/>
      <c r="GV858" s="267"/>
    </row>
    <row r="860" spans="1:204" s="502" customFormat="1">
      <c r="A860" s="258"/>
      <c r="B860" s="425"/>
      <c r="C860" s="260"/>
      <c r="D860" s="261"/>
      <c r="E860" s="262"/>
      <c r="F860" s="263"/>
      <c r="G860" s="426"/>
      <c r="H860" s="428"/>
      <c r="I860" s="507"/>
      <c r="J860" s="508"/>
      <c r="K860" s="509"/>
      <c r="L860" s="510"/>
      <c r="N860" s="511"/>
      <c r="O860" s="511"/>
      <c r="P860" s="267"/>
      <c r="Q860" s="267"/>
      <c r="R860" s="267"/>
      <c r="S860" s="267"/>
      <c r="T860" s="267"/>
      <c r="U860" s="267"/>
      <c r="V860" s="267"/>
      <c r="W860" s="267"/>
      <c r="X860" s="267"/>
      <c r="Y860" s="267"/>
      <c r="Z860" s="267"/>
      <c r="AA860" s="267"/>
      <c r="AB860" s="267"/>
      <c r="AC860" s="267"/>
      <c r="AD860" s="267"/>
      <c r="AE860" s="267"/>
      <c r="AF860" s="267"/>
      <c r="AG860" s="267"/>
      <c r="AH860" s="267"/>
      <c r="AI860" s="267"/>
      <c r="AJ860" s="267"/>
      <c r="AK860" s="267"/>
      <c r="AL860" s="267"/>
      <c r="AM860" s="267"/>
      <c r="AN860" s="267"/>
      <c r="AO860" s="267"/>
      <c r="AP860" s="267"/>
      <c r="AQ860" s="267"/>
      <c r="AR860" s="267"/>
      <c r="AS860" s="267"/>
      <c r="AT860" s="267"/>
      <c r="AU860" s="267"/>
      <c r="AV860" s="267"/>
      <c r="AW860" s="267"/>
      <c r="AX860" s="267"/>
      <c r="AY860" s="267"/>
      <c r="AZ860" s="267"/>
      <c r="BA860" s="267"/>
      <c r="BB860" s="267"/>
      <c r="BC860" s="267"/>
      <c r="BD860" s="267"/>
      <c r="BE860" s="267"/>
      <c r="BF860" s="267"/>
      <c r="BG860" s="267"/>
      <c r="BH860" s="267"/>
      <c r="BI860" s="267"/>
      <c r="BJ860" s="267"/>
      <c r="BK860" s="267"/>
      <c r="BL860" s="267"/>
      <c r="BM860" s="267"/>
      <c r="BN860" s="267"/>
      <c r="BO860" s="267"/>
      <c r="BP860" s="267"/>
      <c r="BQ860" s="267"/>
      <c r="BR860" s="267"/>
      <c r="BS860" s="267"/>
      <c r="BT860" s="267"/>
      <c r="BU860" s="267"/>
      <c r="BV860" s="267"/>
      <c r="BW860" s="267"/>
      <c r="BX860" s="267"/>
      <c r="BY860" s="267"/>
      <c r="BZ860" s="267"/>
      <c r="CA860" s="267"/>
      <c r="CB860" s="267"/>
      <c r="CC860" s="267"/>
      <c r="CD860" s="267"/>
      <c r="CE860" s="267"/>
      <c r="CF860" s="267"/>
      <c r="CG860" s="267"/>
      <c r="CH860" s="267"/>
      <c r="CI860" s="267"/>
      <c r="CJ860" s="267"/>
      <c r="CK860" s="267"/>
      <c r="CL860" s="267"/>
      <c r="CM860" s="267"/>
      <c r="CN860" s="267"/>
      <c r="CO860" s="267"/>
      <c r="CP860" s="267"/>
      <c r="CQ860" s="267"/>
      <c r="CR860" s="267"/>
      <c r="CS860" s="267"/>
      <c r="CT860" s="267"/>
      <c r="CU860" s="267"/>
      <c r="CV860" s="267"/>
      <c r="CW860" s="267"/>
      <c r="CX860" s="267"/>
      <c r="CY860" s="267"/>
      <c r="CZ860" s="267"/>
      <c r="DA860" s="267"/>
      <c r="DB860" s="267"/>
      <c r="DC860" s="267"/>
      <c r="DD860" s="267"/>
      <c r="DE860" s="267"/>
      <c r="DF860" s="267"/>
      <c r="DG860" s="267"/>
      <c r="DH860" s="267"/>
      <c r="DI860" s="267"/>
      <c r="DJ860" s="267"/>
      <c r="DK860" s="267"/>
      <c r="DL860" s="267"/>
      <c r="DM860" s="267"/>
      <c r="DN860" s="267"/>
      <c r="DO860" s="267"/>
      <c r="DP860" s="267"/>
      <c r="DQ860" s="267"/>
      <c r="DR860" s="267"/>
      <c r="DS860" s="267"/>
      <c r="DT860" s="267"/>
      <c r="DU860" s="267"/>
      <c r="DV860" s="267"/>
      <c r="DW860" s="267"/>
      <c r="DX860" s="267"/>
      <c r="DY860" s="267"/>
      <c r="DZ860" s="267"/>
      <c r="EA860" s="267"/>
      <c r="EB860" s="267"/>
      <c r="EC860" s="267"/>
      <c r="ED860" s="267"/>
      <c r="EE860" s="267"/>
      <c r="EF860" s="267"/>
      <c r="EG860" s="267"/>
      <c r="EH860" s="267"/>
      <c r="EI860" s="267"/>
      <c r="EJ860" s="267"/>
      <c r="EK860" s="267"/>
      <c r="EL860" s="267"/>
      <c r="EM860" s="267"/>
      <c r="EN860" s="267"/>
      <c r="EO860" s="267"/>
      <c r="EP860" s="267"/>
      <c r="EQ860" s="267"/>
      <c r="ER860" s="267"/>
      <c r="ES860" s="267"/>
      <c r="ET860" s="267"/>
      <c r="EU860" s="267"/>
      <c r="EV860" s="267"/>
      <c r="EW860" s="267"/>
      <c r="EX860" s="267"/>
      <c r="EY860" s="267"/>
      <c r="EZ860" s="267"/>
      <c r="FA860" s="267"/>
      <c r="FB860" s="267"/>
      <c r="FC860" s="267"/>
      <c r="FD860" s="267"/>
      <c r="FE860" s="267"/>
      <c r="FF860" s="267"/>
      <c r="FG860" s="267"/>
      <c r="FH860" s="267"/>
      <c r="FI860" s="267"/>
      <c r="FJ860" s="267"/>
      <c r="FK860" s="267"/>
      <c r="FL860" s="267"/>
      <c r="FM860" s="267"/>
      <c r="FN860" s="267"/>
      <c r="FO860" s="267"/>
      <c r="FP860" s="267"/>
      <c r="FQ860" s="267"/>
      <c r="FR860" s="267"/>
      <c r="FS860" s="267"/>
      <c r="FT860" s="267"/>
      <c r="FU860" s="267"/>
      <c r="FV860" s="267"/>
      <c r="FW860" s="267"/>
      <c r="FX860" s="267"/>
      <c r="FY860" s="267"/>
      <c r="FZ860" s="267"/>
      <c r="GA860" s="267"/>
      <c r="GB860" s="267"/>
      <c r="GC860" s="267"/>
      <c r="GD860" s="267"/>
      <c r="GE860" s="267"/>
      <c r="GF860" s="267"/>
      <c r="GG860" s="267"/>
      <c r="GH860" s="267"/>
      <c r="GI860" s="267"/>
      <c r="GJ860" s="267"/>
      <c r="GK860" s="267"/>
      <c r="GL860" s="267"/>
      <c r="GM860" s="267"/>
      <c r="GN860" s="267"/>
      <c r="GO860" s="267"/>
      <c r="GP860" s="267"/>
      <c r="GQ860" s="267"/>
      <c r="GR860" s="267"/>
      <c r="GS860" s="267"/>
      <c r="GT860" s="267"/>
      <c r="GU860" s="267"/>
      <c r="GV860" s="267"/>
    </row>
    <row r="862" spans="1:204" s="502" customFormat="1">
      <c r="A862" s="258"/>
      <c r="B862" s="425"/>
      <c r="C862" s="260"/>
      <c r="D862" s="261"/>
      <c r="E862" s="262"/>
      <c r="F862" s="263"/>
      <c r="G862" s="426"/>
      <c r="H862" s="428"/>
      <c r="I862" s="507"/>
      <c r="J862" s="508"/>
      <c r="K862" s="509"/>
      <c r="L862" s="510"/>
      <c r="N862" s="511"/>
      <c r="O862" s="511"/>
      <c r="P862" s="267"/>
      <c r="Q862" s="267"/>
      <c r="R862" s="267"/>
      <c r="S862" s="267"/>
      <c r="T862" s="267"/>
      <c r="U862" s="267"/>
      <c r="V862" s="267"/>
      <c r="W862" s="267"/>
      <c r="X862" s="267"/>
      <c r="Y862" s="267"/>
      <c r="Z862" s="267"/>
      <c r="AA862" s="267"/>
      <c r="AB862" s="267"/>
      <c r="AC862" s="267"/>
      <c r="AD862" s="267"/>
      <c r="AE862" s="267"/>
      <c r="AF862" s="267"/>
      <c r="AG862" s="267"/>
      <c r="AH862" s="267"/>
      <c r="AI862" s="267"/>
      <c r="AJ862" s="267"/>
      <c r="AK862" s="267"/>
      <c r="AL862" s="267"/>
      <c r="AM862" s="267"/>
      <c r="AN862" s="267"/>
      <c r="AO862" s="267"/>
      <c r="AP862" s="267"/>
      <c r="AQ862" s="267"/>
      <c r="AR862" s="267"/>
      <c r="AS862" s="267"/>
      <c r="AT862" s="267"/>
      <c r="AU862" s="267"/>
      <c r="AV862" s="267"/>
      <c r="AW862" s="267"/>
      <c r="AX862" s="267"/>
      <c r="AY862" s="267"/>
      <c r="AZ862" s="267"/>
      <c r="BA862" s="267"/>
      <c r="BB862" s="267"/>
      <c r="BC862" s="267"/>
      <c r="BD862" s="267"/>
      <c r="BE862" s="267"/>
      <c r="BF862" s="267"/>
      <c r="BG862" s="267"/>
      <c r="BH862" s="267"/>
      <c r="BI862" s="267"/>
      <c r="BJ862" s="267"/>
      <c r="BK862" s="267"/>
      <c r="BL862" s="267"/>
      <c r="BM862" s="267"/>
      <c r="BN862" s="267"/>
      <c r="BO862" s="267"/>
      <c r="BP862" s="267"/>
      <c r="BQ862" s="267"/>
      <c r="BR862" s="267"/>
      <c r="BS862" s="267"/>
      <c r="BT862" s="267"/>
      <c r="BU862" s="267"/>
      <c r="BV862" s="267"/>
      <c r="BW862" s="267"/>
      <c r="BX862" s="267"/>
      <c r="BY862" s="267"/>
      <c r="BZ862" s="267"/>
      <c r="CA862" s="267"/>
      <c r="CB862" s="267"/>
      <c r="CC862" s="267"/>
      <c r="CD862" s="267"/>
      <c r="CE862" s="267"/>
      <c r="CF862" s="267"/>
      <c r="CG862" s="267"/>
      <c r="CH862" s="267"/>
      <c r="CI862" s="267"/>
      <c r="CJ862" s="267"/>
      <c r="CK862" s="267"/>
      <c r="CL862" s="267"/>
      <c r="CM862" s="267"/>
      <c r="CN862" s="267"/>
      <c r="CO862" s="267"/>
      <c r="CP862" s="267"/>
      <c r="CQ862" s="267"/>
      <c r="CR862" s="267"/>
      <c r="CS862" s="267"/>
      <c r="CT862" s="267"/>
      <c r="CU862" s="267"/>
      <c r="CV862" s="267"/>
      <c r="CW862" s="267"/>
      <c r="CX862" s="267"/>
      <c r="CY862" s="267"/>
      <c r="CZ862" s="267"/>
      <c r="DA862" s="267"/>
      <c r="DB862" s="267"/>
      <c r="DC862" s="267"/>
      <c r="DD862" s="267"/>
      <c r="DE862" s="267"/>
      <c r="DF862" s="267"/>
      <c r="DG862" s="267"/>
      <c r="DH862" s="267"/>
      <c r="DI862" s="267"/>
      <c r="DJ862" s="267"/>
      <c r="DK862" s="267"/>
      <c r="DL862" s="267"/>
      <c r="DM862" s="267"/>
      <c r="DN862" s="267"/>
      <c r="DO862" s="267"/>
      <c r="DP862" s="267"/>
      <c r="DQ862" s="267"/>
      <c r="DR862" s="267"/>
      <c r="DS862" s="267"/>
      <c r="DT862" s="267"/>
      <c r="DU862" s="267"/>
      <c r="DV862" s="267"/>
      <c r="DW862" s="267"/>
      <c r="DX862" s="267"/>
      <c r="DY862" s="267"/>
      <c r="DZ862" s="267"/>
      <c r="EA862" s="267"/>
      <c r="EB862" s="267"/>
      <c r="EC862" s="267"/>
      <c r="ED862" s="267"/>
      <c r="EE862" s="267"/>
      <c r="EF862" s="267"/>
      <c r="EG862" s="267"/>
      <c r="EH862" s="267"/>
      <c r="EI862" s="267"/>
      <c r="EJ862" s="267"/>
      <c r="EK862" s="267"/>
      <c r="EL862" s="267"/>
      <c r="EM862" s="267"/>
      <c r="EN862" s="267"/>
      <c r="EO862" s="267"/>
      <c r="EP862" s="267"/>
      <c r="EQ862" s="267"/>
      <c r="ER862" s="267"/>
      <c r="ES862" s="267"/>
      <c r="ET862" s="267"/>
      <c r="EU862" s="267"/>
      <c r="EV862" s="267"/>
      <c r="EW862" s="267"/>
      <c r="EX862" s="267"/>
      <c r="EY862" s="267"/>
      <c r="EZ862" s="267"/>
      <c r="FA862" s="267"/>
      <c r="FB862" s="267"/>
      <c r="FC862" s="267"/>
      <c r="FD862" s="267"/>
      <c r="FE862" s="267"/>
      <c r="FF862" s="267"/>
      <c r="FG862" s="267"/>
      <c r="FH862" s="267"/>
      <c r="FI862" s="267"/>
      <c r="FJ862" s="267"/>
      <c r="FK862" s="267"/>
      <c r="FL862" s="267"/>
      <c r="FM862" s="267"/>
      <c r="FN862" s="267"/>
      <c r="FO862" s="267"/>
      <c r="FP862" s="267"/>
      <c r="FQ862" s="267"/>
      <c r="FR862" s="267"/>
      <c r="FS862" s="267"/>
      <c r="FT862" s="267"/>
      <c r="FU862" s="267"/>
      <c r="FV862" s="267"/>
      <c r="FW862" s="267"/>
      <c r="FX862" s="267"/>
      <c r="FY862" s="267"/>
      <c r="FZ862" s="267"/>
      <c r="GA862" s="267"/>
      <c r="GB862" s="267"/>
      <c r="GC862" s="267"/>
      <c r="GD862" s="267"/>
      <c r="GE862" s="267"/>
      <c r="GF862" s="267"/>
      <c r="GG862" s="267"/>
      <c r="GH862" s="267"/>
      <c r="GI862" s="267"/>
      <c r="GJ862" s="267"/>
      <c r="GK862" s="267"/>
      <c r="GL862" s="267"/>
      <c r="GM862" s="267"/>
      <c r="GN862" s="267"/>
      <c r="GO862" s="267"/>
      <c r="GP862" s="267"/>
      <c r="GQ862" s="267"/>
      <c r="GR862" s="267"/>
      <c r="GS862" s="267"/>
      <c r="GT862" s="267"/>
      <c r="GU862" s="267"/>
      <c r="GV862" s="267"/>
    </row>
    <row r="864" spans="1:204" s="502" customFormat="1">
      <c r="A864" s="258"/>
      <c r="B864" s="425"/>
      <c r="C864" s="260"/>
      <c r="D864" s="261"/>
      <c r="E864" s="262"/>
      <c r="F864" s="263"/>
      <c r="G864" s="426"/>
      <c r="H864" s="428"/>
      <c r="I864" s="507"/>
      <c r="J864" s="508"/>
      <c r="K864" s="509"/>
      <c r="L864" s="510"/>
      <c r="N864" s="511"/>
      <c r="O864" s="511"/>
      <c r="P864" s="267"/>
      <c r="Q864" s="267"/>
      <c r="R864" s="267"/>
      <c r="S864" s="267"/>
      <c r="T864" s="267"/>
      <c r="U864" s="267"/>
      <c r="V864" s="267"/>
      <c r="W864" s="267"/>
      <c r="X864" s="267"/>
      <c r="Y864" s="267"/>
      <c r="Z864" s="267"/>
      <c r="AA864" s="267"/>
      <c r="AB864" s="267"/>
      <c r="AC864" s="267"/>
      <c r="AD864" s="267"/>
      <c r="AE864" s="267"/>
      <c r="AF864" s="267"/>
      <c r="AG864" s="267"/>
      <c r="AH864" s="267"/>
      <c r="AI864" s="267"/>
      <c r="AJ864" s="267"/>
      <c r="AK864" s="267"/>
      <c r="AL864" s="267"/>
      <c r="AM864" s="267"/>
      <c r="AN864" s="267"/>
      <c r="AO864" s="267"/>
      <c r="AP864" s="267"/>
      <c r="AQ864" s="267"/>
      <c r="AR864" s="267"/>
      <c r="AS864" s="267"/>
      <c r="AT864" s="267"/>
      <c r="AU864" s="267"/>
      <c r="AV864" s="267"/>
      <c r="AW864" s="267"/>
      <c r="AX864" s="267"/>
      <c r="AY864" s="267"/>
      <c r="AZ864" s="267"/>
      <c r="BA864" s="267"/>
      <c r="BB864" s="267"/>
      <c r="BC864" s="267"/>
      <c r="BD864" s="267"/>
      <c r="BE864" s="267"/>
      <c r="BF864" s="267"/>
      <c r="BG864" s="267"/>
      <c r="BH864" s="267"/>
      <c r="BI864" s="267"/>
      <c r="BJ864" s="267"/>
      <c r="BK864" s="267"/>
      <c r="BL864" s="267"/>
      <c r="BM864" s="267"/>
      <c r="BN864" s="267"/>
      <c r="BO864" s="267"/>
      <c r="BP864" s="267"/>
      <c r="BQ864" s="267"/>
      <c r="BR864" s="267"/>
      <c r="BS864" s="267"/>
      <c r="BT864" s="267"/>
      <c r="BU864" s="267"/>
      <c r="BV864" s="267"/>
      <c r="BW864" s="267"/>
      <c r="BX864" s="267"/>
      <c r="BY864" s="267"/>
      <c r="BZ864" s="267"/>
      <c r="CA864" s="267"/>
      <c r="CB864" s="267"/>
      <c r="CC864" s="267"/>
      <c r="CD864" s="267"/>
      <c r="CE864" s="267"/>
      <c r="CF864" s="267"/>
      <c r="CG864" s="267"/>
      <c r="CH864" s="267"/>
      <c r="CI864" s="267"/>
      <c r="CJ864" s="267"/>
      <c r="CK864" s="267"/>
      <c r="CL864" s="267"/>
      <c r="CM864" s="267"/>
      <c r="CN864" s="267"/>
      <c r="CO864" s="267"/>
      <c r="CP864" s="267"/>
      <c r="CQ864" s="267"/>
      <c r="CR864" s="267"/>
      <c r="CS864" s="267"/>
      <c r="CT864" s="267"/>
      <c r="CU864" s="267"/>
      <c r="CV864" s="267"/>
      <c r="CW864" s="267"/>
      <c r="CX864" s="267"/>
      <c r="CY864" s="267"/>
      <c r="CZ864" s="267"/>
      <c r="DA864" s="267"/>
      <c r="DB864" s="267"/>
      <c r="DC864" s="267"/>
      <c r="DD864" s="267"/>
      <c r="DE864" s="267"/>
      <c r="DF864" s="267"/>
      <c r="DG864" s="267"/>
      <c r="DH864" s="267"/>
      <c r="DI864" s="267"/>
      <c r="DJ864" s="267"/>
      <c r="DK864" s="267"/>
      <c r="DL864" s="267"/>
      <c r="DM864" s="267"/>
      <c r="DN864" s="267"/>
      <c r="DO864" s="267"/>
      <c r="DP864" s="267"/>
      <c r="DQ864" s="267"/>
      <c r="DR864" s="267"/>
      <c r="DS864" s="267"/>
      <c r="DT864" s="267"/>
      <c r="DU864" s="267"/>
      <c r="DV864" s="267"/>
      <c r="DW864" s="267"/>
      <c r="DX864" s="267"/>
      <c r="DY864" s="267"/>
      <c r="DZ864" s="267"/>
      <c r="EA864" s="267"/>
      <c r="EB864" s="267"/>
      <c r="EC864" s="267"/>
      <c r="ED864" s="267"/>
      <c r="EE864" s="267"/>
      <c r="EF864" s="267"/>
      <c r="EG864" s="267"/>
      <c r="EH864" s="267"/>
      <c r="EI864" s="267"/>
      <c r="EJ864" s="267"/>
      <c r="EK864" s="267"/>
      <c r="EL864" s="267"/>
      <c r="EM864" s="267"/>
      <c r="EN864" s="267"/>
      <c r="EO864" s="267"/>
      <c r="EP864" s="267"/>
      <c r="EQ864" s="267"/>
      <c r="ER864" s="267"/>
      <c r="ES864" s="267"/>
      <c r="ET864" s="267"/>
      <c r="EU864" s="267"/>
      <c r="EV864" s="267"/>
      <c r="EW864" s="267"/>
      <c r="EX864" s="267"/>
      <c r="EY864" s="267"/>
      <c r="EZ864" s="267"/>
      <c r="FA864" s="267"/>
      <c r="FB864" s="267"/>
      <c r="FC864" s="267"/>
      <c r="FD864" s="267"/>
      <c r="FE864" s="267"/>
      <c r="FF864" s="267"/>
      <c r="FG864" s="267"/>
      <c r="FH864" s="267"/>
      <c r="FI864" s="267"/>
      <c r="FJ864" s="267"/>
      <c r="FK864" s="267"/>
      <c r="FL864" s="267"/>
      <c r="FM864" s="267"/>
      <c r="FN864" s="267"/>
      <c r="FO864" s="267"/>
      <c r="FP864" s="267"/>
      <c r="FQ864" s="267"/>
      <c r="FR864" s="267"/>
      <c r="FS864" s="267"/>
      <c r="FT864" s="267"/>
      <c r="FU864" s="267"/>
      <c r="FV864" s="267"/>
      <c r="FW864" s="267"/>
      <c r="FX864" s="267"/>
      <c r="FY864" s="267"/>
      <c r="FZ864" s="267"/>
      <c r="GA864" s="267"/>
      <c r="GB864" s="267"/>
      <c r="GC864" s="267"/>
      <c r="GD864" s="267"/>
      <c r="GE864" s="267"/>
      <c r="GF864" s="267"/>
      <c r="GG864" s="267"/>
      <c r="GH864" s="267"/>
      <c r="GI864" s="267"/>
      <c r="GJ864" s="267"/>
      <c r="GK864" s="267"/>
      <c r="GL864" s="267"/>
      <c r="GM864" s="267"/>
      <c r="GN864" s="267"/>
      <c r="GO864" s="267"/>
      <c r="GP864" s="267"/>
      <c r="GQ864" s="267"/>
      <c r="GR864" s="267"/>
      <c r="GS864" s="267"/>
      <c r="GT864" s="267"/>
      <c r="GU864" s="267"/>
      <c r="GV864" s="267"/>
    </row>
    <row r="866" spans="1:204" s="502" customFormat="1">
      <c r="A866" s="258"/>
      <c r="B866" s="425"/>
      <c r="C866" s="260"/>
      <c r="D866" s="261"/>
      <c r="E866" s="262"/>
      <c r="F866" s="263"/>
      <c r="G866" s="426"/>
      <c r="H866" s="428"/>
      <c r="I866" s="507"/>
      <c r="J866" s="508"/>
      <c r="K866" s="509"/>
      <c r="L866" s="510"/>
      <c r="N866" s="511"/>
      <c r="O866" s="511"/>
      <c r="P866" s="267"/>
      <c r="Q866" s="267"/>
      <c r="R866" s="267"/>
      <c r="S866" s="267"/>
      <c r="T866" s="267"/>
      <c r="U866" s="267"/>
      <c r="V866" s="267"/>
      <c r="W866" s="267"/>
      <c r="X866" s="267"/>
      <c r="Y866" s="267"/>
      <c r="Z866" s="267"/>
      <c r="AA866" s="267"/>
      <c r="AB866" s="267"/>
      <c r="AC866" s="267"/>
      <c r="AD866" s="267"/>
      <c r="AE866" s="267"/>
      <c r="AF866" s="267"/>
      <c r="AG866" s="267"/>
      <c r="AH866" s="267"/>
      <c r="AI866" s="267"/>
      <c r="AJ866" s="267"/>
      <c r="AK866" s="267"/>
      <c r="AL866" s="267"/>
      <c r="AM866" s="267"/>
      <c r="AN866" s="267"/>
      <c r="AO866" s="267"/>
      <c r="AP866" s="267"/>
      <c r="AQ866" s="267"/>
      <c r="AR866" s="267"/>
      <c r="AS866" s="267"/>
      <c r="AT866" s="267"/>
      <c r="AU866" s="267"/>
      <c r="AV866" s="267"/>
      <c r="AW866" s="267"/>
      <c r="AX866" s="267"/>
      <c r="AY866" s="267"/>
      <c r="AZ866" s="267"/>
      <c r="BA866" s="267"/>
      <c r="BB866" s="267"/>
      <c r="BC866" s="267"/>
      <c r="BD866" s="267"/>
      <c r="BE866" s="267"/>
      <c r="BF866" s="267"/>
      <c r="BG866" s="267"/>
      <c r="BH866" s="267"/>
      <c r="BI866" s="267"/>
      <c r="BJ866" s="267"/>
      <c r="BK866" s="267"/>
      <c r="BL866" s="267"/>
      <c r="BM866" s="267"/>
      <c r="BN866" s="267"/>
      <c r="BO866" s="267"/>
      <c r="BP866" s="267"/>
      <c r="BQ866" s="267"/>
      <c r="BR866" s="267"/>
      <c r="BS866" s="267"/>
      <c r="BT866" s="267"/>
      <c r="BU866" s="267"/>
      <c r="BV866" s="267"/>
      <c r="BW866" s="267"/>
      <c r="BX866" s="267"/>
      <c r="BY866" s="267"/>
      <c r="BZ866" s="267"/>
      <c r="CA866" s="267"/>
      <c r="CB866" s="267"/>
      <c r="CC866" s="267"/>
      <c r="CD866" s="267"/>
      <c r="CE866" s="267"/>
      <c r="CF866" s="267"/>
      <c r="CG866" s="267"/>
      <c r="CH866" s="267"/>
      <c r="CI866" s="267"/>
      <c r="CJ866" s="267"/>
      <c r="CK866" s="267"/>
      <c r="CL866" s="267"/>
      <c r="CM866" s="267"/>
      <c r="CN866" s="267"/>
      <c r="CO866" s="267"/>
      <c r="CP866" s="267"/>
      <c r="CQ866" s="267"/>
      <c r="CR866" s="267"/>
      <c r="CS866" s="267"/>
      <c r="CT866" s="267"/>
      <c r="CU866" s="267"/>
      <c r="CV866" s="267"/>
      <c r="CW866" s="267"/>
      <c r="CX866" s="267"/>
      <c r="CY866" s="267"/>
      <c r="CZ866" s="267"/>
      <c r="DA866" s="267"/>
      <c r="DB866" s="267"/>
      <c r="DC866" s="267"/>
      <c r="DD866" s="267"/>
      <c r="DE866" s="267"/>
      <c r="DF866" s="267"/>
      <c r="DG866" s="267"/>
      <c r="DH866" s="267"/>
      <c r="DI866" s="267"/>
      <c r="DJ866" s="267"/>
      <c r="DK866" s="267"/>
      <c r="DL866" s="267"/>
      <c r="DM866" s="267"/>
      <c r="DN866" s="267"/>
      <c r="DO866" s="267"/>
      <c r="DP866" s="267"/>
      <c r="DQ866" s="267"/>
      <c r="DR866" s="267"/>
      <c r="DS866" s="267"/>
      <c r="DT866" s="267"/>
      <c r="DU866" s="267"/>
      <c r="DV866" s="267"/>
      <c r="DW866" s="267"/>
      <c r="DX866" s="267"/>
      <c r="DY866" s="267"/>
      <c r="DZ866" s="267"/>
      <c r="EA866" s="267"/>
      <c r="EB866" s="267"/>
      <c r="EC866" s="267"/>
      <c r="ED866" s="267"/>
      <c r="EE866" s="267"/>
      <c r="EF866" s="267"/>
      <c r="EG866" s="267"/>
      <c r="EH866" s="267"/>
      <c r="EI866" s="267"/>
      <c r="EJ866" s="267"/>
      <c r="EK866" s="267"/>
      <c r="EL866" s="267"/>
      <c r="EM866" s="267"/>
      <c r="EN866" s="267"/>
      <c r="EO866" s="267"/>
      <c r="EP866" s="267"/>
      <c r="EQ866" s="267"/>
      <c r="ER866" s="267"/>
      <c r="ES866" s="267"/>
      <c r="ET866" s="267"/>
      <c r="EU866" s="267"/>
      <c r="EV866" s="267"/>
      <c r="EW866" s="267"/>
      <c r="EX866" s="267"/>
      <c r="EY866" s="267"/>
      <c r="EZ866" s="267"/>
      <c r="FA866" s="267"/>
      <c r="FB866" s="267"/>
      <c r="FC866" s="267"/>
      <c r="FD866" s="267"/>
      <c r="FE866" s="267"/>
      <c r="FF866" s="267"/>
      <c r="FG866" s="267"/>
      <c r="FH866" s="267"/>
      <c r="FI866" s="267"/>
      <c r="FJ866" s="267"/>
      <c r="FK866" s="267"/>
      <c r="FL866" s="267"/>
      <c r="FM866" s="267"/>
      <c r="FN866" s="267"/>
      <c r="FO866" s="267"/>
      <c r="FP866" s="267"/>
      <c r="FQ866" s="267"/>
      <c r="FR866" s="267"/>
      <c r="FS866" s="267"/>
      <c r="FT866" s="267"/>
      <c r="FU866" s="267"/>
      <c r="FV866" s="267"/>
      <c r="FW866" s="267"/>
      <c r="FX866" s="267"/>
      <c r="FY866" s="267"/>
      <c r="FZ866" s="267"/>
      <c r="GA866" s="267"/>
      <c r="GB866" s="267"/>
      <c r="GC866" s="267"/>
      <c r="GD866" s="267"/>
      <c r="GE866" s="267"/>
      <c r="GF866" s="267"/>
      <c r="GG866" s="267"/>
      <c r="GH866" s="267"/>
      <c r="GI866" s="267"/>
      <c r="GJ866" s="267"/>
      <c r="GK866" s="267"/>
      <c r="GL866" s="267"/>
      <c r="GM866" s="267"/>
      <c r="GN866" s="267"/>
      <c r="GO866" s="267"/>
      <c r="GP866" s="267"/>
      <c r="GQ866" s="267"/>
      <c r="GR866" s="267"/>
      <c r="GS866" s="267"/>
      <c r="GT866" s="267"/>
      <c r="GU866" s="267"/>
      <c r="GV866" s="267"/>
    </row>
    <row r="868" spans="1:204" s="502" customFormat="1">
      <c r="A868" s="258"/>
      <c r="B868" s="425"/>
      <c r="C868" s="260"/>
      <c r="D868" s="261"/>
      <c r="E868" s="262"/>
      <c r="F868" s="263"/>
      <c r="G868" s="426"/>
      <c r="H868" s="428"/>
      <c r="I868" s="507"/>
      <c r="J868" s="508"/>
      <c r="K868" s="509"/>
      <c r="L868" s="510"/>
      <c r="N868" s="511"/>
      <c r="O868" s="511"/>
      <c r="P868" s="267"/>
      <c r="Q868" s="267"/>
      <c r="R868" s="267"/>
      <c r="S868" s="267"/>
      <c r="T868" s="267"/>
      <c r="U868" s="267"/>
      <c r="V868" s="267"/>
      <c r="W868" s="267"/>
      <c r="X868" s="267"/>
      <c r="Y868" s="267"/>
      <c r="Z868" s="267"/>
      <c r="AA868" s="267"/>
      <c r="AB868" s="267"/>
      <c r="AC868" s="267"/>
      <c r="AD868" s="267"/>
      <c r="AE868" s="267"/>
      <c r="AF868" s="267"/>
      <c r="AG868" s="267"/>
      <c r="AH868" s="267"/>
      <c r="AI868" s="267"/>
      <c r="AJ868" s="267"/>
      <c r="AK868" s="267"/>
      <c r="AL868" s="267"/>
      <c r="AM868" s="267"/>
      <c r="AN868" s="267"/>
      <c r="AO868" s="267"/>
      <c r="AP868" s="267"/>
      <c r="AQ868" s="267"/>
      <c r="AR868" s="267"/>
      <c r="AS868" s="267"/>
      <c r="AT868" s="267"/>
      <c r="AU868" s="267"/>
      <c r="AV868" s="267"/>
      <c r="AW868" s="267"/>
      <c r="AX868" s="267"/>
      <c r="AY868" s="267"/>
      <c r="AZ868" s="267"/>
      <c r="BA868" s="267"/>
      <c r="BB868" s="267"/>
      <c r="BC868" s="267"/>
      <c r="BD868" s="267"/>
      <c r="BE868" s="267"/>
      <c r="BF868" s="267"/>
      <c r="BG868" s="267"/>
      <c r="BH868" s="267"/>
      <c r="BI868" s="267"/>
      <c r="BJ868" s="267"/>
      <c r="BK868" s="267"/>
      <c r="BL868" s="267"/>
      <c r="BM868" s="267"/>
      <c r="BN868" s="267"/>
      <c r="BO868" s="267"/>
      <c r="BP868" s="267"/>
      <c r="BQ868" s="267"/>
      <c r="BR868" s="267"/>
      <c r="BS868" s="267"/>
      <c r="BT868" s="267"/>
      <c r="BU868" s="267"/>
      <c r="BV868" s="267"/>
      <c r="BW868" s="267"/>
      <c r="BX868" s="267"/>
      <c r="BY868" s="267"/>
      <c r="BZ868" s="267"/>
      <c r="CA868" s="267"/>
      <c r="CB868" s="267"/>
      <c r="CC868" s="267"/>
      <c r="CD868" s="267"/>
      <c r="CE868" s="267"/>
      <c r="CF868" s="267"/>
      <c r="CG868" s="267"/>
      <c r="CH868" s="267"/>
      <c r="CI868" s="267"/>
      <c r="CJ868" s="267"/>
      <c r="CK868" s="267"/>
      <c r="CL868" s="267"/>
      <c r="CM868" s="267"/>
      <c r="CN868" s="267"/>
      <c r="CO868" s="267"/>
      <c r="CP868" s="267"/>
      <c r="CQ868" s="267"/>
      <c r="CR868" s="267"/>
      <c r="CS868" s="267"/>
      <c r="CT868" s="267"/>
      <c r="CU868" s="267"/>
      <c r="CV868" s="267"/>
      <c r="CW868" s="267"/>
      <c r="CX868" s="267"/>
      <c r="CY868" s="267"/>
      <c r="CZ868" s="267"/>
      <c r="DA868" s="267"/>
      <c r="DB868" s="267"/>
      <c r="DC868" s="267"/>
      <c r="DD868" s="267"/>
      <c r="DE868" s="267"/>
      <c r="DF868" s="267"/>
      <c r="DG868" s="267"/>
      <c r="DH868" s="267"/>
      <c r="DI868" s="267"/>
      <c r="DJ868" s="267"/>
      <c r="DK868" s="267"/>
      <c r="DL868" s="267"/>
      <c r="DM868" s="267"/>
      <c r="DN868" s="267"/>
      <c r="DO868" s="267"/>
      <c r="DP868" s="267"/>
      <c r="DQ868" s="267"/>
      <c r="DR868" s="267"/>
      <c r="DS868" s="267"/>
      <c r="DT868" s="267"/>
      <c r="DU868" s="267"/>
      <c r="DV868" s="267"/>
      <c r="DW868" s="267"/>
      <c r="DX868" s="267"/>
      <c r="DY868" s="267"/>
      <c r="DZ868" s="267"/>
      <c r="EA868" s="267"/>
      <c r="EB868" s="267"/>
      <c r="EC868" s="267"/>
      <c r="ED868" s="267"/>
      <c r="EE868" s="267"/>
      <c r="EF868" s="267"/>
      <c r="EG868" s="267"/>
      <c r="EH868" s="267"/>
      <c r="EI868" s="267"/>
      <c r="EJ868" s="267"/>
      <c r="EK868" s="267"/>
      <c r="EL868" s="267"/>
      <c r="EM868" s="267"/>
      <c r="EN868" s="267"/>
      <c r="EO868" s="267"/>
      <c r="EP868" s="267"/>
      <c r="EQ868" s="267"/>
      <c r="ER868" s="267"/>
      <c r="ES868" s="267"/>
      <c r="ET868" s="267"/>
      <c r="EU868" s="267"/>
      <c r="EV868" s="267"/>
      <c r="EW868" s="267"/>
      <c r="EX868" s="267"/>
      <c r="EY868" s="267"/>
      <c r="EZ868" s="267"/>
      <c r="FA868" s="267"/>
      <c r="FB868" s="267"/>
      <c r="FC868" s="267"/>
      <c r="FD868" s="267"/>
      <c r="FE868" s="267"/>
      <c r="FF868" s="267"/>
      <c r="FG868" s="267"/>
      <c r="FH868" s="267"/>
      <c r="FI868" s="267"/>
      <c r="FJ868" s="267"/>
      <c r="FK868" s="267"/>
      <c r="FL868" s="267"/>
      <c r="FM868" s="267"/>
      <c r="FN868" s="267"/>
      <c r="FO868" s="267"/>
      <c r="FP868" s="267"/>
      <c r="FQ868" s="267"/>
      <c r="FR868" s="267"/>
      <c r="FS868" s="267"/>
      <c r="FT868" s="267"/>
      <c r="FU868" s="267"/>
      <c r="FV868" s="267"/>
      <c r="FW868" s="267"/>
      <c r="FX868" s="267"/>
      <c r="FY868" s="267"/>
      <c r="FZ868" s="267"/>
      <c r="GA868" s="267"/>
      <c r="GB868" s="267"/>
      <c r="GC868" s="267"/>
      <c r="GD868" s="267"/>
      <c r="GE868" s="267"/>
      <c r="GF868" s="267"/>
      <c r="GG868" s="267"/>
      <c r="GH868" s="267"/>
      <c r="GI868" s="267"/>
      <c r="GJ868" s="267"/>
      <c r="GK868" s="267"/>
      <c r="GL868" s="267"/>
      <c r="GM868" s="267"/>
      <c r="GN868" s="267"/>
      <c r="GO868" s="267"/>
      <c r="GP868" s="267"/>
      <c r="GQ868" s="267"/>
      <c r="GR868" s="267"/>
      <c r="GS868" s="267"/>
      <c r="GT868" s="267"/>
      <c r="GU868" s="267"/>
      <c r="GV868" s="267"/>
    </row>
    <row r="870" spans="1:204" s="502" customFormat="1">
      <c r="A870" s="258"/>
      <c r="B870" s="425"/>
      <c r="C870" s="260"/>
      <c r="D870" s="261"/>
      <c r="E870" s="262"/>
      <c r="F870" s="263"/>
      <c r="G870" s="426"/>
      <c r="H870" s="428"/>
      <c r="I870" s="507"/>
      <c r="J870" s="508"/>
      <c r="K870" s="509"/>
      <c r="L870" s="510"/>
      <c r="N870" s="511"/>
      <c r="O870" s="511"/>
      <c r="P870" s="267"/>
      <c r="Q870" s="267"/>
      <c r="R870" s="267"/>
      <c r="S870" s="267"/>
      <c r="T870" s="267"/>
      <c r="U870" s="267"/>
      <c r="V870" s="267"/>
      <c r="W870" s="267"/>
      <c r="X870" s="267"/>
      <c r="Y870" s="267"/>
      <c r="Z870" s="267"/>
      <c r="AA870" s="267"/>
      <c r="AB870" s="267"/>
      <c r="AC870" s="267"/>
      <c r="AD870" s="267"/>
      <c r="AE870" s="267"/>
      <c r="AF870" s="267"/>
      <c r="AG870" s="267"/>
      <c r="AH870" s="267"/>
      <c r="AI870" s="267"/>
      <c r="AJ870" s="267"/>
      <c r="AK870" s="267"/>
      <c r="AL870" s="267"/>
      <c r="AM870" s="267"/>
      <c r="AN870" s="267"/>
      <c r="AO870" s="267"/>
      <c r="AP870" s="267"/>
      <c r="AQ870" s="267"/>
      <c r="AR870" s="267"/>
      <c r="AS870" s="267"/>
      <c r="AT870" s="267"/>
      <c r="AU870" s="267"/>
      <c r="AV870" s="267"/>
      <c r="AW870" s="267"/>
      <c r="AX870" s="267"/>
      <c r="AY870" s="267"/>
      <c r="AZ870" s="267"/>
      <c r="BA870" s="267"/>
      <c r="BB870" s="267"/>
      <c r="BC870" s="267"/>
      <c r="BD870" s="267"/>
      <c r="BE870" s="267"/>
      <c r="BF870" s="267"/>
      <c r="BG870" s="267"/>
      <c r="BH870" s="267"/>
      <c r="BI870" s="267"/>
      <c r="BJ870" s="267"/>
      <c r="BK870" s="267"/>
      <c r="BL870" s="267"/>
      <c r="BM870" s="267"/>
      <c r="BN870" s="267"/>
      <c r="BO870" s="267"/>
      <c r="BP870" s="267"/>
      <c r="BQ870" s="267"/>
      <c r="BR870" s="267"/>
      <c r="BS870" s="267"/>
      <c r="BT870" s="267"/>
      <c r="BU870" s="267"/>
      <c r="BV870" s="267"/>
      <c r="BW870" s="267"/>
      <c r="BX870" s="267"/>
      <c r="BY870" s="267"/>
      <c r="BZ870" s="267"/>
      <c r="CA870" s="267"/>
      <c r="CB870" s="267"/>
      <c r="CC870" s="267"/>
      <c r="CD870" s="267"/>
      <c r="CE870" s="267"/>
      <c r="CF870" s="267"/>
      <c r="CG870" s="267"/>
      <c r="CH870" s="267"/>
      <c r="CI870" s="267"/>
      <c r="CJ870" s="267"/>
      <c r="CK870" s="267"/>
      <c r="CL870" s="267"/>
      <c r="CM870" s="267"/>
      <c r="CN870" s="267"/>
      <c r="CO870" s="267"/>
      <c r="CP870" s="267"/>
      <c r="CQ870" s="267"/>
      <c r="CR870" s="267"/>
      <c r="CS870" s="267"/>
      <c r="CT870" s="267"/>
      <c r="CU870" s="267"/>
      <c r="CV870" s="267"/>
      <c r="CW870" s="267"/>
      <c r="CX870" s="267"/>
      <c r="CY870" s="267"/>
      <c r="CZ870" s="267"/>
      <c r="DA870" s="267"/>
      <c r="DB870" s="267"/>
      <c r="DC870" s="267"/>
      <c r="DD870" s="267"/>
      <c r="DE870" s="267"/>
      <c r="DF870" s="267"/>
      <c r="DG870" s="267"/>
      <c r="DH870" s="267"/>
      <c r="DI870" s="267"/>
      <c r="DJ870" s="267"/>
      <c r="DK870" s="267"/>
      <c r="DL870" s="267"/>
      <c r="DM870" s="267"/>
      <c r="DN870" s="267"/>
      <c r="DO870" s="267"/>
      <c r="DP870" s="267"/>
      <c r="DQ870" s="267"/>
      <c r="DR870" s="267"/>
      <c r="DS870" s="267"/>
      <c r="DT870" s="267"/>
      <c r="DU870" s="267"/>
      <c r="DV870" s="267"/>
      <c r="DW870" s="267"/>
      <c r="DX870" s="267"/>
      <c r="DY870" s="267"/>
      <c r="DZ870" s="267"/>
      <c r="EA870" s="267"/>
      <c r="EB870" s="267"/>
      <c r="EC870" s="267"/>
      <c r="ED870" s="267"/>
      <c r="EE870" s="267"/>
      <c r="EF870" s="267"/>
      <c r="EG870" s="267"/>
      <c r="EH870" s="267"/>
      <c r="EI870" s="267"/>
      <c r="EJ870" s="267"/>
      <c r="EK870" s="267"/>
      <c r="EL870" s="267"/>
      <c r="EM870" s="267"/>
      <c r="EN870" s="267"/>
      <c r="EO870" s="267"/>
      <c r="EP870" s="267"/>
      <c r="EQ870" s="267"/>
      <c r="ER870" s="267"/>
      <c r="ES870" s="267"/>
      <c r="ET870" s="267"/>
      <c r="EU870" s="267"/>
      <c r="EV870" s="267"/>
      <c r="EW870" s="267"/>
      <c r="EX870" s="267"/>
      <c r="EY870" s="267"/>
      <c r="EZ870" s="267"/>
      <c r="FA870" s="267"/>
      <c r="FB870" s="267"/>
      <c r="FC870" s="267"/>
      <c r="FD870" s="267"/>
      <c r="FE870" s="267"/>
      <c r="FF870" s="267"/>
      <c r="FG870" s="267"/>
      <c r="FH870" s="267"/>
      <c r="FI870" s="267"/>
      <c r="FJ870" s="267"/>
      <c r="FK870" s="267"/>
      <c r="FL870" s="267"/>
      <c r="FM870" s="267"/>
      <c r="FN870" s="267"/>
      <c r="FO870" s="267"/>
      <c r="FP870" s="267"/>
      <c r="FQ870" s="267"/>
      <c r="FR870" s="267"/>
      <c r="FS870" s="267"/>
      <c r="FT870" s="267"/>
      <c r="FU870" s="267"/>
      <c r="FV870" s="267"/>
      <c r="FW870" s="267"/>
      <c r="FX870" s="267"/>
      <c r="FY870" s="267"/>
      <c r="FZ870" s="267"/>
      <c r="GA870" s="267"/>
      <c r="GB870" s="267"/>
      <c r="GC870" s="267"/>
      <c r="GD870" s="267"/>
      <c r="GE870" s="267"/>
      <c r="GF870" s="267"/>
      <c r="GG870" s="267"/>
      <c r="GH870" s="267"/>
      <c r="GI870" s="267"/>
      <c r="GJ870" s="267"/>
      <c r="GK870" s="267"/>
      <c r="GL870" s="267"/>
      <c r="GM870" s="267"/>
      <c r="GN870" s="267"/>
      <c r="GO870" s="267"/>
      <c r="GP870" s="267"/>
      <c r="GQ870" s="267"/>
      <c r="GR870" s="267"/>
      <c r="GS870" s="267"/>
      <c r="GT870" s="267"/>
      <c r="GU870" s="267"/>
      <c r="GV870" s="267"/>
    </row>
    <row r="872" spans="1:204" s="502" customFormat="1">
      <c r="A872" s="258"/>
      <c r="B872" s="425"/>
      <c r="C872" s="260"/>
      <c r="D872" s="261"/>
      <c r="E872" s="262"/>
      <c r="F872" s="263"/>
      <c r="G872" s="426"/>
      <c r="H872" s="428"/>
      <c r="I872" s="507"/>
      <c r="J872" s="508"/>
      <c r="K872" s="509"/>
      <c r="L872" s="510"/>
      <c r="N872" s="511"/>
      <c r="O872" s="511"/>
      <c r="P872" s="267"/>
      <c r="Q872" s="267"/>
      <c r="R872" s="267"/>
      <c r="S872" s="267"/>
      <c r="T872" s="267"/>
      <c r="U872" s="267"/>
      <c r="V872" s="267"/>
      <c r="W872" s="267"/>
      <c r="X872" s="267"/>
      <c r="Y872" s="267"/>
      <c r="Z872" s="267"/>
      <c r="AA872" s="267"/>
      <c r="AB872" s="267"/>
      <c r="AC872" s="267"/>
      <c r="AD872" s="267"/>
      <c r="AE872" s="267"/>
      <c r="AF872" s="267"/>
      <c r="AG872" s="267"/>
      <c r="AH872" s="267"/>
      <c r="AI872" s="267"/>
      <c r="AJ872" s="267"/>
      <c r="AK872" s="267"/>
      <c r="AL872" s="267"/>
      <c r="AM872" s="267"/>
      <c r="AN872" s="267"/>
      <c r="AO872" s="267"/>
      <c r="AP872" s="267"/>
      <c r="AQ872" s="267"/>
      <c r="AR872" s="267"/>
      <c r="AS872" s="267"/>
      <c r="AT872" s="267"/>
      <c r="AU872" s="267"/>
      <c r="AV872" s="267"/>
      <c r="AW872" s="267"/>
      <c r="AX872" s="267"/>
      <c r="AY872" s="267"/>
      <c r="AZ872" s="267"/>
      <c r="BA872" s="267"/>
      <c r="BB872" s="267"/>
      <c r="BC872" s="267"/>
      <c r="BD872" s="267"/>
      <c r="BE872" s="267"/>
      <c r="BF872" s="267"/>
      <c r="BG872" s="267"/>
      <c r="BH872" s="267"/>
      <c r="BI872" s="267"/>
      <c r="BJ872" s="267"/>
      <c r="BK872" s="267"/>
      <c r="BL872" s="267"/>
      <c r="BM872" s="267"/>
      <c r="BN872" s="267"/>
      <c r="BO872" s="267"/>
      <c r="BP872" s="267"/>
      <c r="BQ872" s="267"/>
      <c r="BR872" s="267"/>
      <c r="BS872" s="267"/>
      <c r="BT872" s="267"/>
      <c r="BU872" s="267"/>
      <c r="BV872" s="267"/>
      <c r="BW872" s="267"/>
      <c r="BX872" s="267"/>
      <c r="BY872" s="267"/>
      <c r="BZ872" s="267"/>
      <c r="CA872" s="267"/>
      <c r="CB872" s="267"/>
      <c r="CC872" s="267"/>
      <c r="CD872" s="267"/>
      <c r="CE872" s="267"/>
      <c r="CF872" s="267"/>
      <c r="CG872" s="267"/>
      <c r="CH872" s="267"/>
      <c r="CI872" s="267"/>
      <c r="CJ872" s="267"/>
      <c r="CK872" s="267"/>
      <c r="CL872" s="267"/>
      <c r="CM872" s="267"/>
      <c r="CN872" s="267"/>
      <c r="CO872" s="267"/>
      <c r="CP872" s="267"/>
      <c r="CQ872" s="267"/>
      <c r="CR872" s="267"/>
      <c r="CS872" s="267"/>
      <c r="CT872" s="267"/>
      <c r="CU872" s="267"/>
      <c r="CV872" s="267"/>
      <c r="CW872" s="267"/>
      <c r="CX872" s="267"/>
      <c r="CY872" s="267"/>
      <c r="CZ872" s="267"/>
      <c r="DA872" s="267"/>
      <c r="DB872" s="267"/>
      <c r="DC872" s="267"/>
      <c r="DD872" s="267"/>
      <c r="DE872" s="267"/>
      <c r="DF872" s="267"/>
      <c r="DG872" s="267"/>
      <c r="DH872" s="267"/>
      <c r="DI872" s="267"/>
      <c r="DJ872" s="267"/>
      <c r="DK872" s="267"/>
      <c r="DL872" s="267"/>
      <c r="DM872" s="267"/>
      <c r="DN872" s="267"/>
      <c r="DO872" s="267"/>
      <c r="DP872" s="267"/>
      <c r="DQ872" s="267"/>
      <c r="DR872" s="267"/>
      <c r="DS872" s="267"/>
      <c r="DT872" s="267"/>
      <c r="DU872" s="267"/>
      <c r="DV872" s="267"/>
      <c r="DW872" s="267"/>
      <c r="DX872" s="267"/>
      <c r="DY872" s="267"/>
      <c r="DZ872" s="267"/>
      <c r="EA872" s="267"/>
      <c r="EB872" s="267"/>
      <c r="EC872" s="267"/>
      <c r="ED872" s="267"/>
      <c r="EE872" s="267"/>
      <c r="EF872" s="267"/>
      <c r="EG872" s="267"/>
      <c r="EH872" s="267"/>
      <c r="EI872" s="267"/>
      <c r="EJ872" s="267"/>
      <c r="EK872" s="267"/>
      <c r="EL872" s="267"/>
      <c r="EM872" s="267"/>
      <c r="EN872" s="267"/>
      <c r="EO872" s="267"/>
      <c r="EP872" s="267"/>
      <c r="EQ872" s="267"/>
      <c r="ER872" s="267"/>
      <c r="ES872" s="267"/>
      <c r="ET872" s="267"/>
      <c r="EU872" s="267"/>
      <c r="EV872" s="267"/>
      <c r="EW872" s="267"/>
      <c r="EX872" s="267"/>
      <c r="EY872" s="267"/>
      <c r="EZ872" s="267"/>
      <c r="FA872" s="267"/>
      <c r="FB872" s="267"/>
      <c r="FC872" s="267"/>
      <c r="FD872" s="267"/>
      <c r="FE872" s="267"/>
      <c r="FF872" s="267"/>
      <c r="FG872" s="267"/>
      <c r="FH872" s="267"/>
      <c r="FI872" s="267"/>
      <c r="FJ872" s="267"/>
      <c r="FK872" s="267"/>
      <c r="FL872" s="267"/>
      <c r="FM872" s="267"/>
      <c r="FN872" s="267"/>
      <c r="FO872" s="267"/>
      <c r="FP872" s="267"/>
      <c r="FQ872" s="267"/>
      <c r="FR872" s="267"/>
      <c r="FS872" s="267"/>
      <c r="FT872" s="267"/>
      <c r="FU872" s="267"/>
      <c r="FV872" s="267"/>
      <c r="FW872" s="267"/>
      <c r="FX872" s="267"/>
      <c r="FY872" s="267"/>
      <c r="FZ872" s="267"/>
      <c r="GA872" s="267"/>
      <c r="GB872" s="267"/>
      <c r="GC872" s="267"/>
      <c r="GD872" s="267"/>
      <c r="GE872" s="267"/>
      <c r="GF872" s="267"/>
      <c r="GG872" s="267"/>
      <c r="GH872" s="267"/>
      <c r="GI872" s="267"/>
      <c r="GJ872" s="267"/>
      <c r="GK872" s="267"/>
      <c r="GL872" s="267"/>
      <c r="GM872" s="267"/>
      <c r="GN872" s="267"/>
      <c r="GO872" s="267"/>
      <c r="GP872" s="267"/>
      <c r="GQ872" s="267"/>
      <c r="GR872" s="267"/>
      <c r="GS872" s="267"/>
      <c r="GT872" s="267"/>
      <c r="GU872" s="267"/>
      <c r="GV872" s="267"/>
    </row>
    <row r="874" spans="1:204" s="502" customFormat="1">
      <c r="A874" s="258"/>
      <c r="B874" s="425"/>
      <c r="C874" s="260"/>
      <c r="D874" s="261"/>
      <c r="E874" s="262"/>
      <c r="F874" s="263"/>
      <c r="G874" s="426"/>
      <c r="H874" s="428"/>
      <c r="I874" s="507"/>
      <c r="J874" s="508"/>
      <c r="K874" s="509"/>
      <c r="L874" s="510"/>
      <c r="N874" s="511"/>
      <c r="O874" s="511"/>
      <c r="P874" s="267"/>
      <c r="Q874" s="267"/>
      <c r="R874" s="267"/>
      <c r="S874" s="267"/>
      <c r="T874" s="267"/>
      <c r="U874" s="267"/>
      <c r="V874" s="267"/>
      <c r="W874" s="267"/>
      <c r="X874" s="267"/>
      <c r="Y874" s="267"/>
      <c r="Z874" s="267"/>
      <c r="AA874" s="267"/>
      <c r="AB874" s="267"/>
      <c r="AC874" s="267"/>
      <c r="AD874" s="267"/>
      <c r="AE874" s="267"/>
      <c r="AF874" s="267"/>
      <c r="AG874" s="267"/>
      <c r="AH874" s="267"/>
      <c r="AI874" s="267"/>
      <c r="AJ874" s="267"/>
      <c r="AK874" s="267"/>
      <c r="AL874" s="267"/>
      <c r="AM874" s="267"/>
      <c r="AN874" s="267"/>
      <c r="AO874" s="267"/>
      <c r="AP874" s="267"/>
      <c r="AQ874" s="267"/>
      <c r="AR874" s="267"/>
      <c r="AS874" s="267"/>
      <c r="AT874" s="267"/>
      <c r="AU874" s="267"/>
      <c r="AV874" s="267"/>
      <c r="AW874" s="267"/>
      <c r="AX874" s="267"/>
      <c r="AY874" s="267"/>
      <c r="AZ874" s="267"/>
      <c r="BA874" s="267"/>
      <c r="BB874" s="267"/>
      <c r="BC874" s="267"/>
      <c r="BD874" s="267"/>
      <c r="BE874" s="267"/>
      <c r="BF874" s="267"/>
      <c r="BG874" s="267"/>
      <c r="BH874" s="267"/>
      <c r="BI874" s="267"/>
      <c r="BJ874" s="267"/>
      <c r="BK874" s="267"/>
      <c r="BL874" s="267"/>
      <c r="BM874" s="267"/>
      <c r="BN874" s="267"/>
      <c r="BO874" s="267"/>
      <c r="BP874" s="267"/>
      <c r="BQ874" s="267"/>
      <c r="BR874" s="267"/>
      <c r="BS874" s="267"/>
      <c r="BT874" s="267"/>
      <c r="BU874" s="267"/>
      <c r="BV874" s="267"/>
      <c r="BW874" s="267"/>
      <c r="BX874" s="267"/>
      <c r="BY874" s="267"/>
      <c r="BZ874" s="267"/>
      <c r="CA874" s="267"/>
      <c r="CB874" s="267"/>
      <c r="CC874" s="267"/>
      <c r="CD874" s="267"/>
      <c r="CE874" s="267"/>
      <c r="CF874" s="267"/>
      <c r="CG874" s="267"/>
      <c r="CH874" s="267"/>
      <c r="CI874" s="267"/>
      <c r="CJ874" s="267"/>
      <c r="CK874" s="267"/>
      <c r="CL874" s="267"/>
      <c r="CM874" s="267"/>
      <c r="CN874" s="267"/>
      <c r="CO874" s="267"/>
      <c r="CP874" s="267"/>
      <c r="CQ874" s="267"/>
      <c r="CR874" s="267"/>
      <c r="CS874" s="267"/>
      <c r="CT874" s="267"/>
      <c r="CU874" s="267"/>
      <c r="CV874" s="267"/>
      <c r="CW874" s="267"/>
      <c r="CX874" s="267"/>
      <c r="CY874" s="267"/>
      <c r="CZ874" s="267"/>
      <c r="DA874" s="267"/>
      <c r="DB874" s="267"/>
      <c r="DC874" s="267"/>
      <c r="DD874" s="267"/>
      <c r="DE874" s="267"/>
      <c r="DF874" s="267"/>
      <c r="DG874" s="267"/>
      <c r="DH874" s="267"/>
      <c r="DI874" s="267"/>
      <c r="DJ874" s="267"/>
      <c r="DK874" s="267"/>
      <c r="DL874" s="267"/>
      <c r="DM874" s="267"/>
      <c r="DN874" s="267"/>
      <c r="DO874" s="267"/>
      <c r="DP874" s="267"/>
      <c r="DQ874" s="267"/>
      <c r="DR874" s="267"/>
      <c r="DS874" s="267"/>
      <c r="DT874" s="267"/>
      <c r="DU874" s="267"/>
      <c r="DV874" s="267"/>
      <c r="DW874" s="267"/>
      <c r="DX874" s="267"/>
      <c r="DY874" s="267"/>
      <c r="DZ874" s="267"/>
      <c r="EA874" s="267"/>
      <c r="EB874" s="267"/>
      <c r="EC874" s="267"/>
      <c r="ED874" s="267"/>
      <c r="EE874" s="267"/>
      <c r="EF874" s="267"/>
      <c r="EG874" s="267"/>
      <c r="EH874" s="267"/>
      <c r="EI874" s="267"/>
      <c r="EJ874" s="267"/>
      <c r="EK874" s="267"/>
      <c r="EL874" s="267"/>
      <c r="EM874" s="267"/>
      <c r="EN874" s="267"/>
      <c r="EO874" s="267"/>
      <c r="EP874" s="267"/>
      <c r="EQ874" s="267"/>
      <c r="ER874" s="267"/>
      <c r="ES874" s="267"/>
      <c r="ET874" s="267"/>
      <c r="EU874" s="267"/>
      <c r="EV874" s="267"/>
      <c r="EW874" s="267"/>
      <c r="EX874" s="267"/>
      <c r="EY874" s="267"/>
      <c r="EZ874" s="267"/>
      <c r="FA874" s="267"/>
      <c r="FB874" s="267"/>
      <c r="FC874" s="267"/>
      <c r="FD874" s="267"/>
      <c r="FE874" s="267"/>
      <c r="FF874" s="267"/>
      <c r="FG874" s="267"/>
      <c r="FH874" s="267"/>
      <c r="FI874" s="267"/>
      <c r="FJ874" s="267"/>
      <c r="FK874" s="267"/>
      <c r="FL874" s="267"/>
      <c r="FM874" s="267"/>
      <c r="FN874" s="267"/>
      <c r="FO874" s="267"/>
      <c r="FP874" s="267"/>
      <c r="FQ874" s="267"/>
      <c r="FR874" s="267"/>
      <c r="FS874" s="267"/>
      <c r="FT874" s="267"/>
      <c r="FU874" s="267"/>
      <c r="FV874" s="267"/>
      <c r="FW874" s="267"/>
      <c r="FX874" s="267"/>
      <c r="FY874" s="267"/>
      <c r="FZ874" s="267"/>
      <c r="GA874" s="267"/>
      <c r="GB874" s="267"/>
      <c r="GC874" s="267"/>
      <c r="GD874" s="267"/>
      <c r="GE874" s="267"/>
      <c r="GF874" s="267"/>
      <c r="GG874" s="267"/>
      <c r="GH874" s="267"/>
      <c r="GI874" s="267"/>
      <c r="GJ874" s="267"/>
      <c r="GK874" s="267"/>
      <c r="GL874" s="267"/>
      <c r="GM874" s="267"/>
      <c r="GN874" s="267"/>
      <c r="GO874" s="267"/>
      <c r="GP874" s="267"/>
      <c r="GQ874" s="267"/>
      <c r="GR874" s="267"/>
      <c r="GS874" s="267"/>
      <c r="GT874" s="267"/>
      <c r="GU874" s="267"/>
      <c r="GV874" s="267"/>
    </row>
    <row r="876" spans="1:204" s="502" customFormat="1">
      <c r="A876" s="258"/>
      <c r="B876" s="425"/>
      <c r="C876" s="260"/>
      <c r="D876" s="261"/>
      <c r="E876" s="262"/>
      <c r="F876" s="263"/>
      <c r="G876" s="426"/>
      <c r="H876" s="428"/>
      <c r="I876" s="507"/>
      <c r="J876" s="508"/>
      <c r="K876" s="509"/>
      <c r="L876" s="510"/>
      <c r="N876" s="511"/>
      <c r="O876" s="511"/>
      <c r="P876" s="267"/>
      <c r="Q876" s="267"/>
      <c r="R876" s="267"/>
      <c r="S876" s="267"/>
      <c r="T876" s="267"/>
      <c r="U876" s="267"/>
      <c r="V876" s="267"/>
      <c r="W876" s="267"/>
      <c r="X876" s="267"/>
      <c r="Y876" s="267"/>
      <c r="Z876" s="267"/>
      <c r="AA876" s="267"/>
      <c r="AB876" s="267"/>
      <c r="AC876" s="267"/>
      <c r="AD876" s="267"/>
      <c r="AE876" s="267"/>
      <c r="AF876" s="267"/>
      <c r="AG876" s="267"/>
      <c r="AH876" s="267"/>
      <c r="AI876" s="267"/>
      <c r="AJ876" s="267"/>
      <c r="AK876" s="267"/>
      <c r="AL876" s="267"/>
      <c r="AM876" s="267"/>
      <c r="AN876" s="267"/>
      <c r="AO876" s="267"/>
      <c r="AP876" s="267"/>
      <c r="AQ876" s="267"/>
      <c r="AR876" s="267"/>
      <c r="AS876" s="267"/>
      <c r="AT876" s="267"/>
      <c r="AU876" s="267"/>
      <c r="AV876" s="267"/>
      <c r="AW876" s="267"/>
      <c r="AX876" s="267"/>
      <c r="AY876" s="267"/>
      <c r="AZ876" s="267"/>
      <c r="BA876" s="267"/>
      <c r="BB876" s="267"/>
      <c r="BC876" s="267"/>
      <c r="BD876" s="267"/>
      <c r="BE876" s="267"/>
      <c r="BF876" s="267"/>
      <c r="BG876" s="267"/>
      <c r="BH876" s="267"/>
      <c r="BI876" s="267"/>
      <c r="BJ876" s="267"/>
      <c r="BK876" s="267"/>
      <c r="BL876" s="267"/>
      <c r="BM876" s="267"/>
      <c r="BN876" s="267"/>
      <c r="BO876" s="267"/>
      <c r="BP876" s="267"/>
      <c r="BQ876" s="267"/>
      <c r="BR876" s="267"/>
      <c r="BS876" s="267"/>
      <c r="BT876" s="267"/>
      <c r="BU876" s="267"/>
      <c r="BV876" s="267"/>
      <c r="BW876" s="267"/>
      <c r="BX876" s="267"/>
      <c r="BY876" s="267"/>
      <c r="BZ876" s="267"/>
      <c r="CA876" s="267"/>
      <c r="CB876" s="267"/>
      <c r="CC876" s="267"/>
      <c r="CD876" s="267"/>
      <c r="CE876" s="267"/>
      <c r="CF876" s="267"/>
      <c r="CG876" s="267"/>
      <c r="CH876" s="267"/>
      <c r="CI876" s="267"/>
      <c r="CJ876" s="267"/>
      <c r="CK876" s="267"/>
      <c r="CL876" s="267"/>
      <c r="CM876" s="267"/>
      <c r="CN876" s="267"/>
      <c r="CO876" s="267"/>
      <c r="CP876" s="267"/>
      <c r="CQ876" s="267"/>
      <c r="CR876" s="267"/>
      <c r="CS876" s="267"/>
      <c r="CT876" s="267"/>
      <c r="CU876" s="267"/>
      <c r="CV876" s="267"/>
      <c r="CW876" s="267"/>
      <c r="CX876" s="267"/>
      <c r="CY876" s="267"/>
      <c r="CZ876" s="267"/>
      <c r="DA876" s="267"/>
      <c r="DB876" s="267"/>
      <c r="DC876" s="267"/>
      <c r="DD876" s="267"/>
      <c r="DE876" s="267"/>
      <c r="DF876" s="267"/>
      <c r="DG876" s="267"/>
      <c r="DH876" s="267"/>
      <c r="DI876" s="267"/>
      <c r="DJ876" s="267"/>
      <c r="DK876" s="267"/>
      <c r="DL876" s="267"/>
      <c r="DM876" s="267"/>
      <c r="DN876" s="267"/>
      <c r="DO876" s="267"/>
      <c r="DP876" s="267"/>
      <c r="DQ876" s="267"/>
      <c r="DR876" s="267"/>
      <c r="DS876" s="267"/>
      <c r="DT876" s="267"/>
      <c r="DU876" s="267"/>
      <c r="DV876" s="267"/>
      <c r="DW876" s="267"/>
      <c r="DX876" s="267"/>
      <c r="DY876" s="267"/>
      <c r="DZ876" s="267"/>
      <c r="EA876" s="267"/>
      <c r="EB876" s="267"/>
      <c r="EC876" s="267"/>
      <c r="ED876" s="267"/>
      <c r="EE876" s="267"/>
      <c r="EF876" s="267"/>
      <c r="EG876" s="267"/>
      <c r="EH876" s="267"/>
      <c r="EI876" s="267"/>
      <c r="EJ876" s="267"/>
      <c r="EK876" s="267"/>
      <c r="EL876" s="267"/>
      <c r="EM876" s="267"/>
      <c r="EN876" s="267"/>
      <c r="EO876" s="267"/>
      <c r="EP876" s="267"/>
      <c r="EQ876" s="267"/>
      <c r="ER876" s="267"/>
      <c r="ES876" s="267"/>
      <c r="ET876" s="267"/>
      <c r="EU876" s="267"/>
      <c r="EV876" s="267"/>
      <c r="EW876" s="267"/>
      <c r="EX876" s="267"/>
      <c r="EY876" s="267"/>
      <c r="EZ876" s="267"/>
      <c r="FA876" s="267"/>
      <c r="FB876" s="267"/>
      <c r="FC876" s="267"/>
      <c r="FD876" s="267"/>
      <c r="FE876" s="267"/>
      <c r="FF876" s="267"/>
      <c r="FG876" s="267"/>
      <c r="FH876" s="267"/>
      <c r="FI876" s="267"/>
      <c r="FJ876" s="267"/>
      <c r="FK876" s="267"/>
      <c r="FL876" s="267"/>
      <c r="FM876" s="267"/>
      <c r="FN876" s="267"/>
      <c r="FO876" s="267"/>
      <c r="FP876" s="267"/>
      <c r="FQ876" s="267"/>
      <c r="FR876" s="267"/>
      <c r="FS876" s="267"/>
      <c r="FT876" s="267"/>
      <c r="FU876" s="267"/>
      <c r="FV876" s="267"/>
      <c r="FW876" s="267"/>
      <c r="FX876" s="267"/>
      <c r="FY876" s="267"/>
      <c r="FZ876" s="267"/>
      <c r="GA876" s="267"/>
      <c r="GB876" s="267"/>
      <c r="GC876" s="267"/>
      <c r="GD876" s="267"/>
      <c r="GE876" s="267"/>
      <c r="GF876" s="267"/>
      <c r="GG876" s="267"/>
      <c r="GH876" s="267"/>
      <c r="GI876" s="267"/>
      <c r="GJ876" s="267"/>
      <c r="GK876" s="267"/>
      <c r="GL876" s="267"/>
      <c r="GM876" s="267"/>
      <c r="GN876" s="267"/>
      <c r="GO876" s="267"/>
      <c r="GP876" s="267"/>
      <c r="GQ876" s="267"/>
      <c r="GR876" s="267"/>
      <c r="GS876" s="267"/>
      <c r="GT876" s="267"/>
      <c r="GU876" s="267"/>
      <c r="GV876" s="267"/>
    </row>
    <row r="878" spans="1:204" s="502" customFormat="1">
      <c r="A878" s="258"/>
      <c r="B878" s="425"/>
      <c r="C878" s="260"/>
      <c r="D878" s="261"/>
      <c r="E878" s="262"/>
      <c r="F878" s="263"/>
      <c r="G878" s="426"/>
      <c r="H878" s="428"/>
      <c r="I878" s="507"/>
      <c r="J878" s="508"/>
      <c r="K878" s="509"/>
      <c r="L878" s="510"/>
      <c r="N878" s="511"/>
      <c r="O878" s="511"/>
      <c r="P878" s="267"/>
      <c r="Q878" s="267"/>
      <c r="R878" s="267"/>
      <c r="S878" s="267"/>
      <c r="T878" s="267"/>
      <c r="U878" s="267"/>
      <c r="V878" s="267"/>
      <c r="W878" s="267"/>
      <c r="X878" s="267"/>
      <c r="Y878" s="267"/>
      <c r="Z878" s="267"/>
      <c r="AA878" s="267"/>
      <c r="AB878" s="267"/>
      <c r="AC878" s="267"/>
      <c r="AD878" s="267"/>
      <c r="AE878" s="267"/>
      <c r="AF878" s="267"/>
      <c r="AG878" s="267"/>
      <c r="AH878" s="267"/>
      <c r="AI878" s="267"/>
      <c r="AJ878" s="267"/>
      <c r="AK878" s="267"/>
      <c r="AL878" s="267"/>
      <c r="AM878" s="267"/>
      <c r="AN878" s="267"/>
      <c r="AO878" s="267"/>
      <c r="AP878" s="267"/>
      <c r="AQ878" s="267"/>
      <c r="AR878" s="267"/>
      <c r="AS878" s="267"/>
      <c r="AT878" s="267"/>
      <c r="AU878" s="267"/>
      <c r="AV878" s="267"/>
      <c r="AW878" s="267"/>
      <c r="AX878" s="267"/>
      <c r="AY878" s="267"/>
      <c r="AZ878" s="267"/>
      <c r="BA878" s="267"/>
      <c r="BB878" s="267"/>
      <c r="BC878" s="267"/>
      <c r="BD878" s="267"/>
      <c r="BE878" s="267"/>
      <c r="BF878" s="267"/>
      <c r="BG878" s="267"/>
      <c r="BH878" s="267"/>
      <c r="BI878" s="267"/>
      <c r="BJ878" s="267"/>
      <c r="BK878" s="267"/>
      <c r="BL878" s="267"/>
      <c r="BM878" s="267"/>
      <c r="BN878" s="267"/>
      <c r="BO878" s="267"/>
      <c r="BP878" s="267"/>
      <c r="BQ878" s="267"/>
      <c r="BR878" s="267"/>
      <c r="BS878" s="267"/>
      <c r="BT878" s="267"/>
      <c r="BU878" s="267"/>
      <c r="BV878" s="267"/>
      <c r="BW878" s="267"/>
      <c r="BX878" s="267"/>
      <c r="BY878" s="267"/>
      <c r="BZ878" s="267"/>
      <c r="CA878" s="267"/>
      <c r="CB878" s="267"/>
      <c r="CC878" s="267"/>
      <c r="CD878" s="267"/>
      <c r="CE878" s="267"/>
      <c r="CF878" s="267"/>
      <c r="CG878" s="267"/>
      <c r="CH878" s="267"/>
      <c r="CI878" s="267"/>
      <c r="CJ878" s="267"/>
      <c r="CK878" s="267"/>
      <c r="CL878" s="267"/>
      <c r="CM878" s="267"/>
      <c r="CN878" s="267"/>
      <c r="CO878" s="267"/>
      <c r="CP878" s="267"/>
      <c r="CQ878" s="267"/>
      <c r="CR878" s="267"/>
      <c r="CS878" s="267"/>
      <c r="CT878" s="267"/>
      <c r="CU878" s="267"/>
      <c r="CV878" s="267"/>
      <c r="CW878" s="267"/>
      <c r="CX878" s="267"/>
      <c r="CY878" s="267"/>
      <c r="CZ878" s="267"/>
      <c r="DA878" s="267"/>
      <c r="DB878" s="267"/>
      <c r="DC878" s="267"/>
      <c r="DD878" s="267"/>
      <c r="DE878" s="267"/>
      <c r="DF878" s="267"/>
      <c r="DG878" s="267"/>
      <c r="DH878" s="267"/>
      <c r="DI878" s="267"/>
      <c r="DJ878" s="267"/>
      <c r="DK878" s="267"/>
      <c r="DL878" s="267"/>
      <c r="DM878" s="267"/>
      <c r="DN878" s="267"/>
      <c r="DO878" s="267"/>
      <c r="DP878" s="267"/>
      <c r="DQ878" s="267"/>
      <c r="DR878" s="267"/>
      <c r="DS878" s="267"/>
      <c r="DT878" s="267"/>
      <c r="DU878" s="267"/>
      <c r="DV878" s="267"/>
      <c r="DW878" s="267"/>
      <c r="DX878" s="267"/>
      <c r="DY878" s="267"/>
      <c r="DZ878" s="267"/>
      <c r="EA878" s="267"/>
      <c r="EB878" s="267"/>
      <c r="EC878" s="267"/>
      <c r="ED878" s="267"/>
      <c r="EE878" s="267"/>
      <c r="EF878" s="267"/>
      <c r="EG878" s="267"/>
      <c r="EH878" s="267"/>
      <c r="EI878" s="267"/>
      <c r="EJ878" s="267"/>
      <c r="EK878" s="267"/>
      <c r="EL878" s="267"/>
      <c r="EM878" s="267"/>
      <c r="EN878" s="267"/>
      <c r="EO878" s="267"/>
      <c r="EP878" s="267"/>
      <c r="EQ878" s="267"/>
      <c r="ER878" s="267"/>
      <c r="ES878" s="267"/>
      <c r="ET878" s="267"/>
      <c r="EU878" s="267"/>
      <c r="EV878" s="267"/>
      <c r="EW878" s="267"/>
      <c r="EX878" s="267"/>
      <c r="EY878" s="267"/>
      <c r="EZ878" s="267"/>
      <c r="FA878" s="267"/>
      <c r="FB878" s="267"/>
      <c r="FC878" s="267"/>
      <c r="FD878" s="267"/>
      <c r="FE878" s="267"/>
      <c r="FF878" s="267"/>
      <c r="FG878" s="267"/>
      <c r="FH878" s="267"/>
      <c r="FI878" s="267"/>
      <c r="FJ878" s="267"/>
      <c r="FK878" s="267"/>
      <c r="FL878" s="267"/>
      <c r="FM878" s="267"/>
      <c r="FN878" s="267"/>
      <c r="FO878" s="267"/>
      <c r="FP878" s="267"/>
      <c r="FQ878" s="267"/>
      <c r="FR878" s="267"/>
      <c r="FS878" s="267"/>
      <c r="FT878" s="267"/>
      <c r="FU878" s="267"/>
      <c r="FV878" s="267"/>
      <c r="FW878" s="267"/>
      <c r="FX878" s="267"/>
      <c r="FY878" s="267"/>
      <c r="FZ878" s="267"/>
      <c r="GA878" s="267"/>
      <c r="GB878" s="267"/>
      <c r="GC878" s="267"/>
      <c r="GD878" s="267"/>
      <c r="GE878" s="267"/>
      <c r="GF878" s="267"/>
      <c r="GG878" s="267"/>
      <c r="GH878" s="267"/>
      <c r="GI878" s="267"/>
      <c r="GJ878" s="267"/>
      <c r="GK878" s="267"/>
      <c r="GL878" s="267"/>
      <c r="GM878" s="267"/>
      <c r="GN878" s="267"/>
      <c r="GO878" s="267"/>
      <c r="GP878" s="267"/>
      <c r="GQ878" s="267"/>
      <c r="GR878" s="267"/>
      <c r="GS878" s="267"/>
      <c r="GT878" s="267"/>
      <c r="GU878" s="267"/>
      <c r="GV878" s="267"/>
    </row>
    <row r="880" spans="1:204" s="502" customFormat="1">
      <c r="A880" s="258"/>
      <c r="B880" s="425"/>
      <c r="C880" s="260"/>
      <c r="D880" s="261"/>
      <c r="E880" s="262"/>
      <c r="F880" s="263"/>
      <c r="G880" s="426"/>
      <c r="H880" s="428"/>
      <c r="I880" s="507"/>
      <c r="J880" s="508"/>
      <c r="K880" s="509"/>
      <c r="L880" s="510"/>
      <c r="N880" s="511"/>
      <c r="O880" s="511"/>
      <c r="P880" s="267"/>
      <c r="Q880" s="267"/>
      <c r="R880" s="267"/>
      <c r="S880" s="267"/>
      <c r="T880" s="267"/>
      <c r="U880" s="267"/>
      <c r="V880" s="267"/>
      <c r="W880" s="267"/>
      <c r="X880" s="267"/>
      <c r="Y880" s="267"/>
      <c r="Z880" s="267"/>
      <c r="AA880" s="267"/>
      <c r="AB880" s="267"/>
      <c r="AC880" s="267"/>
      <c r="AD880" s="267"/>
      <c r="AE880" s="267"/>
      <c r="AF880" s="267"/>
      <c r="AG880" s="267"/>
      <c r="AH880" s="267"/>
      <c r="AI880" s="267"/>
      <c r="AJ880" s="267"/>
      <c r="AK880" s="267"/>
      <c r="AL880" s="267"/>
      <c r="AM880" s="267"/>
      <c r="AN880" s="267"/>
      <c r="AO880" s="267"/>
      <c r="AP880" s="267"/>
      <c r="AQ880" s="267"/>
      <c r="AR880" s="267"/>
      <c r="AS880" s="267"/>
      <c r="AT880" s="267"/>
      <c r="AU880" s="267"/>
      <c r="AV880" s="267"/>
      <c r="AW880" s="267"/>
      <c r="AX880" s="267"/>
      <c r="AY880" s="267"/>
      <c r="AZ880" s="267"/>
      <c r="BA880" s="267"/>
      <c r="BB880" s="267"/>
      <c r="BC880" s="267"/>
      <c r="BD880" s="267"/>
      <c r="BE880" s="267"/>
      <c r="BF880" s="267"/>
      <c r="BG880" s="267"/>
      <c r="BH880" s="267"/>
      <c r="BI880" s="267"/>
      <c r="BJ880" s="267"/>
      <c r="BK880" s="267"/>
      <c r="BL880" s="267"/>
      <c r="BM880" s="267"/>
      <c r="BN880" s="267"/>
      <c r="BO880" s="267"/>
      <c r="BP880" s="267"/>
      <c r="BQ880" s="267"/>
      <c r="BR880" s="267"/>
      <c r="BS880" s="267"/>
      <c r="BT880" s="267"/>
      <c r="BU880" s="267"/>
      <c r="BV880" s="267"/>
      <c r="BW880" s="267"/>
      <c r="BX880" s="267"/>
      <c r="BY880" s="267"/>
      <c r="BZ880" s="267"/>
      <c r="CA880" s="267"/>
      <c r="CB880" s="267"/>
      <c r="CC880" s="267"/>
      <c r="CD880" s="267"/>
      <c r="CE880" s="267"/>
      <c r="CF880" s="267"/>
      <c r="CG880" s="267"/>
      <c r="CH880" s="267"/>
      <c r="CI880" s="267"/>
      <c r="CJ880" s="267"/>
      <c r="CK880" s="267"/>
      <c r="CL880" s="267"/>
      <c r="CM880" s="267"/>
      <c r="CN880" s="267"/>
      <c r="CO880" s="267"/>
      <c r="CP880" s="267"/>
      <c r="CQ880" s="267"/>
      <c r="CR880" s="267"/>
      <c r="CS880" s="267"/>
      <c r="CT880" s="267"/>
      <c r="CU880" s="267"/>
      <c r="CV880" s="267"/>
      <c r="CW880" s="267"/>
      <c r="CX880" s="267"/>
      <c r="CY880" s="267"/>
      <c r="CZ880" s="267"/>
      <c r="DA880" s="267"/>
      <c r="DB880" s="267"/>
      <c r="DC880" s="267"/>
      <c r="DD880" s="267"/>
      <c r="DE880" s="267"/>
      <c r="DF880" s="267"/>
      <c r="DG880" s="267"/>
      <c r="DH880" s="267"/>
      <c r="DI880" s="267"/>
      <c r="DJ880" s="267"/>
      <c r="DK880" s="267"/>
      <c r="DL880" s="267"/>
      <c r="DM880" s="267"/>
      <c r="DN880" s="267"/>
      <c r="DO880" s="267"/>
      <c r="DP880" s="267"/>
      <c r="DQ880" s="267"/>
      <c r="DR880" s="267"/>
      <c r="DS880" s="267"/>
      <c r="DT880" s="267"/>
      <c r="DU880" s="267"/>
      <c r="DV880" s="267"/>
      <c r="DW880" s="267"/>
      <c r="DX880" s="267"/>
      <c r="DY880" s="267"/>
      <c r="DZ880" s="267"/>
      <c r="EA880" s="267"/>
      <c r="EB880" s="267"/>
      <c r="EC880" s="267"/>
      <c r="ED880" s="267"/>
      <c r="EE880" s="267"/>
      <c r="EF880" s="267"/>
      <c r="EG880" s="267"/>
      <c r="EH880" s="267"/>
      <c r="EI880" s="267"/>
      <c r="EJ880" s="267"/>
      <c r="EK880" s="267"/>
      <c r="EL880" s="267"/>
      <c r="EM880" s="267"/>
      <c r="EN880" s="267"/>
      <c r="EO880" s="267"/>
      <c r="EP880" s="267"/>
      <c r="EQ880" s="267"/>
      <c r="ER880" s="267"/>
      <c r="ES880" s="267"/>
      <c r="ET880" s="267"/>
      <c r="EU880" s="267"/>
      <c r="EV880" s="267"/>
      <c r="EW880" s="267"/>
      <c r="EX880" s="267"/>
      <c r="EY880" s="267"/>
      <c r="EZ880" s="267"/>
      <c r="FA880" s="267"/>
      <c r="FB880" s="267"/>
      <c r="FC880" s="267"/>
      <c r="FD880" s="267"/>
      <c r="FE880" s="267"/>
      <c r="FF880" s="267"/>
      <c r="FG880" s="267"/>
      <c r="FH880" s="267"/>
      <c r="FI880" s="267"/>
      <c r="FJ880" s="267"/>
      <c r="FK880" s="267"/>
      <c r="FL880" s="267"/>
      <c r="FM880" s="267"/>
      <c r="FN880" s="267"/>
      <c r="FO880" s="267"/>
      <c r="FP880" s="267"/>
      <c r="FQ880" s="267"/>
      <c r="FR880" s="267"/>
      <c r="FS880" s="267"/>
      <c r="FT880" s="267"/>
      <c r="FU880" s="267"/>
      <c r="FV880" s="267"/>
      <c r="FW880" s="267"/>
      <c r="FX880" s="267"/>
      <c r="FY880" s="267"/>
      <c r="FZ880" s="267"/>
      <c r="GA880" s="267"/>
      <c r="GB880" s="267"/>
      <c r="GC880" s="267"/>
      <c r="GD880" s="267"/>
      <c r="GE880" s="267"/>
      <c r="GF880" s="267"/>
      <c r="GG880" s="267"/>
      <c r="GH880" s="267"/>
      <c r="GI880" s="267"/>
      <c r="GJ880" s="267"/>
      <c r="GK880" s="267"/>
      <c r="GL880" s="267"/>
      <c r="GM880" s="267"/>
      <c r="GN880" s="267"/>
      <c r="GO880" s="267"/>
      <c r="GP880" s="267"/>
      <c r="GQ880" s="267"/>
      <c r="GR880" s="267"/>
      <c r="GS880" s="267"/>
      <c r="GT880" s="267"/>
      <c r="GU880" s="267"/>
      <c r="GV880" s="267"/>
    </row>
    <row r="882" spans="1:204" s="502" customFormat="1">
      <c r="A882" s="258"/>
      <c r="B882" s="425"/>
      <c r="C882" s="260"/>
      <c r="D882" s="261"/>
      <c r="E882" s="262"/>
      <c r="F882" s="263"/>
      <c r="G882" s="426"/>
      <c r="H882" s="428"/>
      <c r="I882" s="507"/>
      <c r="J882" s="508"/>
      <c r="K882" s="509"/>
      <c r="L882" s="510"/>
      <c r="N882" s="511"/>
      <c r="O882" s="511"/>
      <c r="P882" s="267"/>
      <c r="Q882" s="267"/>
      <c r="R882" s="267"/>
      <c r="S882" s="267"/>
      <c r="T882" s="267"/>
      <c r="U882" s="267"/>
      <c r="V882" s="267"/>
      <c r="W882" s="267"/>
      <c r="X882" s="267"/>
      <c r="Y882" s="267"/>
      <c r="Z882" s="267"/>
      <c r="AA882" s="267"/>
      <c r="AB882" s="267"/>
      <c r="AC882" s="267"/>
      <c r="AD882" s="267"/>
      <c r="AE882" s="267"/>
      <c r="AF882" s="267"/>
      <c r="AG882" s="267"/>
      <c r="AH882" s="267"/>
      <c r="AI882" s="267"/>
      <c r="AJ882" s="267"/>
      <c r="AK882" s="267"/>
      <c r="AL882" s="267"/>
      <c r="AM882" s="267"/>
      <c r="AN882" s="267"/>
      <c r="AO882" s="267"/>
      <c r="AP882" s="267"/>
      <c r="AQ882" s="267"/>
      <c r="AR882" s="267"/>
      <c r="AS882" s="267"/>
      <c r="AT882" s="267"/>
      <c r="AU882" s="267"/>
      <c r="AV882" s="267"/>
      <c r="AW882" s="267"/>
      <c r="AX882" s="267"/>
      <c r="AY882" s="267"/>
      <c r="AZ882" s="267"/>
      <c r="BA882" s="267"/>
      <c r="BB882" s="267"/>
      <c r="BC882" s="267"/>
      <c r="BD882" s="267"/>
      <c r="BE882" s="267"/>
      <c r="BF882" s="267"/>
      <c r="BG882" s="267"/>
      <c r="BH882" s="267"/>
      <c r="BI882" s="267"/>
      <c r="BJ882" s="267"/>
      <c r="BK882" s="267"/>
      <c r="BL882" s="267"/>
      <c r="BM882" s="267"/>
      <c r="BN882" s="267"/>
      <c r="BO882" s="267"/>
      <c r="BP882" s="267"/>
      <c r="BQ882" s="267"/>
      <c r="BR882" s="267"/>
      <c r="BS882" s="267"/>
      <c r="BT882" s="267"/>
      <c r="BU882" s="267"/>
      <c r="BV882" s="267"/>
      <c r="BW882" s="267"/>
      <c r="BX882" s="267"/>
      <c r="BY882" s="267"/>
      <c r="BZ882" s="267"/>
      <c r="CA882" s="267"/>
      <c r="CB882" s="267"/>
      <c r="CC882" s="267"/>
      <c r="CD882" s="267"/>
      <c r="CE882" s="267"/>
      <c r="CF882" s="267"/>
      <c r="CG882" s="267"/>
      <c r="CH882" s="267"/>
      <c r="CI882" s="267"/>
      <c r="CJ882" s="267"/>
      <c r="CK882" s="267"/>
      <c r="CL882" s="267"/>
      <c r="CM882" s="267"/>
      <c r="CN882" s="267"/>
      <c r="CO882" s="267"/>
      <c r="CP882" s="267"/>
      <c r="CQ882" s="267"/>
      <c r="CR882" s="267"/>
      <c r="CS882" s="267"/>
      <c r="CT882" s="267"/>
      <c r="CU882" s="267"/>
      <c r="CV882" s="267"/>
      <c r="CW882" s="267"/>
      <c r="CX882" s="267"/>
      <c r="CY882" s="267"/>
      <c r="CZ882" s="267"/>
      <c r="DA882" s="267"/>
      <c r="DB882" s="267"/>
      <c r="DC882" s="267"/>
      <c r="DD882" s="267"/>
      <c r="DE882" s="267"/>
      <c r="DF882" s="267"/>
      <c r="DG882" s="267"/>
      <c r="DH882" s="267"/>
      <c r="DI882" s="267"/>
      <c r="DJ882" s="267"/>
      <c r="DK882" s="267"/>
      <c r="DL882" s="267"/>
      <c r="DM882" s="267"/>
      <c r="DN882" s="267"/>
      <c r="DO882" s="267"/>
      <c r="DP882" s="267"/>
      <c r="DQ882" s="267"/>
      <c r="DR882" s="267"/>
      <c r="DS882" s="267"/>
      <c r="DT882" s="267"/>
      <c r="DU882" s="267"/>
      <c r="DV882" s="267"/>
      <c r="DW882" s="267"/>
      <c r="DX882" s="267"/>
      <c r="DY882" s="267"/>
      <c r="DZ882" s="267"/>
      <c r="EA882" s="267"/>
      <c r="EB882" s="267"/>
      <c r="EC882" s="267"/>
      <c r="ED882" s="267"/>
      <c r="EE882" s="267"/>
      <c r="EF882" s="267"/>
      <c r="EG882" s="267"/>
      <c r="EH882" s="267"/>
      <c r="EI882" s="267"/>
      <c r="EJ882" s="267"/>
      <c r="EK882" s="267"/>
      <c r="EL882" s="267"/>
      <c r="EM882" s="267"/>
      <c r="EN882" s="267"/>
      <c r="EO882" s="267"/>
      <c r="EP882" s="267"/>
      <c r="EQ882" s="267"/>
      <c r="ER882" s="267"/>
      <c r="ES882" s="267"/>
      <c r="ET882" s="267"/>
      <c r="EU882" s="267"/>
      <c r="EV882" s="267"/>
      <c r="EW882" s="267"/>
      <c r="EX882" s="267"/>
      <c r="EY882" s="267"/>
      <c r="EZ882" s="267"/>
      <c r="FA882" s="267"/>
      <c r="FB882" s="267"/>
      <c r="FC882" s="267"/>
      <c r="FD882" s="267"/>
      <c r="FE882" s="267"/>
      <c r="FF882" s="267"/>
      <c r="FG882" s="267"/>
      <c r="FH882" s="267"/>
      <c r="FI882" s="267"/>
      <c r="FJ882" s="267"/>
      <c r="FK882" s="267"/>
      <c r="FL882" s="267"/>
      <c r="FM882" s="267"/>
      <c r="FN882" s="267"/>
      <c r="FO882" s="267"/>
      <c r="FP882" s="267"/>
      <c r="FQ882" s="267"/>
      <c r="FR882" s="267"/>
      <c r="FS882" s="267"/>
      <c r="FT882" s="267"/>
      <c r="FU882" s="267"/>
      <c r="FV882" s="267"/>
      <c r="FW882" s="267"/>
      <c r="FX882" s="267"/>
      <c r="FY882" s="267"/>
      <c r="FZ882" s="267"/>
      <c r="GA882" s="267"/>
      <c r="GB882" s="267"/>
      <c r="GC882" s="267"/>
      <c r="GD882" s="267"/>
      <c r="GE882" s="267"/>
      <c r="GF882" s="267"/>
      <c r="GG882" s="267"/>
      <c r="GH882" s="267"/>
      <c r="GI882" s="267"/>
      <c r="GJ882" s="267"/>
      <c r="GK882" s="267"/>
      <c r="GL882" s="267"/>
      <c r="GM882" s="267"/>
      <c r="GN882" s="267"/>
      <c r="GO882" s="267"/>
      <c r="GP882" s="267"/>
      <c r="GQ882" s="267"/>
      <c r="GR882" s="267"/>
      <c r="GS882" s="267"/>
      <c r="GT882" s="267"/>
      <c r="GU882" s="267"/>
      <c r="GV882" s="267"/>
    </row>
    <row r="884" spans="1:204" s="502" customFormat="1">
      <c r="A884" s="258"/>
      <c r="B884" s="425"/>
      <c r="C884" s="260"/>
      <c r="D884" s="261"/>
      <c r="E884" s="262"/>
      <c r="F884" s="263"/>
      <c r="G884" s="426"/>
      <c r="H884" s="428"/>
      <c r="I884" s="507"/>
      <c r="J884" s="508"/>
      <c r="K884" s="509"/>
      <c r="L884" s="510"/>
      <c r="N884" s="511"/>
      <c r="O884" s="511"/>
      <c r="P884" s="267"/>
      <c r="Q884" s="267"/>
      <c r="R884" s="267"/>
      <c r="S884" s="267"/>
      <c r="T884" s="267"/>
      <c r="U884" s="267"/>
      <c r="V884" s="267"/>
      <c r="W884" s="267"/>
      <c r="X884" s="267"/>
      <c r="Y884" s="267"/>
      <c r="Z884" s="267"/>
      <c r="AA884" s="267"/>
      <c r="AB884" s="267"/>
      <c r="AC884" s="267"/>
      <c r="AD884" s="267"/>
      <c r="AE884" s="267"/>
      <c r="AF884" s="267"/>
      <c r="AG884" s="267"/>
      <c r="AH884" s="267"/>
      <c r="AI884" s="267"/>
      <c r="AJ884" s="267"/>
      <c r="AK884" s="267"/>
      <c r="AL884" s="267"/>
      <c r="AM884" s="267"/>
      <c r="AN884" s="267"/>
      <c r="AO884" s="267"/>
      <c r="AP884" s="267"/>
      <c r="AQ884" s="267"/>
      <c r="AR884" s="267"/>
      <c r="AS884" s="267"/>
      <c r="AT884" s="267"/>
      <c r="AU884" s="267"/>
      <c r="AV884" s="267"/>
      <c r="AW884" s="267"/>
      <c r="AX884" s="267"/>
      <c r="AY884" s="267"/>
      <c r="AZ884" s="267"/>
      <c r="BA884" s="267"/>
      <c r="BB884" s="267"/>
      <c r="BC884" s="267"/>
      <c r="BD884" s="267"/>
      <c r="BE884" s="267"/>
      <c r="BF884" s="267"/>
      <c r="BG884" s="267"/>
      <c r="BH884" s="267"/>
      <c r="BI884" s="267"/>
      <c r="BJ884" s="267"/>
      <c r="BK884" s="267"/>
      <c r="BL884" s="267"/>
      <c r="BM884" s="267"/>
      <c r="BN884" s="267"/>
      <c r="BO884" s="267"/>
      <c r="BP884" s="267"/>
      <c r="BQ884" s="267"/>
      <c r="BR884" s="267"/>
      <c r="BS884" s="267"/>
      <c r="BT884" s="267"/>
      <c r="BU884" s="267"/>
      <c r="BV884" s="267"/>
      <c r="BW884" s="267"/>
      <c r="BX884" s="267"/>
      <c r="BY884" s="267"/>
      <c r="BZ884" s="267"/>
      <c r="CA884" s="267"/>
      <c r="CB884" s="267"/>
      <c r="CC884" s="267"/>
      <c r="CD884" s="267"/>
      <c r="CE884" s="267"/>
      <c r="CF884" s="267"/>
      <c r="CG884" s="267"/>
      <c r="CH884" s="267"/>
      <c r="CI884" s="267"/>
      <c r="CJ884" s="267"/>
      <c r="CK884" s="267"/>
      <c r="CL884" s="267"/>
      <c r="CM884" s="267"/>
      <c r="CN884" s="267"/>
      <c r="CO884" s="267"/>
      <c r="CP884" s="267"/>
      <c r="CQ884" s="267"/>
      <c r="CR884" s="267"/>
      <c r="CS884" s="267"/>
      <c r="CT884" s="267"/>
      <c r="CU884" s="267"/>
      <c r="CV884" s="267"/>
      <c r="CW884" s="267"/>
      <c r="CX884" s="267"/>
      <c r="CY884" s="267"/>
      <c r="CZ884" s="267"/>
      <c r="DA884" s="267"/>
      <c r="DB884" s="267"/>
      <c r="DC884" s="267"/>
      <c r="DD884" s="267"/>
      <c r="DE884" s="267"/>
      <c r="DF884" s="267"/>
      <c r="DG884" s="267"/>
      <c r="DH884" s="267"/>
      <c r="DI884" s="267"/>
      <c r="DJ884" s="267"/>
      <c r="DK884" s="267"/>
      <c r="DL884" s="267"/>
      <c r="DM884" s="267"/>
      <c r="DN884" s="267"/>
      <c r="DO884" s="267"/>
      <c r="DP884" s="267"/>
      <c r="DQ884" s="267"/>
      <c r="DR884" s="267"/>
      <c r="DS884" s="267"/>
      <c r="DT884" s="267"/>
      <c r="DU884" s="267"/>
      <c r="DV884" s="267"/>
      <c r="DW884" s="267"/>
      <c r="DX884" s="267"/>
      <c r="DY884" s="267"/>
      <c r="DZ884" s="267"/>
      <c r="EA884" s="267"/>
      <c r="EB884" s="267"/>
      <c r="EC884" s="267"/>
      <c r="ED884" s="267"/>
      <c r="EE884" s="267"/>
      <c r="EF884" s="267"/>
      <c r="EG884" s="267"/>
      <c r="EH884" s="267"/>
      <c r="EI884" s="267"/>
      <c r="EJ884" s="267"/>
      <c r="EK884" s="267"/>
      <c r="EL884" s="267"/>
      <c r="EM884" s="267"/>
      <c r="EN884" s="267"/>
      <c r="EO884" s="267"/>
      <c r="EP884" s="267"/>
      <c r="EQ884" s="267"/>
      <c r="ER884" s="267"/>
      <c r="ES884" s="267"/>
      <c r="ET884" s="267"/>
      <c r="EU884" s="267"/>
      <c r="EV884" s="267"/>
      <c r="EW884" s="267"/>
      <c r="EX884" s="267"/>
      <c r="EY884" s="267"/>
      <c r="EZ884" s="267"/>
      <c r="FA884" s="267"/>
      <c r="FB884" s="267"/>
      <c r="FC884" s="267"/>
      <c r="FD884" s="267"/>
      <c r="FE884" s="267"/>
      <c r="FF884" s="267"/>
      <c r="FG884" s="267"/>
      <c r="FH884" s="267"/>
      <c r="FI884" s="267"/>
      <c r="FJ884" s="267"/>
      <c r="FK884" s="267"/>
      <c r="FL884" s="267"/>
      <c r="FM884" s="267"/>
      <c r="FN884" s="267"/>
      <c r="FO884" s="267"/>
      <c r="FP884" s="267"/>
      <c r="FQ884" s="267"/>
      <c r="FR884" s="267"/>
      <c r="FS884" s="267"/>
      <c r="FT884" s="267"/>
      <c r="FU884" s="267"/>
      <c r="FV884" s="267"/>
      <c r="FW884" s="267"/>
      <c r="FX884" s="267"/>
      <c r="FY884" s="267"/>
      <c r="FZ884" s="267"/>
      <c r="GA884" s="267"/>
      <c r="GB884" s="267"/>
      <c r="GC884" s="267"/>
      <c r="GD884" s="267"/>
      <c r="GE884" s="267"/>
      <c r="GF884" s="267"/>
      <c r="GG884" s="267"/>
      <c r="GH884" s="267"/>
      <c r="GI884" s="267"/>
      <c r="GJ884" s="267"/>
      <c r="GK884" s="267"/>
      <c r="GL884" s="267"/>
      <c r="GM884" s="267"/>
      <c r="GN884" s="267"/>
      <c r="GO884" s="267"/>
      <c r="GP884" s="267"/>
      <c r="GQ884" s="267"/>
      <c r="GR884" s="267"/>
      <c r="GS884" s="267"/>
      <c r="GT884" s="267"/>
      <c r="GU884" s="267"/>
      <c r="GV884" s="267"/>
    </row>
    <row r="885" spans="1:204" s="502" customFormat="1">
      <c r="A885" s="258"/>
      <c r="B885" s="425"/>
      <c r="C885" s="260"/>
      <c r="D885" s="261"/>
      <c r="E885" s="262"/>
      <c r="F885" s="263"/>
      <c r="G885" s="426"/>
      <c r="H885" s="428"/>
      <c r="I885" s="507"/>
      <c r="J885" s="508"/>
      <c r="K885" s="509"/>
      <c r="L885" s="510"/>
      <c r="N885" s="511"/>
      <c r="O885" s="511"/>
      <c r="P885" s="267"/>
      <c r="Q885" s="267"/>
      <c r="R885" s="267"/>
      <c r="S885" s="267"/>
      <c r="T885" s="267"/>
      <c r="U885" s="267"/>
      <c r="V885" s="267"/>
      <c r="W885" s="267"/>
      <c r="X885" s="267"/>
      <c r="Y885" s="267"/>
      <c r="Z885" s="267"/>
      <c r="AA885" s="267"/>
      <c r="AB885" s="267"/>
      <c r="AC885" s="267"/>
      <c r="AD885" s="267"/>
      <c r="AE885" s="267"/>
      <c r="AF885" s="267"/>
      <c r="AG885" s="267"/>
      <c r="AH885" s="267"/>
      <c r="AI885" s="267"/>
      <c r="AJ885" s="267"/>
      <c r="AK885" s="267"/>
      <c r="AL885" s="267"/>
      <c r="AM885" s="267"/>
      <c r="AN885" s="267"/>
      <c r="AO885" s="267"/>
      <c r="AP885" s="267"/>
      <c r="AQ885" s="267"/>
      <c r="AR885" s="267"/>
      <c r="AS885" s="267"/>
      <c r="AT885" s="267"/>
      <c r="AU885" s="267"/>
      <c r="AV885" s="267"/>
      <c r="AW885" s="267"/>
      <c r="AX885" s="267"/>
      <c r="AY885" s="267"/>
      <c r="AZ885" s="267"/>
      <c r="BA885" s="267"/>
      <c r="BB885" s="267"/>
      <c r="BC885" s="267"/>
      <c r="BD885" s="267"/>
      <c r="BE885" s="267"/>
      <c r="BF885" s="267"/>
      <c r="BG885" s="267"/>
      <c r="BH885" s="267"/>
      <c r="BI885" s="267"/>
      <c r="BJ885" s="267"/>
      <c r="BK885" s="267"/>
      <c r="BL885" s="267"/>
      <c r="BM885" s="267"/>
      <c r="BN885" s="267"/>
      <c r="BO885" s="267"/>
      <c r="BP885" s="267"/>
      <c r="BQ885" s="267"/>
      <c r="BR885" s="267"/>
      <c r="BS885" s="267"/>
      <c r="BT885" s="267"/>
      <c r="BU885" s="267"/>
      <c r="BV885" s="267"/>
      <c r="BW885" s="267"/>
      <c r="BX885" s="267"/>
      <c r="BY885" s="267"/>
      <c r="BZ885" s="267"/>
      <c r="CA885" s="267"/>
      <c r="CB885" s="267"/>
      <c r="CC885" s="267"/>
      <c r="CD885" s="267"/>
      <c r="CE885" s="267"/>
      <c r="CF885" s="267"/>
      <c r="CG885" s="267"/>
      <c r="CH885" s="267"/>
      <c r="CI885" s="267"/>
      <c r="CJ885" s="267"/>
      <c r="CK885" s="267"/>
      <c r="CL885" s="267"/>
      <c r="CM885" s="267"/>
      <c r="CN885" s="267"/>
      <c r="CO885" s="267"/>
      <c r="CP885" s="267"/>
      <c r="CQ885" s="267"/>
      <c r="CR885" s="267"/>
      <c r="CS885" s="267"/>
      <c r="CT885" s="267"/>
      <c r="CU885" s="267"/>
      <c r="CV885" s="267"/>
      <c r="CW885" s="267"/>
      <c r="CX885" s="267"/>
      <c r="CY885" s="267"/>
      <c r="CZ885" s="267"/>
      <c r="DA885" s="267"/>
      <c r="DB885" s="267"/>
      <c r="DC885" s="267"/>
      <c r="DD885" s="267"/>
      <c r="DE885" s="267"/>
      <c r="DF885" s="267"/>
      <c r="DG885" s="267"/>
      <c r="DH885" s="267"/>
      <c r="DI885" s="267"/>
      <c r="DJ885" s="267"/>
      <c r="DK885" s="267"/>
      <c r="DL885" s="267"/>
      <c r="DM885" s="267"/>
      <c r="DN885" s="267"/>
      <c r="DO885" s="267"/>
      <c r="DP885" s="267"/>
      <c r="DQ885" s="267"/>
      <c r="DR885" s="267"/>
      <c r="DS885" s="267"/>
      <c r="DT885" s="267"/>
      <c r="DU885" s="267"/>
      <c r="DV885" s="267"/>
      <c r="DW885" s="267"/>
      <c r="DX885" s="267"/>
      <c r="DY885" s="267"/>
      <c r="DZ885" s="267"/>
      <c r="EA885" s="267"/>
      <c r="EB885" s="267"/>
      <c r="EC885" s="267"/>
      <c r="ED885" s="267"/>
      <c r="EE885" s="267"/>
      <c r="EF885" s="267"/>
      <c r="EG885" s="267"/>
      <c r="EH885" s="267"/>
      <c r="EI885" s="267"/>
      <c r="EJ885" s="267"/>
      <c r="EK885" s="267"/>
      <c r="EL885" s="267"/>
      <c r="EM885" s="267"/>
      <c r="EN885" s="267"/>
      <c r="EO885" s="267"/>
      <c r="EP885" s="267"/>
      <c r="EQ885" s="267"/>
      <c r="ER885" s="267"/>
      <c r="ES885" s="267"/>
      <c r="ET885" s="267"/>
      <c r="EU885" s="267"/>
      <c r="EV885" s="267"/>
      <c r="EW885" s="267"/>
      <c r="EX885" s="267"/>
      <c r="EY885" s="267"/>
      <c r="EZ885" s="267"/>
      <c r="FA885" s="267"/>
      <c r="FB885" s="267"/>
      <c r="FC885" s="267"/>
      <c r="FD885" s="267"/>
      <c r="FE885" s="267"/>
      <c r="FF885" s="267"/>
      <c r="FG885" s="267"/>
      <c r="FH885" s="267"/>
      <c r="FI885" s="267"/>
      <c r="FJ885" s="267"/>
      <c r="FK885" s="267"/>
      <c r="FL885" s="267"/>
      <c r="FM885" s="267"/>
      <c r="FN885" s="267"/>
      <c r="FO885" s="267"/>
      <c r="FP885" s="267"/>
      <c r="FQ885" s="267"/>
      <c r="FR885" s="267"/>
      <c r="FS885" s="267"/>
      <c r="FT885" s="267"/>
      <c r="FU885" s="267"/>
      <c r="FV885" s="267"/>
      <c r="FW885" s="267"/>
      <c r="FX885" s="267"/>
      <c r="FY885" s="267"/>
      <c r="FZ885" s="267"/>
      <c r="GA885" s="267"/>
      <c r="GB885" s="267"/>
      <c r="GC885" s="267"/>
      <c r="GD885" s="267"/>
      <c r="GE885" s="267"/>
      <c r="GF885" s="267"/>
      <c r="GG885" s="267"/>
      <c r="GH885" s="267"/>
      <c r="GI885" s="267"/>
      <c r="GJ885" s="267"/>
      <c r="GK885" s="267"/>
      <c r="GL885" s="267"/>
      <c r="GM885" s="267"/>
      <c r="GN885" s="267"/>
      <c r="GO885" s="267"/>
      <c r="GP885" s="267"/>
      <c r="GQ885" s="267"/>
      <c r="GR885" s="267"/>
      <c r="GS885" s="267"/>
      <c r="GT885" s="267"/>
      <c r="GU885" s="267"/>
      <c r="GV885" s="267"/>
    </row>
    <row r="886" spans="1:204" s="502" customFormat="1">
      <c r="A886" s="258"/>
      <c r="B886" s="425"/>
      <c r="C886" s="260"/>
      <c r="D886" s="261"/>
      <c r="E886" s="262"/>
      <c r="F886" s="263"/>
      <c r="G886" s="426"/>
      <c r="H886" s="428"/>
      <c r="I886" s="507"/>
      <c r="J886" s="508"/>
      <c r="K886" s="509"/>
      <c r="L886" s="510"/>
      <c r="N886" s="511"/>
      <c r="O886" s="511"/>
      <c r="P886" s="267"/>
      <c r="Q886" s="267"/>
      <c r="R886" s="267"/>
      <c r="S886" s="267"/>
      <c r="T886" s="267"/>
      <c r="U886" s="267"/>
      <c r="V886" s="267"/>
      <c r="W886" s="267"/>
      <c r="X886" s="267"/>
      <c r="Y886" s="267"/>
      <c r="Z886" s="267"/>
      <c r="AA886" s="267"/>
      <c r="AB886" s="267"/>
      <c r="AC886" s="267"/>
      <c r="AD886" s="267"/>
      <c r="AE886" s="267"/>
      <c r="AF886" s="267"/>
      <c r="AG886" s="267"/>
      <c r="AH886" s="267"/>
      <c r="AI886" s="267"/>
      <c r="AJ886" s="267"/>
      <c r="AK886" s="267"/>
      <c r="AL886" s="267"/>
      <c r="AM886" s="267"/>
      <c r="AN886" s="267"/>
      <c r="AO886" s="267"/>
      <c r="AP886" s="267"/>
      <c r="AQ886" s="267"/>
      <c r="AR886" s="267"/>
      <c r="AS886" s="267"/>
      <c r="AT886" s="267"/>
      <c r="AU886" s="267"/>
      <c r="AV886" s="267"/>
      <c r="AW886" s="267"/>
      <c r="AX886" s="267"/>
      <c r="AY886" s="267"/>
      <c r="AZ886" s="267"/>
      <c r="BA886" s="267"/>
      <c r="BB886" s="267"/>
      <c r="BC886" s="267"/>
      <c r="BD886" s="267"/>
      <c r="BE886" s="267"/>
      <c r="BF886" s="267"/>
      <c r="BG886" s="267"/>
      <c r="BH886" s="267"/>
      <c r="BI886" s="267"/>
      <c r="BJ886" s="267"/>
      <c r="BK886" s="267"/>
      <c r="BL886" s="267"/>
      <c r="BM886" s="267"/>
      <c r="BN886" s="267"/>
      <c r="BO886" s="267"/>
      <c r="BP886" s="267"/>
      <c r="BQ886" s="267"/>
      <c r="BR886" s="267"/>
      <c r="BS886" s="267"/>
      <c r="BT886" s="267"/>
      <c r="BU886" s="267"/>
      <c r="BV886" s="267"/>
      <c r="BW886" s="267"/>
      <c r="BX886" s="267"/>
      <c r="BY886" s="267"/>
      <c r="BZ886" s="267"/>
      <c r="CA886" s="267"/>
      <c r="CB886" s="267"/>
      <c r="CC886" s="267"/>
      <c r="CD886" s="267"/>
      <c r="CE886" s="267"/>
      <c r="CF886" s="267"/>
      <c r="CG886" s="267"/>
      <c r="CH886" s="267"/>
      <c r="CI886" s="267"/>
      <c r="CJ886" s="267"/>
      <c r="CK886" s="267"/>
      <c r="CL886" s="267"/>
      <c r="CM886" s="267"/>
      <c r="CN886" s="267"/>
      <c r="CO886" s="267"/>
      <c r="CP886" s="267"/>
      <c r="CQ886" s="267"/>
      <c r="CR886" s="267"/>
      <c r="CS886" s="267"/>
      <c r="CT886" s="267"/>
      <c r="CU886" s="267"/>
      <c r="CV886" s="267"/>
      <c r="CW886" s="267"/>
      <c r="CX886" s="267"/>
      <c r="CY886" s="267"/>
      <c r="CZ886" s="267"/>
      <c r="DA886" s="267"/>
      <c r="DB886" s="267"/>
      <c r="DC886" s="267"/>
      <c r="DD886" s="267"/>
      <c r="DE886" s="267"/>
      <c r="DF886" s="267"/>
      <c r="DG886" s="267"/>
      <c r="DH886" s="267"/>
      <c r="DI886" s="267"/>
      <c r="DJ886" s="267"/>
      <c r="DK886" s="267"/>
      <c r="DL886" s="267"/>
      <c r="DM886" s="267"/>
      <c r="DN886" s="267"/>
      <c r="DO886" s="267"/>
      <c r="DP886" s="267"/>
      <c r="DQ886" s="267"/>
      <c r="DR886" s="267"/>
      <c r="DS886" s="267"/>
      <c r="DT886" s="267"/>
      <c r="DU886" s="267"/>
      <c r="DV886" s="267"/>
      <c r="DW886" s="267"/>
      <c r="DX886" s="267"/>
      <c r="DY886" s="267"/>
      <c r="DZ886" s="267"/>
      <c r="EA886" s="267"/>
      <c r="EB886" s="267"/>
      <c r="EC886" s="267"/>
      <c r="ED886" s="267"/>
      <c r="EE886" s="267"/>
      <c r="EF886" s="267"/>
      <c r="EG886" s="267"/>
      <c r="EH886" s="267"/>
      <c r="EI886" s="267"/>
      <c r="EJ886" s="267"/>
      <c r="EK886" s="267"/>
      <c r="EL886" s="267"/>
      <c r="EM886" s="267"/>
      <c r="EN886" s="267"/>
      <c r="EO886" s="267"/>
      <c r="EP886" s="267"/>
      <c r="EQ886" s="267"/>
      <c r="ER886" s="267"/>
      <c r="ES886" s="267"/>
      <c r="ET886" s="267"/>
      <c r="EU886" s="267"/>
      <c r="EV886" s="267"/>
      <c r="EW886" s="267"/>
      <c r="EX886" s="267"/>
      <c r="EY886" s="267"/>
      <c r="EZ886" s="267"/>
      <c r="FA886" s="267"/>
      <c r="FB886" s="267"/>
      <c r="FC886" s="267"/>
      <c r="FD886" s="267"/>
      <c r="FE886" s="267"/>
      <c r="FF886" s="267"/>
      <c r="FG886" s="267"/>
      <c r="FH886" s="267"/>
      <c r="FI886" s="267"/>
      <c r="FJ886" s="267"/>
      <c r="FK886" s="267"/>
      <c r="FL886" s="267"/>
      <c r="FM886" s="267"/>
      <c r="FN886" s="267"/>
      <c r="FO886" s="267"/>
      <c r="FP886" s="267"/>
      <c r="FQ886" s="267"/>
      <c r="FR886" s="267"/>
      <c r="FS886" s="267"/>
      <c r="FT886" s="267"/>
      <c r="FU886" s="267"/>
      <c r="FV886" s="267"/>
      <c r="FW886" s="267"/>
      <c r="FX886" s="267"/>
      <c r="FY886" s="267"/>
      <c r="FZ886" s="267"/>
      <c r="GA886" s="267"/>
      <c r="GB886" s="267"/>
      <c r="GC886" s="267"/>
      <c r="GD886" s="267"/>
      <c r="GE886" s="267"/>
      <c r="GF886" s="267"/>
      <c r="GG886" s="267"/>
      <c r="GH886" s="267"/>
      <c r="GI886" s="267"/>
      <c r="GJ886" s="267"/>
      <c r="GK886" s="267"/>
      <c r="GL886" s="267"/>
      <c r="GM886" s="267"/>
      <c r="GN886" s="267"/>
      <c r="GO886" s="267"/>
      <c r="GP886" s="267"/>
      <c r="GQ886" s="267"/>
      <c r="GR886" s="267"/>
      <c r="GS886" s="267"/>
      <c r="GT886" s="267"/>
      <c r="GU886" s="267"/>
      <c r="GV886" s="267"/>
    </row>
    <row r="888" spans="1:204" s="502" customFormat="1">
      <c r="A888" s="258"/>
      <c r="B888" s="425"/>
      <c r="C888" s="260"/>
      <c r="D888" s="261"/>
      <c r="E888" s="262"/>
      <c r="F888" s="263"/>
      <c r="G888" s="426"/>
      <c r="H888" s="428"/>
      <c r="I888" s="507"/>
      <c r="J888" s="508"/>
      <c r="K888" s="509"/>
      <c r="L888" s="510"/>
      <c r="N888" s="511"/>
      <c r="O888" s="511"/>
      <c r="P888" s="267"/>
      <c r="Q888" s="267"/>
      <c r="R888" s="267"/>
      <c r="S888" s="267"/>
      <c r="T888" s="267"/>
      <c r="U888" s="267"/>
      <c r="V888" s="267"/>
      <c r="W888" s="267"/>
      <c r="X888" s="267"/>
      <c r="Y888" s="267"/>
      <c r="Z888" s="267"/>
      <c r="AA888" s="267"/>
      <c r="AB888" s="267"/>
      <c r="AC888" s="267"/>
      <c r="AD888" s="267"/>
      <c r="AE888" s="267"/>
      <c r="AF888" s="267"/>
      <c r="AG888" s="267"/>
      <c r="AH888" s="267"/>
      <c r="AI888" s="267"/>
      <c r="AJ888" s="267"/>
      <c r="AK888" s="267"/>
      <c r="AL888" s="267"/>
      <c r="AM888" s="267"/>
      <c r="AN888" s="267"/>
      <c r="AO888" s="267"/>
      <c r="AP888" s="267"/>
      <c r="AQ888" s="267"/>
      <c r="AR888" s="267"/>
      <c r="AS888" s="267"/>
      <c r="AT888" s="267"/>
      <c r="AU888" s="267"/>
      <c r="AV888" s="267"/>
      <c r="AW888" s="267"/>
      <c r="AX888" s="267"/>
      <c r="AY888" s="267"/>
      <c r="AZ888" s="267"/>
      <c r="BA888" s="267"/>
      <c r="BB888" s="267"/>
      <c r="BC888" s="267"/>
      <c r="BD888" s="267"/>
      <c r="BE888" s="267"/>
      <c r="BF888" s="267"/>
      <c r="BG888" s="267"/>
      <c r="BH888" s="267"/>
      <c r="BI888" s="267"/>
      <c r="BJ888" s="267"/>
      <c r="BK888" s="267"/>
      <c r="BL888" s="267"/>
      <c r="BM888" s="267"/>
      <c r="BN888" s="267"/>
      <c r="BO888" s="267"/>
      <c r="BP888" s="267"/>
      <c r="BQ888" s="267"/>
      <c r="BR888" s="267"/>
      <c r="BS888" s="267"/>
      <c r="BT888" s="267"/>
      <c r="BU888" s="267"/>
      <c r="BV888" s="267"/>
      <c r="BW888" s="267"/>
      <c r="BX888" s="267"/>
      <c r="BY888" s="267"/>
      <c r="BZ888" s="267"/>
      <c r="CA888" s="267"/>
      <c r="CB888" s="267"/>
      <c r="CC888" s="267"/>
      <c r="CD888" s="267"/>
      <c r="CE888" s="267"/>
      <c r="CF888" s="267"/>
      <c r="CG888" s="267"/>
      <c r="CH888" s="267"/>
      <c r="CI888" s="267"/>
      <c r="CJ888" s="267"/>
      <c r="CK888" s="267"/>
      <c r="CL888" s="267"/>
      <c r="CM888" s="267"/>
      <c r="CN888" s="267"/>
      <c r="CO888" s="267"/>
      <c r="CP888" s="267"/>
      <c r="CQ888" s="267"/>
      <c r="CR888" s="267"/>
      <c r="CS888" s="267"/>
      <c r="CT888" s="267"/>
      <c r="CU888" s="267"/>
      <c r="CV888" s="267"/>
      <c r="CW888" s="267"/>
      <c r="CX888" s="267"/>
      <c r="CY888" s="267"/>
      <c r="CZ888" s="267"/>
      <c r="DA888" s="267"/>
      <c r="DB888" s="267"/>
      <c r="DC888" s="267"/>
      <c r="DD888" s="267"/>
      <c r="DE888" s="267"/>
      <c r="DF888" s="267"/>
      <c r="DG888" s="267"/>
      <c r="DH888" s="267"/>
      <c r="DI888" s="267"/>
      <c r="DJ888" s="267"/>
      <c r="DK888" s="267"/>
      <c r="DL888" s="267"/>
      <c r="DM888" s="267"/>
      <c r="DN888" s="267"/>
      <c r="DO888" s="267"/>
      <c r="DP888" s="267"/>
      <c r="DQ888" s="267"/>
      <c r="DR888" s="267"/>
      <c r="DS888" s="267"/>
      <c r="DT888" s="267"/>
      <c r="DU888" s="267"/>
      <c r="DV888" s="267"/>
      <c r="DW888" s="267"/>
      <c r="DX888" s="267"/>
      <c r="DY888" s="267"/>
      <c r="DZ888" s="267"/>
      <c r="EA888" s="267"/>
      <c r="EB888" s="267"/>
      <c r="EC888" s="267"/>
      <c r="ED888" s="267"/>
      <c r="EE888" s="267"/>
      <c r="EF888" s="267"/>
      <c r="EG888" s="267"/>
      <c r="EH888" s="267"/>
      <c r="EI888" s="267"/>
      <c r="EJ888" s="267"/>
      <c r="EK888" s="267"/>
      <c r="EL888" s="267"/>
      <c r="EM888" s="267"/>
      <c r="EN888" s="267"/>
      <c r="EO888" s="267"/>
      <c r="EP888" s="267"/>
      <c r="EQ888" s="267"/>
      <c r="ER888" s="267"/>
      <c r="ES888" s="267"/>
      <c r="ET888" s="267"/>
      <c r="EU888" s="267"/>
      <c r="EV888" s="267"/>
      <c r="EW888" s="267"/>
      <c r="EX888" s="267"/>
      <c r="EY888" s="267"/>
      <c r="EZ888" s="267"/>
      <c r="FA888" s="267"/>
      <c r="FB888" s="267"/>
      <c r="FC888" s="267"/>
      <c r="FD888" s="267"/>
      <c r="FE888" s="267"/>
      <c r="FF888" s="267"/>
      <c r="FG888" s="267"/>
      <c r="FH888" s="267"/>
      <c r="FI888" s="267"/>
      <c r="FJ888" s="267"/>
      <c r="FK888" s="267"/>
      <c r="FL888" s="267"/>
      <c r="FM888" s="267"/>
      <c r="FN888" s="267"/>
      <c r="FO888" s="267"/>
      <c r="FP888" s="267"/>
      <c r="FQ888" s="267"/>
      <c r="FR888" s="267"/>
      <c r="FS888" s="267"/>
      <c r="FT888" s="267"/>
      <c r="FU888" s="267"/>
      <c r="FV888" s="267"/>
      <c r="FW888" s="267"/>
      <c r="FX888" s="267"/>
      <c r="FY888" s="267"/>
      <c r="FZ888" s="267"/>
      <c r="GA888" s="267"/>
      <c r="GB888" s="267"/>
      <c r="GC888" s="267"/>
      <c r="GD888" s="267"/>
      <c r="GE888" s="267"/>
      <c r="GF888" s="267"/>
      <c r="GG888" s="267"/>
      <c r="GH888" s="267"/>
      <c r="GI888" s="267"/>
      <c r="GJ888" s="267"/>
      <c r="GK888" s="267"/>
      <c r="GL888" s="267"/>
      <c r="GM888" s="267"/>
      <c r="GN888" s="267"/>
      <c r="GO888" s="267"/>
      <c r="GP888" s="267"/>
      <c r="GQ888" s="267"/>
      <c r="GR888" s="267"/>
      <c r="GS888" s="267"/>
      <c r="GT888" s="267"/>
      <c r="GU888" s="267"/>
      <c r="GV888" s="267"/>
    </row>
    <row r="890" spans="1:204" s="502" customFormat="1">
      <c r="A890" s="258"/>
      <c r="B890" s="425"/>
      <c r="C890" s="260"/>
      <c r="D890" s="261"/>
      <c r="E890" s="262"/>
      <c r="F890" s="263"/>
      <c r="G890" s="426"/>
      <c r="H890" s="428"/>
      <c r="I890" s="507"/>
      <c r="J890" s="508"/>
      <c r="K890" s="509"/>
      <c r="L890" s="510"/>
      <c r="N890" s="511"/>
      <c r="O890" s="511"/>
      <c r="P890" s="267"/>
      <c r="Q890" s="267"/>
      <c r="R890" s="267"/>
      <c r="S890" s="267"/>
      <c r="T890" s="267"/>
      <c r="U890" s="267"/>
      <c r="V890" s="267"/>
      <c r="W890" s="267"/>
      <c r="X890" s="267"/>
      <c r="Y890" s="267"/>
      <c r="Z890" s="267"/>
      <c r="AA890" s="267"/>
      <c r="AB890" s="267"/>
      <c r="AC890" s="267"/>
      <c r="AD890" s="267"/>
      <c r="AE890" s="267"/>
      <c r="AF890" s="267"/>
      <c r="AG890" s="267"/>
      <c r="AH890" s="267"/>
      <c r="AI890" s="267"/>
      <c r="AJ890" s="267"/>
      <c r="AK890" s="267"/>
      <c r="AL890" s="267"/>
      <c r="AM890" s="267"/>
      <c r="AN890" s="267"/>
      <c r="AO890" s="267"/>
      <c r="AP890" s="267"/>
      <c r="AQ890" s="267"/>
      <c r="AR890" s="267"/>
      <c r="AS890" s="267"/>
      <c r="AT890" s="267"/>
      <c r="AU890" s="267"/>
      <c r="AV890" s="267"/>
      <c r="AW890" s="267"/>
      <c r="AX890" s="267"/>
      <c r="AY890" s="267"/>
      <c r="AZ890" s="267"/>
      <c r="BA890" s="267"/>
      <c r="BB890" s="267"/>
      <c r="BC890" s="267"/>
      <c r="BD890" s="267"/>
      <c r="BE890" s="267"/>
      <c r="BF890" s="267"/>
      <c r="BG890" s="267"/>
      <c r="BH890" s="267"/>
      <c r="BI890" s="267"/>
      <c r="BJ890" s="267"/>
      <c r="BK890" s="267"/>
      <c r="BL890" s="267"/>
      <c r="BM890" s="267"/>
      <c r="BN890" s="267"/>
      <c r="BO890" s="267"/>
      <c r="BP890" s="267"/>
      <c r="BQ890" s="267"/>
      <c r="BR890" s="267"/>
      <c r="BS890" s="267"/>
      <c r="BT890" s="267"/>
      <c r="BU890" s="267"/>
      <c r="BV890" s="267"/>
      <c r="BW890" s="267"/>
      <c r="BX890" s="267"/>
      <c r="BY890" s="267"/>
      <c r="BZ890" s="267"/>
      <c r="CA890" s="267"/>
      <c r="CB890" s="267"/>
      <c r="CC890" s="267"/>
      <c r="CD890" s="267"/>
      <c r="CE890" s="267"/>
      <c r="CF890" s="267"/>
      <c r="CG890" s="267"/>
      <c r="CH890" s="267"/>
      <c r="CI890" s="267"/>
      <c r="CJ890" s="267"/>
      <c r="CK890" s="267"/>
      <c r="CL890" s="267"/>
      <c r="CM890" s="267"/>
      <c r="CN890" s="267"/>
      <c r="CO890" s="267"/>
      <c r="CP890" s="267"/>
      <c r="CQ890" s="267"/>
      <c r="CR890" s="267"/>
      <c r="CS890" s="267"/>
      <c r="CT890" s="267"/>
      <c r="CU890" s="267"/>
      <c r="CV890" s="267"/>
      <c r="CW890" s="267"/>
      <c r="CX890" s="267"/>
      <c r="CY890" s="267"/>
      <c r="CZ890" s="267"/>
      <c r="DA890" s="267"/>
      <c r="DB890" s="267"/>
      <c r="DC890" s="267"/>
      <c r="DD890" s="267"/>
      <c r="DE890" s="267"/>
      <c r="DF890" s="267"/>
      <c r="DG890" s="267"/>
      <c r="DH890" s="267"/>
      <c r="DI890" s="267"/>
      <c r="DJ890" s="267"/>
      <c r="DK890" s="267"/>
      <c r="DL890" s="267"/>
      <c r="DM890" s="267"/>
      <c r="DN890" s="267"/>
      <c r="DO890" s="267"/>
      <c r="DP890" s="267"/>
      <c r="DQ890" s="267"/>
      <c r="DR890" s="267"/>
      <c r="DS890" s="267"/>
      <c r="DT890" s="267"/>
      <c r="DU890" s="267"/>
      <c r="DV890" s="267"/>
      <c r="DW890" s="267"/>
      <c r="DX890" s="267"/>
      <c r="DY890" s="267"/>
      <c r="DZ890" s="267"/>
      <c r="EA890" s="267"/>
      <c r="EB890" s="267"/>
      <c r="EC890" s="267"/>
      <c r="ED890" s="267"/>
      <c r="EE890" s="267"/>
      <c r="EF890" s="267"/>
      <c r="EG890" s="267"/>
      <c r="EH890" s="267"/>
      <c r="EI890" s="267"/>
      <c r="EJ890" s="267"/>
      <c r="EK890" s="267"/>
      <c r="EL890" s="267"/>
      <c r="EM890" s="267"/>
      <c r="EN890" s="267"/>
      <c r="EO890" s="267"/>
      <c r="EP890" s="267"/>
      <c r="EQ890" s="267"/>
      <c r="ER890" s="267"/>
      <c r="ES890" s="267"/>
      <c r="ET890" s="267"/>
      <c r="EU890" s="267"/>
      <c r="EV890" s="267"/>
      <c r="EW890" s="267"/>
      <c r="EX890" s="267"/>
      <c r="EY890" s="267"/>
      <c r="EZ890" s="267"/>
      <c r="FA890" s="267"/>
      <c r="FB890" s="267"/>
      <c r="FC890" s="267"/>
      <c r="FD890" s="267"/>
      <c r="FE890" s="267"/>
      <c r="FF890" s="267"/>
      <c r="FG890" s="267"/>
      <c r="FH890" s="267"/>
      <c r="FI890" s="267"/>
      <c r="FJ890" s="267"/>
      <c r="FK890" s="267"/>
      <c r="FL890" s="267"/>
      <c r="FM890" s="267"/>
      <c r="FN890" s="267"/>
      <c r="FO890" s="267"/>
      <c r="FP890" s="267"/>
      <c r="FQ890" s="267"/>
      <c r="FR890" s="267"/>
      <c r="FS890" s="267"/>
      <c r="FT890" s="267"/>
      <c r="FU890" s="267"/>
      <c r="FV890" s="267"/>
      <c r="FW890" s="267"/>
      <c r="FX890" s="267"/>
      <c r="FY890" s="267"/>
      <c r="FZ890" s="267"/>
      <c r="GA890" s="267"/>
      <c r="GB890" s="267"/>
      <c r="GC890" s="267"/>
      <c r="GD890" s="267"/>
      <c r="GE890" s="267"/>
      <c r="GF890" s="267"/>
      <c r="GG890" s="267"/>
      <c r="GH890" s="267"/>
      <c r="GI890" s="267"/>
      <c r="GJ890" s="267"/>
      <c r="GK890" s="267"/>
      <c r="GL890" s="267"/>
      <c r="GM890" s="267"/>
      <c r="GN890" s="267"/>
      <c r="GO890" s="267"/>
      <c r="GP890" s="267"/>
      <c r="GQ890" s="267"/>
      <c r="GR890" s="267"/>
      <c r="GS890" s="267"/>
      <c r="GT890" s="267"/>
      <c r="GU890" s="267"/>
      <c r="GV890" s="267"/>
    </row>
    <row r="892" spans="1:204" s="502" customFormat="1">
      <c r="A892" s="258"/>
      <c r="B892" s="425"/>
      <c r="C892" s="260"/>
      <c r="D892" s="261"/>
      <c r="E892" s="262"/>
      <c r="F892" s="263"/>
      <c r="G892" s="426"/>
      <c r="H892" s="428"/>
      <c r="I892" s="507"/>
      <c r="J892" s="508"/>
      <c r="K892" s="509"/>
      <c r="L892" s="510"/>
      <c r="N892" s="511"/>
      <c r="O892" s="511"/>
      <c r="P892" s="267"/>
      <c r="Q892" s="267"/>
      <c r="R892" s="267"/>
      <c r="S892" s="267"/>
      <c r="T892" s="267"/>
      <c r="U892" s="267"/>
      <c r="V892" s="267"/>
      <c r="W892" s="267"/>
      <c r="X892" s="267"/>
      <c r="Y892" s="267"/>
      <c r="Z892" s="267"/>
      <c r="AA892" s="267"/>
      <c r="AB892" s="267"/>
      <c r="AC892" s="267"/>
      <c r="AD892" s="267"/>
      <c r="AE892" s="267"/>
      <c r="AF892" s="267"/>
      <c r="AG892" s="267"/>
      <c r="AH892" s="267"/>
      <c r="AI892" s="267"/>
      <c r="AJ892" s="267"/>
      <c r="AK892" s="267"/>
      <c r="AL892" s="267"/>
      <c r="AM892" s="267"/>
      <c r="AN892" s="267"/>
      <c r="AO892" s="267"/>
      <c r="AP892" s="267"/>
      <c r="AQ892" s="267"/>
      <c r="AR892" s="267"/>
      <c r="AS892" s="267"/>
      <c r="AT892" s="267"/>
      <c r="AU892" s="267"/>
      <c r="AV892" s="267"/>
      <c r="AW892" s="267"/>
      <c r="AX892" s="267"/>
      <c r="AY892" s="267"/>
      <c r="AZ892" s="267"/>
      <c r="BA892" s="267"/>
      <c r="BB892" s="267"/>
      <c r="BC892" s="267"/>
      <c r="BD892" s="267"/>
      <c r="BE892" s="267"/>
      <c r="BF892" s="267"/>
      <c r="BG892" s="267"/>
      <c r="BH892" s="267"/>
      <c r="BI892" s="267"/>
      <c r="BJ892" s="267"/>
      <c r="BK892" s="267"/>
      <c r="BL892" s="267"/>
      <c r="BM892" s="267"/>
      <c r="BN892" s="267"/>
      <c r="BO892" s="267"/>
      <c r="BP892" s="267"/>
      <c r="BQ892" s="267"/>
      <c r="BR892" s="267"/>
      <c r="BS892" s="267"/>
      <c r="BT892" s="267"/>
      <c r="BU892" s="267"/>
      <c r="BV892" s="267"/>
      <c r="BW892" s="267"/>
      <c r="BX892" s="267"/>
      <c r="BY892" s="267"/>
      <c r="BZ892" s="267"/>
      <c r="CA892" s="267"/>
      <c r="CB892" s="267"/>
      <c r="CC892" s="267"/>
      <c r="CD892" s="267"/>
      <c r="CE892" s="267"/>
      <c r="CF892" s="267"/>
      <c r="CG892" s="267"/>
      <c r="CH892" s="267"/>
      <c r="CI892" s="267"/>
      <c r="CJ892" s="267"/>
      <c r="CK892" s="267"/>
      <c r="CL892" s="267"/>
      <c r="CM892" s="267"/>
      <c r="CN892" s="267"/>
      <c r="CO892" s="267"/>
      <c r="CP892" s="267"/>
      <c r="CQ892" s="267"/>
      <c r="CR892" s="267"/>
      <c r="CS892" s="267"/>
      <c r="CT892" s="267"/>
      <c r="CU892" s="267"/>
      <c r="CV892" s="267"/>
      <c r="CW892" s="267"/>
      <c r="CX892" s="267"/>
      <c r="CY892" s="267"/>
      <c r="CZ892" s="267"/>
      <c r="DA892" s="267"/>
      <c r="DB892" s="267"/>
      <c r="DC892" s="267"/>
      <c r="DD892" s="267"/>
      <c r="DE892" s="267"/>
      <c r="DF892" s="267"/>
      <c r="DG892" s="267"/>
      <c r="DH892" s="267"/>
      <c r="DI892" s="267"/>
      <c r="DJ892" s="267"/>
      <c r="DK892" s="267"/>
      <c r="DL892" s="267"/>
      <c r="DM892" s="267"/>
      <c r="DN892" s="267"/>
      <c r="DO892" s="267"/>
      <c r="DP892" s="267"/>
      <c r="DQ892" s="267"/>
      <c r="DR892" s="267"/>
      <c r="DS892" s="267"/>
      <c r="DT892" s="267"/>
      <c r="DU892" s="267"/>
      <c r="DV892" s="267"/>
      <c r="DW892" s="267"/>
      <c r="DX892" s="267"/>
      <c r="DY892" s="267"/>
      <c r="DZ892" s="267"/>
      <c r="EA892" s="267"/>
      <c r="EB892" s="267"/>
      <c r="EC892" s="267"/>
      <c r="ED892" s="267"/>
      <c r="EE892" s="267"/>
      <c r="EF892" s="267"/>
      <c r="EG892" s="267"/>
      <c r="EH892" s="267"/>
      <c r="EI892" s="267"/>
      <c r="EJ892" s="267"/>
      <c r="EK892" s="267"/>
      <c r="EL892" s="267"/>
      <c r="EM892" s="267"/>
      <c r="EN892" s="267"/>
      <c r="EO892" s="267"/>
      <c r="EP892" s="267"/>
      <c r="EQ892" s="267"/>
      <c r="ER892" s="267"/>
      <c r="ES892" s="267"/>
      <c r="ET892" s="267"/>
      <c r="EU892" s="267"/>
      <c r="EV892" s="267"/>
      <c r="EW892" s="267"/>
      <c r="EX892" s="267"/>
      <c r="EY892" s="267"/>
      <c r="EZ892" s="267"/>
      <c r="FA892" s="267"/>
      <c r="FB892" s="267"/>
      <c r="FC892" s="267"/>
      <c r="FD892" s="267"/>
      <c r="FE892" s="267"/>
      <c r="FF892" s="267"/>
      <c r="FG892" s="267"/>
      <c r="FH892" s="267"/>
      <c r="FI892" s="267"/>
      <c r="FJ892" s="267"/>
      <c r="FK892" s="267"/>
      <c r="FL892" s="267"/>
      <c r="FM892" s="267"/>
      <c r="FN892" s="267"/>
      <c r="FO892" s="267"/>
      <c r="FP892" s="267"/>
      <c r="FQ892" s="267"/>
      <c r="FR892" s="267"/>
      <c r="FS892" s="267"/>
      <c r="FT892" s="267"/>
      <c r="FU892" s="267"/>
      <c r="FV892" s="267"/>
      <c r="FW892" s="267"/>
      <c r="FX892" s="267"/>
      <c r="FY892" s="267"/>
      <c r="FZ892" s="267"/>
      <c r="GA892" s="267"/>
      <c r="GB892" s="267"/>
      <c r="GC892" s="267"/>
      <c r="GD892" s="267"/>
      <c r="GE892" s="267"/>
      <c r="GF892" s="267"/>
      <c r="GG892" s="267"/>
      <c r="GH892" s="267"/>
      <c r="GI892" s="267"/>
      <c r="GJ892" s="267"/>
      <c r="GK892" s="267"/>
      <c r="GL892" s="267"/>
      <c r="GM892" s="267"/>
      <c r="GN892" s="267"/>
      <c r="GO892" s="267"/>
      <c r="GP892" s="267"/>
      <c r="GQ892" s="267"/>
      <c r="GR892" s="267"/>
      <c r="GS892" s="267"/>
      <c r="GT892" s="267"/>
      <c r="GU892" s="267"/>
      <c r="GV892" s="267"/>
    </row>
    <row r="894" spans="1:204" s="502" customFormat="1">
      <c r="A894" s="258"/>
      <c r="B894" s="425"/>
      <c r="C894" s="260"/>
      <c r="D894" s="261"/>
      <c r="E894" s="262"/>
      <c r="F894" s="263"/>
      <c r="G894" s="426"/>
      <c r="H894" s="428"/>
      <c r="I894" s="507"/>
      <c r="J894" s="508"/>
      <c r="K894" s="509"/>
      <c r="L894" s="510"/>
      <c r="N894" s="511"/>
      <c r="O894" s="511"/>
      <c r="P894" s="267"/>
      <c r="Q894" s="267"/>
      <c r="R894" s="267"/>
      <c r="S894" s="267"/>
      <c r="T894" s="267"/>
      <c r="U894" s="267"/>
      <c r="V894" s="267"/>
      <c r="W894" s="267"/>
      <c r="X894" s="267"/>
      <c r="Y894" s="267"/>
      <c r="Z894" s="267"/>
      <c r="AA894" s="267"/>
      <c r="AB894" s="267"/>
      <c r="AC894" s="267"/>
      <c r="AD894" s="267"/>
      <c r="AE894" s="267"/>
      <c r="AF894" s="267"/>
      <c r="AG894" s="267"/>
      <c r="AH894" s="267"/>
      <c r="AI894" s="267"/>
      <c r="AJ894" s="267"/>
      <c r="AK894" s="267"/>
      <c r="AL894" s="267"/>
      <c r="AM894" s="267"/>
      <c r="AN894" s="267"/>
      <c r="AO894" s="267"/>
      <c r="AP894" s="267"/>
      <c r="AQ894" s="267"/>
      <c r="AR894" s="267"/>
      <c r="AS894" s="267"/>
      <c r="AT894" s="267"/>
      <c r="AU894" s="267"/>
      <c r="AV894" s="267"/>
      <c r="AW894" s="267"/>
      <c r="AX894" s="267"/>
      <c r="AY894" s="267"/>
      <c r="AZ894" s="267"/>
      <c r="BA894" s="267"/>
      <c r="BB894" s="267"/>
      <c r="BC894" s="267"/>
      <c r="BD894" s="267"/>
      <c r="BE894" s="267"/>
      <c r="BF894" s="267"/>
      <c r="BG894" s="267"/>
      <c r="BH894" s="267"/>
      <c r="BI894" s="267"/>
      <c r="BJ894" s="267"/>
      <c r="BK894" s="267"/>
      <c r="BL894" s="267"/>
      <c r="BM894" s="267"/>
      <c r="BN894" s="267"/>
      <c r="BO894" s="267"/>
      <c r="BP894" s="267"/>
      <c r="BQ894" s="267"/>
      <c r="BR894" s="267"/>
      <c r="BS894" s="267"/>
      <c r="BT894" s="267"/>
      <c r="BU894" s="267"/>
      <c r="BV894" s="267"/>
      <c r="BW894" s="267"/>
      <c r="BX894" s="267"/>
      <c r="BY894" s="267"/>
      <c r="BZ894" s="267"/>
      <c r="CA894" s="267"/>
      <c r="CB894" s="267"/>
      <c r="CC894" s="267"/>
      <c r="CD894" s="267"/>
      <c r="CE894" s="267"/>
      <c r="CF894" s="267"/>
      <c r="CG894" s="267"/>
      <c r="CH894" s="267"/>
      <c r="CI894" s="267"/>
      <c r="CJ894" s="267"/>
      <c r="CK894" s="267"/>
      <c r="CL894" s="267"/>
      <c r="CM894" s="267"/>
      <c r="CN894" s="267"/>
      <c r="CO894" s="267"/>
      <c r="CP894" s="267"/>
      <c r="CQ894" s="267"/>
      <c r="CR894" s="267"/>
      <c r="CS894" s="267"/>
      <c r="CT894" s="267"/>
      <c r="CU894" s="267"/>
      <c r="CV894" s="267"/>
      <c r="CW894" s="267"/>
      <c r="CX894" s="267"/>
      <c r="CY894" s="267"/>
      <c r="CZ894" s="267"/>
      <c r="DA894" s="267"/>
      <c r="DB894" s="267"/>
      <c r="DC894" s="267"/>
      <c r="DD894" s="267"/>
      <c r="DE894" s="267"/>
      <c r="DF894" s="267"/>
      <c r="DG894" s="267"/>
      <c r="DH894" s="267"/>
      <c r="DI894" s="267"/>
      <c r="DJ894" s="267"/>
      <c r="DK894" s="267"/>
      <c r="DL894" s="267"/>
      <c r="DM894" s="267"/>
      <c r="DN894" s="267"/>
      <c r="DO894" s="267"/>
      <c r="DP894" s="267"/>
      <c r="DQ894" s="267"/>
      <c r="DR894" s="267"/>
      <c r="DS894" s="267"/>
      <c r="DT894" s="267"/>
      <c r="DU894" s="267"/>
      <c r="DV894" s="267"/>
      <c r="DW894" s="267"/>
      <c r="DX894" s="267"/>
      <c r="DY894" s="267"/>
      <c r="DZ894" s="267"/>
      <c r="EA894" s="267"/>
      <c r="EB894" s="267"/>
      <c r="EC894" s="267"/>
      <c r="ED894" s="267"/>
      <c r="EE894" s="267"/>
      <c r="EF894" s="267"/>
      <c r="EG894" s="267"/>
      <c r="EH894" s="267"/>
      <c r="EI894" s="267"/>
      <c r="EJ894" s="267"/>
      <c r="EK894" s="267"/>
      <c r="EL894" s="267"/>
      <c r="EM894" s="267"/>
      <c r="EN894" s="267"/>
      <c r="EO894" s="267"/>
      <c r="EP894" s="267"/>
      <c r="EQ894" s="267"/>
      <c r="ER894" s="267"/>
      <c r="ES894" s="267"/>
      <c r="ET894" s="267"/>
      <c r="EU894" s="267"/>
      <c r="EV894" s="267"/>
      <c r="EW894" s="267"/>
      <c r="EX894" s="267"/>
      <c r="EY894" s="267"/>
      <c r="EZ894" s="267"/>
      <c r="FA894" s="267"/>
      <c r="FB894" s="267"/>
      <c r="FC894" s="267"/>
      <c r="FD894" s="267"/>
      <c r="FE894" s="267"/>
      <c r="FF894" s="267"/>
      <c r="FG894" s="267"/>
      <c r="FH894" s="267"/>
      <c r="FI894" s="267"/>
      <c r="FJ894" s="267"/>
      <c r="FK894" s="267"/>
      <c r="FL894" s="267"/>
      <c r="FM894" s="267"/>
      <c r="FN894" s="267"/>
      <c r="FO894" s="267"/>
      <c r="FP894" s="267"/>
      <c r="FQ894" s="267"/>
      <c r="FR894" s="267"/>
      <c r="FS894" s="267"/>
      <c r="FT894" s="267"/>
      <c r="FU894" s="267"/>
      <c r="FV894" s="267"/>
      <c r="FW894" s="267"/>
      <c r="FX894" s="267"/>
      <c r="FY894" s="267"/>
      <c r="FZ894" s="267"/>
      <c r="GA894" s="267"/>
      <c r="GB894" s="267"/>
      <c r="GC894" s="267"/>
      <c r="GD894" s="267"/>
      <c r="GE894" s="267"/>
      <c r="GF894" s="267"/>
      <c r="GG894" s="267"/>
      <c r="GH894" s="267"/>
      <c r="GI894" s="267"/>
      <c r="GJ894" s="267"/>
      <c r="GK894" s="267"/>
      <c r="GL894" s="267"/>
      <c r="GM894" s="267"/>
      <c r="GN894" s="267"/>
      <c r="GO894" s="267"/>
      <c r="GP894" s="267"/>
      <c r="GQ894" s="267"/>
      <c r="GR894" s="267"/>
      <c r="GS894" s="267"/>
      <c r="GT894" s="267"/>
      <c r="GU894" s="267"/>
      <c r="GV894" s="267"/>
    </row>
    <row r="895" spans="1:204" s="502" customFormat="1">
      <c r="A895" s="258"/>
      <c r="B895" s="425"/>
      <c r="C895" s="260"/>
      <c r="D895" s="261"/>
      <c r="E895" s="262"/>
      <c r="F895" s="263"/>
      <c r="G895" s="426"/>
      <c r="H895" s="428"/>
      <c r="I895" s="507"/>
      <c r="J895" s="508"/>
      <c r="K895" s="509"/>
      <c r="L895" s="510"/>
      <c r="N895" s="511"/>
      <c r="O895" s="511"/>
      <c r="P895" s="267"/>
      <c r="Q895" s="267"/>
      <c r="R895" s="267"/>
      <c r="S895" s="267"/>
      <c r="T895" s="267"/>
      <c r="U895" s="267"/>
      <c r="V895" s="267"/>
      <c r="W895" s="267"/>
      <c r="X895" s="267"/>
      <c r="Y895" s="267"/>
      <c r="Z895" s="267"/>
      <c r="AA895" s="267"/>
      <c r="AB895" s="267"/>
      <c r="AC895" s="267"/>
      <c r="AD895" s="267"/>
      <c r="AE895" s="267"/>
      <c r="AF895" s="267"/>
      <c r="AG895" s="267"/>
      <c r="AH895" s="267"/>
      <c r="AI895" s="267"/>
      <c r="AJ895" s="267"/>
      <c r="AK895" s="267"/>
      <c r="AL895" s="267"/>
      <c r="AM895" s="267"/>
      <c r="AN895" s="267"/>
      <c r="AO895" s="267"/>
      <c r="AP895" s="267"/>
      <c r="AQ895" s="267"/>
      <c r="AR895" s="267"/>
      <c r="AS895" s="267"/>
      <c r="AT895" s="267"/>
      <c r="AU895" s="267"/>
      <c r="AV895" s="267"/>
      <c r="AW895" s="267"/>
      <c r="AX895" s="267"/>
      <c r="AY895" s="267"/>
      <c r="AZ895" s="267"/>
      <c r="BA895" s="267"/>
      <c r="BB895" s="267"/>
      <c r="BC895" s="267"/>
      <c r="BD895" s="267"/>
      <c r="BE895" s="267"/>
      <c r="BF895" s="267"/>
      <c r="BG895" s="267"/>
      <c r="BH895" s="267"/>
      <c r="BI895" s="267"/>
      <c r="BJ895" s="267"/>
      <c r="BK895" s="267"/>
      <c r="BL895" s="267"/>
      <c r="BM895" s="267"/>
      <c r="BN895" s="267"/>
      <c r="BO895" s="267"/>
      <c r="BP895" s="267"/>
      <c r="BQ895" s="267"/>
      <c r="BR895" s="267"/>
      <c r="BS895" s="267"/>
      <c r="BT895" s="267"/>
      <c r="BU895" s="267"/>
      <c r="BV895" s="267"/>
      <c r="BW895" s="267"/>
      <c r="BX895" s="267"/>
      <c r="BY895" s="267"/>
      <c r="BZ895" s="267"/>
      <c r="CA895" s="267"/>
      <c r="CB895" s="267"/>
      <c r="CC895" s="267"/>
      <c r="CD895" s="267"/>
      <c r="CE895" s="267"/>
      <c r="CF895" s="267"/>
      <c r="CG895" s="267"/>
      <c r="CH895" s="267"/>
      <c r="CI895" s="267"/>
      <c r="CJ895" s="267"/>
      <c r="CK895" s="267"/>
      <c r="CL895" s="267"/>
      <c r="CM895" s="267"/>
      <c r="CN895" s="267"/>
      <c r="CO895" s="267"/>
      <c r="CP895" s="267"/>
      <c r="CQ895" s="267"/>
      <c r="CR895" s="267"/>
      <c r="CS895" s="267"/>
      <c r="CT895" s="267"/>
      <c r="CU895" s="267"/>
      <c r="CV895" s="267"/>
      <c r="CW895" s="267"/>
      <c r="CX895" s="267"/>
      <c r="CY895" s="267"/>
      <c r="CZ895" s="267"/>
      <c r="DA895" s="267"/>
      <c r="DB895" s="267"/>
      <c r="DC895" s="267"/>
      <c r="DD895" s="267"/>
      <c r="DE895" s="267"/>
      <c r="DF895" s="267"/>
      <c r="DG895" s="267"/>
      <c r="DH895" s="267"/>
      <c r="DI895" s="267"/>
      <c r="DJ895" s="267"/>
      <c r="DK895" s="267"/>
      <c r="DL895" s="267"/>
      <c r="DM895" s="267"/>
      <c r="DN895" s="267"/>
      <c r="DO895" s="267"/>
      <c r="DP895" s="267"/>
      <c r="DQ895" s="267"/>
      <c r="DR895" s="267"/>
      <c r="DS895" s="267"/>
      <c r="DT895" s="267"/>
      <c r="DU895" s="267"/>
      <c r="DV895" s="267"/>
      <c r="DW895" s="267"/>
      <c r="DX895" s="267"/>
      <c r="DY895" s="267"/>
      <c r="DZ895" s="267"/>
      <c r="EA895" s="267"/>
      <c r="EB895" s="267"/>
      <c r="EC895" s="267"/>
      <c r="ED895" s="267"/>
      <c r="EE895" s="267"/>
      <c r="EF895" s="267"/>
      <c r="EG895" s="267"/>
      <c r="EH895" s="267"/>
      <c r="EI895" s="267"/>
      <c r="EJ895" s="267"/>
      <c r="EK895" s="267"/>
      <c r="EL895" s="267"/>
      <c r="EM895" s="267"/>
      <c r="EN895" s="267"/>
      <c r="EO895" s="267"/>
      <c r="EP895" s="267"/>
      <c r="EQ895" s="267"/>
      <c r="ER895" s="267"/>
      <c r="ES895" s="267"/>
      <c r="ET895" s="267"/>
      <c r="EU895" s="267"/>
      <c r="EV895" s="267"/>
      <c r="EW895" s="267"/>
      <c r="EX895" s="267"/>
      <c r="EY895" s="267"/>
      <c r="EZ895" s="267"/>
      <c r="FA895" s="267"/>
      <c r="FB895" s="267"/>
      <c r="FC895" s="267"/>
      <c r="FD895" s="267"/>
      <c r="FE895" s="267"/>
      <c r="FF895" s="267"/>
      <c r="FG895" s="267"/>
      <c r="FH895" s="267"/>
      <c r="FI895" s="267"/>
      <c r="FJ895" s="267"/>
      <c r="FK895" s="267"/>
      <c r="FL895" s="267"/>
      <c r="FM895" s="267"/>
      <c r="FN895" s="267"/>
      <c r="FO895" s="267"/>
      <c r="FP895" s="267"/>
      <c r="FQ895" s="267"/>
      <c r="FR895" s="267"/>
      <c r="FS895" s="267"/>
      <c r="FT895" s="267"/>
      <c r="FU895" s="267"/>
      <c r="FV895" s="267"/>
      <c r="FW895" s="267"/>
      <c r="FX895" s="267"/>
      <c r="FY895" s="267"/>
      <c r="FZ895" s="267"/>
      <c r="GA895" s="267"/>
      <c r="GB895" s="267"/>
      <c r="GC895" s="267"/>
      <c r="GD895" s="267"/>
      <c r="GE895" s="267"/>
      <c r="GF895" s="267"/>
      <c r="GG895" s="267"/>
      <c r="GH895" s="267"/>
      <c r="GI895" s="267"/>
      <c r="GJ895" s="267"/>
      <c r="GK895" s="267"/>
      <c r="GL895" s="267"/>
      <c r="GM895" s="267"/>
      <c r="GN895" s="267"/>
      <c r="GO895" s="267"/>
      <c r="GP895" s="267"/>
      <c r="GQ895" s="267"/>
      <c r="GR895" s="267"/>
      <c r="GS895" s="267"/>
      <c r="GT895" s="267"/>
      <c r="GU895" s="267"/>
      <c r="GV895" s="267"/>
    </row>
    <row r="896" spans="1:204" s="502" customFormat="1">
      <c r="A896" s="258"/>
      <c r="B896" s="425"/>
      <c r="C896" s="260"/>
      <c r="D896" s="261"/>
      <c r="E896" s="262"/>
      <c r="F896" s="263"/>
      <c r="G896" s="426"/>
      <c r="H896" s="428"/>
      <c r="I896" s="507"/>
      <c r="J896" s="508"/>
      <c r="K896" s="509"/>
      <c r="L896" s="510"/>
      <c r="N896" s="511"/>
      <c r="O896" s="511"/>
      <c r="P896" s="267"/>
      <c r="Q896" s="267"/>
      <c r="R896" s="267"/>
      <c r="S896" s="267"/>
      <c r="T896" s="267"/>
      <c r="U896" s="267"/>
      <c r="V896" s="267"/>
      <c r="W896" s="267"/>
      <c r="X896" s="267"/>
      <c r="Y896" s="267"/>
      <c r="Z896" s="267"/>
      <c r="AA896" s="267"/>
      <c r="AB896" s="267"/>
      <c r="AC896" s="267"/>
      <c r="AD896" s="267"/>
      <c r="AE896" s="267"/>
      <c r="AF896" s="267"/>
      <c r="AG896" s="267"/>
      <c r="AH896" s="267"/>
      <c r="AI896" s="267"/>
      <c r="AJ896" s="267"/>
      <c r="AK896" s="267"/>
      <c r="AL896" s="267"/>
      <c r="AM896" s="267"/>
      <c r="AN896" s="267"/>
      <c r="AO896" s="267"/>
      <c r="AP896" s="267"/>
      <c r="AQ896" s="267"/>
      <c r="AR896" s="267"/>
      <c r="AS896" s="267"/>
      <c r="AT896" s="267"/>
      <c r="AU896" s="267"/>
      <c r="AV896" s="267"/>
      <c r="AW896" s="267"/>
      <c r="AX896" s="267"/>
      <c r="AY896" s="267"/>
      <c r="AZ896" s="267"/>
      <c r="BA896" s="267"/>
      <c r="BB896" s="267"/>
      <c r="BC896" s="267"/>
      <c r="BD896" s="267"/>
      <c r="BE896" s="267"/>
      <c r="BF896" s="267"/>
      <c r="BG896" s="267"/>
      <c r="BH896" s="267"/>
      <c r="BI896" s="267"/>
      <c r="BJ896" s="267"/>
      <c r="BK896" s="267"/>
      <c r="BL896" s="267"/>
      <c r="BM896" s="267"/>
      <c r="BN896" s="267"/>
      <c r="BO896" s="267"/>
      <c r="BP896" s="267"/>
      <c r="BQ896" s="267"/>
      <c r="BR896" s="267"/>
      <c r="BS896" s="267"/>
      <c r="BT896" s="267"/>
      <c r="BU896" s="267"/>
      <c r="BV896" s="267"/>
      <c r="BW896" s="267"/>
      <c r="BX896" s="267"/>
      <c r="BY896" s="267"/>
      <c r="BZ896" s="267"/>
      <c r="CA896" s="267"/>
      <c r="CB896" s="267"/>
      <c r="CC896" s="267"/>
      <c r="CD896" s="267"/>
      <c r="CE896" s="267"/>
      <c r="CF896" s="267"/>
      <c r="CG896" s="267"/>
      <c r="CH896" s="267"/>
      <c r="CI896" s="267"/>
      <c r="CJ896" s="267"/>
      <c r="CK896" s="267"/>
      <c r="CL896" s="267"/>
      <c r="CM896" s="267"/>
      <c r="CN896" s="267"/>
      <c r="CO896" s="267"/>
      <c r="CP896" s="267"/>
      <c r="CQ896" s="267"/>
      <c r="CR896" s="267"/>
      <c r="CS896" s="267"/>
      <c r="CT896" s="267"/>
      <c r="CU896" s="267"/>
      <c r="CV896" s="267"/>
      <c r="CW896" s="267"/>
      <c r="CX896" s="267"/>
      <c r="CY896" s="267"/>
      <c r="CZ896" s="267"/>
      <c r="DA896" s="267"/>
      <c r="DB896" s="267"/>
      <c r="DC896" s="267"/>
      <c r="DD896" s="267"/>
      <c r="DE896" s="267"/>
      <c r="DF896" s="267"/>
      <c r="DG896" s="267"/>
      <c r="DH896" s="267"/>
      <c r="DI896" s="267"/>
      <c r="DJ896" s="267"/>
      <c r="DK896" s="267"/>
      <c r="DL896" s="267"/>
      <c r="DM896" s="267"/>
      <c r="DN896" s="267"/>
      <c r="DO896" s="267"/>
      <c r="DP896" s="267"/>
      <c r="DQ896" s="267"/>
      <c r="DR896" s="267"/>
      <c r="DS896" s="267"/>
      <c r="DT896" s="267"/>
      <c r="DU896" s="267"/>
      <c r="DV896" s="267"/>
      <c r="DW896" s="267"/>
      <c r="DX896" s="267"/>
      <c r="DY896" s="267"/>
      <c r="DZ896" s="267"/>
      <c r="EA896" s="267"/>
      <c r="EB896" s="267"/>
      <c r="EC896" s="267"/>
      <c r="ED896" s="267"/>
      <c r="EE896" s="267"/>
      <c r="EF896" s="267"/>
      <c r="EG896" s="267"/>
      <c r="EH896" s="267"/>
      <c r="EI896" s="267"/>
      <c r="EJ896" s="267"/>
      <c r="EK896" s="267"/>
      <c r="EL896" s="267"/>
      <c r="EM896" s="267"/>
      <c r="EN896" s="267"/>
      <c r="EO896" s="267"/>
      <c r="EP896" s="267"/>
      <c r="EQ896" s="267"/>
      <c r="ER896" s="267"/>
      <c r="ES896" s="267"/>
      <c r="ET896" s="267"/>
      <c r="EU896" s="267"/>
      <c r="EV896" s="267"/>
      <c r="EW896" s="267"/>
      <c r="EX896" s="267"/>
      <c r="EY896" s="267"/>
      <c r="EZ896" s="267"/>
      <c r="FA896" s="267"/>
      <c r="FB896" s="267"/>
      <c r="FC896" s="267"/>
      <c r="FD896" s="267"/>
      <c r="FE896" s="267"/>
      <c r="FF896" s="267"/>
      <c r="FG896" s="267"/>
      <c r="FH896" s="267"/>
      <c r="FI896" s="267"/>
      <c r="FJ896" s="267"/>
      <c r="FK896" s="267"/>
      <c r="FL896" s="267"/>
      <c r="FM896" s="267"/>
      <c r="FN896" s="267"/>
      <c r="FO896" s="267"/>
      <c r="FP896" s="267"/>
      <c r="FQ896" s="267"/>
      <c r="FR896" s="267"/>
      <c r="FS896" s="267"/>
      <c r="FT896" s="267"/>
      <c r="FU896" s="267"/>
      <c r="FV896" s="267"/>
      <c r="FW896" s="267"/>
      <c r="FX896" s="267"/>
      <c r="FY896" s="267"/>
      <c r="FZ896" s="267"/>
      <c r="GA896" s="267"/>
      <c r="GB896" s="267"/>
      <c r="GC896" s="267"/>
      <c r="GD896" s="267"/>
      <c r="GE896" s="267"/>
      <c r="GF896" s="267"/>
      <c r="GG896" s="267"/>
      <c r="GH896" s="267"/>
      <c r="GI896" s="267"/>
      <c r="GJ896" s="267"/>
      <c r="GK896" s="267"/>
      <c r="GL896" s="267"/>
      <c r="GM896" s="267"/>
      <c r="GN896" s="267"/>
      <c r="GO896" s="267"/>
      <c r="GP896" s="267"/>
      <c r="GQ896" s="267"/>
      <c r="GR896" s="267"/>
      <c r="GS896" s="267"/>
      <c r="GT896" s="267"/>
      <c r="GU896" s="267"/>
      <c r="GV896" s="267"/>
    </row>
    <row r="898" spans="1:204" s="502" customFormat="1">
      <c r="A898" s="258"/>
      <c r="B898" s="425"/>
      <c r="C898" s="260"/>
      <c r="D898" s="261"/>
      <c r="E898" s="262"/>
      <c r="F898" s="263"/>
      <c r="G898" s="426"/>
      <c r="H898" s="428"/>
      <c r="I898" s="507"/>
      <c r="J898" s="508"/>
      <c r="K898" s="509"/>
      <c r="L898" s="510"/>
      <c r="N898" s="511"/>
      <c r="O898" s="511"/>
      <c r="P898" s="267"/>
      <c r="Q898" s="267"/>
      <c r="R898" s="267"/>
      <c r="S898" s="267"/>
      <c r="T898" s="267"/>
      <c r="U898" s="267"/>
      <c r="V898" s="267"/>
      <c r="W898" s="267"/>
      <c r="X898" s="267"/>
      <c r="Y898" s="267"/>
      <c r="Z898" s="267"/>
      <c r="AA898" s="267"/>
      <c r="AB898" s="267"/>
      <c r="AC898" s="267"/>
      <c r="AD898" s="267"/>
      <c r="AE898" s="267"/>
      <c r="AF898" s="267"/>
      <c r="AG898" s="267"/>
      <c r="AH898" s="267"/>
      <c r="AI898" s="267"/>
      <c r="AJ898" s="267"/>
      <c r="AK898" s="267"/>
      <c r="AL898" s="267"/>
      <c r="AM898" s="267"/>
      <c r="AN898" s="267"/>
      <c r="AO898" s="267"/>
      <c r="AP898" s="267"/>
      <c r="AQ898" s="267"/>
      <c r="AR898" s="267"/>
      <c r="AS898" s="267"/>
      <c r="AT898" s="267"/>
      <c r="AU898" s="267"/>
      <c r="AV898" s="267"/>
      <c r="AW898" s="267"/>
      <c r="AX898" s="267"/>
      <c r="AY898" s="267"/>
      <c r="AZ898" s="267"/>
      <c r="BA898" s="267"/>
      <c r="BB898" s="267"/>
      <c r="BC898" s="267"/>
      <c r="BD898" s="267"/>
      <c r="BE898" s="267"/>
      <c r="BF898" s="267"/>
      <c r="BG898" s="267"/>
      <c r="BH898" s="267"/>
      <c r="BI898" s="267"/>
      <c r="BJ898" s="267"/>
      <c r="BK898" s="267"/>
      <c r="BL898" s="267"/>
      <c r="BM898" s="267"/>
      <c r="BN898" s="267"/>
      <c r="BO898" s="267"/>
      <c r="BP898" s="267"/>
      <c r="BQ898" s="267"/>
      <c r="BR898" s="267"/>
      <c r="BS898" s="267"/>
      <c r="BT898" s="267"/>
      <c r="BU898" s="267"/>
      <c r="BV898" s="267"/>
      <c r="BW898" s="267"/>
      <c r="BX898" s="267"/>
      <c r="BY898" s="267"/>
      <c r="BZ898" s="267"/>
      <c r="CA898" s="267"/>
      <c r="CB898" s="267"/>
      <c r="CC898" s="267"/>
      <c r="CD898" s="267"/>
      <c r="CE898" s="267"/>
      <c r="CF898" s="267"/>
      <c r="CG898" s="267"/>
      <c r="CH898" s="267"/>
      <c r="CI898" s="267"/>
      <c r="CJ898" s="267"/>
      <c r="CK898" s="267"/>
      <c r="CL898" s="267"/>
      <c r="CM898" s="267"/>
      <c r="CN898" s="267"/>
      <c r="CO898" s="267"/>
      <c r="CP898" s="267"/>
      <c r="CQ898" s="267"/>
      <c r="CR898" s="267"/>
      <c r="CS898" s="267"/>
      <c r="CT898" s="267"/>
      <c r="CU898" s="267"/>
      <c r="CV898" s="267"/>
      <c r="CW898" s="267"/>
      <c r="CX898" s="267"/>
      <c r="CY898" s="267"/>
      <c r="CZ898" s="267"/>
      <c r="DA898" s="267"/>
      <c r="DB898" s="267"/>
      <c r="DC898" s="267"/>
      <c r="DD898" s="267"/>
      <c r="DE898" s="267"/>
      <c r="DF898" s="267"/>
      <c r="DG898" s="267"/>
      <c r="DH898" s="267"/>
      <c r="DI898" s="267"/>
      <c r="DJ898" s="267"/>
      <c r="DK898" s="267"/>
      <c r="DL898" s="267"/>
      <c r="DM898" s="267"/>
      <c r="DN898" s="267"/>
      <c r="DO898" s="267"/>
      <c r="DP898" s="267"/>
      <c r="DQ898" s="267"/>
      <c r="DR898" s="267"/>
      <c r="DS898" s="267"/>
      <c r="DT898" s="267"/>
      <c r="DU898" s="267"/>
      <c r="DV898" s="267"/>
      <c r="DW898" s="267"/>
      <c r="DX898" s="267"/>
      <c r="DY898" s="267"/>
      <c r="DZ898" s="267"/>
      <c r="EA898" s="267"/>
      <c r="EB898" s="267"/>
      <c r="EC898" s="267"/>
      <c r="ED898" s="267"/>
      <c r="EE898" s="267"/>
      <c r="EF898" s="267"/>
      <c r="EG898" s="267"/>
      <c r="EH898" s="267"/>
      <c r="EI898" s="267"/>
      <c r="EJ898" s="267"/>
      <c r="EK898" s="267"/>
      <c r="EL898" s="267"/>
      <c r="EM898" s="267"/>
      <c r="EN898" s="267"/>
      <c r="EO898" s="267"/>
      <c r="EP898" s="267"/>
      <c r="EQ898" s="267"/>
      <c r="ER898" s="267"/>
      <c r="ES898" s="267"/>
      <c r="ET898" s="267"/>
      <c r="EU898" s="267"/>
      <c r="EV898" s="267"/>
      <c r="EW898" s="267"/>
      <c r="EX898" s="267"/>
      <c r="EY898" s="267"/>
      <c r="EZ898" s="267"/>
      <c r="FA898" s="267"/>
      <c r="FB898" s="267"/>
      <c r="FC898" s="267"/>
      <c r="FD898" s="267"/>
      <c r="FE898" s="267"/>
      <c r="FF898" s="267"/>
      <c r="FG898" s="267"/>
      <c r="FH898" s="267"/>
      <c r="FI898" s="267"/>
      <c r="FJ898" s="267"/>
      <c r="FK898" s="267"/>
      <c r="FL898" s="267"/>
      <c r="FM898" s="267"/>
      <c r="FN898" s="267"/>
      <c r="FO898" s="267"/>
      <c r="FP898" s="267"/>
      <c r="FQ898" s="267"/>
      <c r="FR898" s="267"/>
      <c r="FS898" s="267"/>
      <c r="FT898" s="267"/>
      <c r="FU898" s="267"/>
      <c r="FV898" s="267"/>
      <c r="FW898" s="267"/>
      <c r="FX898" s="267"/>
      <c r="FY898" s="267"/>
      <c r="FZ898" s="267"/>
      <c r="GA898" s="267"/>
      <c r="GB898" s="267"/>
      <c r="GC898" s="267"/>
      <c r="GD898" s="267"/>
      <c r="GE898" s="267"/>
      <c r="GF898" s="267"/>
      <c r="GG898" s="267"/>
      <c r="GH898" s="267"/>
      <c r="GI898" s="267"/>
      <c r="GJ898" s="267"/>
      <c r="GK898" s="267"/>
      <c r="GL898" s="267"/>
      <c r="GM898" s="267"/>
      <c r="GN898" s="267"/>
      <c r="GO898" s="267"/>
      <c r="GP898" s="267"/>
      <c r="GQ898" s="267"/>
      <c r="GR898" s="267"/>
      <c r="GS898" s="267"/>
      <c r="GT898" s="267"/>
      <c r="GU898" s="267"/>
      <c r="GV898" s="267"/>
    </row>
    <row r="900" spans="1:204" s="502" customFormat="1">
      <c r="A900" s="258"/>
      <c r="B900" s="425"/>
      <c r="C900" s="260"/>
      <c r="D900" s="261"/>
      <c r="E900" s="262"/>
      <c r="F900" s="263"/>
      <c r="G900" s="426"/>
      <c r="H900" s="428"/>
      <c r="I900" s="507"/>
      <c r="J900" s="508"/>
      <c r="K900" s="509"/>
      <c r="L900" s="510"/>
      <c r="N900" s="511"/>
      <c r="O900" s="511"/>
      <c r="P900" s="267"/>
      <c r="Q900" s="267"/>
      <c r="R900" s="267"/>
      <c r="S900" s="267"/>
      <c r="T900" s="267"/>
      <c r="U900" s="267"/>
      <c r="V900" s="267"/>
      <c r="W900" s="267"/>
      <c r="X900" s="267"/>
      <c r="Y900" s="267"/>
      <c r="Z900" s="267"/>
      <c r="AA900" s="267"/>
      <c r="AB900" s="267"/>
      <c r="AC900" s="267"/>
      <c r="AD900" s="267"/>
      <c r="AE900" s="267"/>
      <c r="AF900" s="267"/>
      <c r="AG900" s="267"/>
      <c r="AH900" s="267"/>
      <c r="AI900" s="267"/>
      <c r="AJ900" s="267"/>
      <c r="AK900" s="267"/>
      <c r="AL900" s="267"/>
      <c r="AM900" s="267"/>
      <c r="AN900" s="267"/>
      <c r="AO900" s="267"/>
      <c r="AP900" s="267"/>
      <c r="AQ900" s="267"/>
      <c r="AR900" s="267"/>
      <c r="AS900" s="267"/>
      <c r="AT900" s="267"/>
      <c r="AU900" s="267"/>
      <c r="AV900" s="267"/>
      <c r="AW900" s="267"/>
      <c r="AX900" s="267"/>
      <c r="AY900" s="267"/>
      <c r="AZ900" s="267"/>
      <c r="BA900" s="267"/>
      <c r="BB900" s="267"/>
      <c r="BC900" s="267"/>
      <c r="BD900" s="267"/>
      <c r="BE900" s="267"/>
      <c r="BF900" s="267"/>
      <c r="BG900" s="267"/>
      <c r="BH900" s="267"/>
      <c r="BI900" s="267"/>
      <c r="BJ900" s="267"/>
      <c r="BK900" s="267"/>
      <c r="BL900" s="267"/>
      <c r="BM900" s="267"/>
      <c r="BN900" s="267"/>
      <c r="BO900" s="267"/>
      <c r="BP900" s="267"/>
      <c r="BQ900" s="267"/>
      <c r="BR900" s="267"/>
      <c r="BS900" s="267"/>
      <c r="BT900" s="267"/>
      <c r="BU900" s="267"/>
      <c r="BV900" s="267"/>
      <c r="BW900" s="267"/>
      <c r="BX900" s="267"/>
      <c r="BY900" s="267"/>
      <c r="BZ900" s="267"/>
      <c r="CA900" s="267"/>
      <c r="CB900" s="267"/>
      <c r="CC900" s="267"/>
      <c r="CD900" s="267"/>
      <c r="CE900" s="267"/>
      <c r="CF900" s="267"/>
      <c r="CG900" s="267"/>
      <c r="CH900" s="267"/>
      <c r="CI900" s="267"/>
      <c r="CJ900" s="267"/>
      <c r="CK900" s="267"/>
      <c r="CL900" s="267"/>
      <c r="CM900" s="267"/>
      <c r="CN900" s="267"/>
      <c r="CO900" s="267"/>
      <c r="CP900" s="267"/>
      <c r="CQ900" s="267"/>
      <c r="CR900" s="267"/>
      <c r="CS900" s="267"/>
      <c r="CT900" s="267"/>
      <c r="CU900" s="267"/>
      <c r="CV900" s="267"/>
      <c r="CW900" s="267"/>
      <c r="CX900" s="267"/>
      <c r="CY900" s="267"/>
      <c r="CZ900" s="267"/>
      <c r="DA900" s="267"/>
      <c r="DB900" s="267"/>
      <c r="DC900" s="267"/>
      <c r="DD900" s="267"/>
      <c r="DE900" s="267"/>
      <c r="DF900" s="267"/>
      <c r="DG900" s="267"/>
      <c r="DH900" s="267"/>
      <c r="DI900" s="267"/>
      <c r="DJ900" s="267"/>
      <c r="DK900" s="267"/>
      <c r="DL900" s="267"/>
      <c r="DM900" s="267"/>
      <c r="DN900" s="267"/>
      <c r="DO900" s="267"/>
      <c r="DP900" s="267"/>
      <c r="DQ900" s="267"/>
      <c r="DR900" s="267"/>
      <c r="DS900" s="267"/>
      <c r="DT900" s="267"/>
      <c r="DU900" s="267"/>
      <c r="DV900" s="267"/>
      <c r="DW900" s="267"/>
      <c r="DX900" s="267"/>
      <c r="DY900" s="267"/>
      <c r="DZ900" s="267"/>
      <c r="EA900" s="267"/>
      <c r="EB900" s="267"/>
      <c r="EC900" s="267"/>
      <c r="ED900" s="267"/>
      <c r="EE900" s="267"/>
      <c r="EF900" s="267"/>
      <c r="EG900" s="267"/>
      <c r="EH900" s="267"/>
      <c r="EI900" s="267"/>
      <c r="EJ900" s="267"/>
      <c r="EK900" s="267"/>
      <c r="EL900" s="267"/>
      <c r="EM900" s="267"/>
      <c r="EN900" s="267"/>
      <c r="EO900" s="267"/>
      <c r="EP900" s="267"/>
      <c r="EQ900" s="267"/>
      <c r="ER900" s="267"/>
      <c r="ES900" s="267"/>
      <c r="ET900" s="267"/>
      <c r="EU900" s="267"/>
      <c r="EV900" s="267"/>
      <c r="EW900" s="267"/>
      <c r="EX900" s="267"/>
      <c r="EY900" s="267"/>
      <c r="EZ900" s="267"/>
      <c r="FA900" s="267"/>
      <c r="FB900" s="267"/>
      <c r="FC900" s="267"/>
      <c r="FD900" s="267"/>
      <c r="FE900" s="267"/>
      <c r="FF900" s="267"/>
      <c r="FG900" s="267"/>
      <c r="FH900" s="267"/>
      <c r="FI900" s="267"/>
      <c r="FJ900" s="267"/>
      <c r="FK900" s="267"/>
      <c r="FL900" s="267"/>
      <c r="FM900" s="267"/>
      <c r="FN900" s="267"/>
      <c r="FO900" s="267"/>
      <c r="FP900" s="267"/>
      <c r="FQ900" s="267"/>
      <c r="FR900" s="267"/>
      <c r="FS900" s="267"/>
      <c r="FT900" s="267"/>
      <c r="FU900" s="267"/>
      <c r="FV900" s="267"/>
      <c r="FW900" s="267"/>
      <c r="FX900" s="267"/>
      <c r="FY900" s="267"/>
      <c r="FZ900" s="267"/>
      <c r="GA900" s="267"/>
      <c r="GB900" s="267"/>
      <c r="GC900" s="267"/>
      <c r="GD900" s="267"/>
      <c r="GE900" s="267"/>
      <c r="GF900" s="267"/>
      <c r="GG900" s="267"/>
      <c r="GH900" s="267"/>
      <c r="GI900" s="267"/>
      <c r="GJ900" s="267"/>
      <c r="GK900" s="267"/>
      <c r="GL900" s="267"/>
      <c r="GM900" s="267"/>
      <c r="GN900" s="267"/>
      <c r="GO900" s="267"/>
      <c r="GP900" s="267"/>
      <c r="GQ900" s="267"/>
      <c r="GR900" s="267"/>
      <c r="GS900" s="267"/>
      <c r="GT900" s="267"/>
      <c r="GU900" s="267"/>
      <c r="GV900" s="267"/>
    </row>
    <row r="902" spans="1:204" s="502" customFormat="1">
      <c r="A902" s="258"/>
      <c r="B902" s="425"/>
      <c r="C902" s="260"/>
      <c r="D902" s="261"/>
      <c r="E902" s="262"/>
      <c r="F902" s="263"/>
      <c r="G902" s="426"/>
      <c r="H902" s="428"/>
      <c r="I902" s="507"/>
      <c r="J902" s="508"/>
      <c r="K902" s="509"/>
      <c r="L902" s="510"/>
      <c r="N902" s="511"/>
      <c r="O902" s="511"/>
      <c r="P902" s="267"/>
      <c r="Q902" s="267"/>
      <c r="R902" s="267"/>
      <c r="S902" s="267"/>
      <c r="T902" s="267"/>
      <c r="U902" s="267"/>
      <c r="V902" s="267"/>
      <c r="W902" s="267"/>
      <c r="X902" s="267"/>
      <c r="Y902" s="267"/>
      <c r="Z902" s="267"/>
      <c r="AA902" s="267"/>
      <c r="AB902" s="267"/>
      <c r="AC902" s="267"/>
      <c r="AD902" s="267"/>
      <c r="AE902" s="267"/>
      <c r="AF902" s="267"/>
      <c r="AG902" s="267"/>
      <c r="AH902" s="267"/>
      <c r="AI902" s="267"/>
      <c r="AJ902" s="267"/>
      <c r="AK902" s="267"/>
      <c r="AL902" s="267"/>
      <c r="AM902" s="267"/>
      <c r="AN902" s="267"/>
      <c r="AO902" s="267"/>
      <c r="AP902" s="267"/>
      <c r="AQ902" s="267"/>
      <c r="AR902" s="267"/>
      <c r="AS902" s="267"/>
      <c r="AT902" s="267"/>
      <c r="AU902" s="267"/>
      <c r="AV902" s="267"/>
      <c r="AW902" s="267"/>
      <c r="AX902" s="267"/>
      <c r="AY902" s="267"/>
      <c r="AZ902" s="267"/>
      <c r="BA902" s="267"/>
      <c r="BB902" s="267"/>
      <c r="BC902" s="267"/>
      <c r="BD902" s="267"/>
      <c r="BE902" s="267"/>
      <c r="BF902" s="267"/>
      <c r="BG902" s="267"/>
      <c r="BH902" s="267"/>
      <c r="BI902" s="267"/>
      <c r="BJ902" s="267"/>
      <c r="BK902" s="267"/>
      <c r="BL902" s="267"/>
      <c r="BM902" s="267"/>
      <c r="BN902" s="267"/>
      <c r="BO902" s="267"/>
      <c r="BP902" s="267"/>
      <c r="BQ902" s="267"/>
      <c r="BR902" s="267"/>
      <c r="BS902" s="267"/>
      <c r="BT902" s="267"/>
      <c r="BU902" s="267"/>
      <c r="BV902" s="267"/>
      <c r="BW902" s="267"/>
      <c r="BX902" s="267"/>
      <c r="BY902" s="267"/>
      <c r="BZ902" s="267"/>
      <c r="CA902" s="267"/>
      <c r="CB902" s="267"/>
      <c r="CC902" s="267"/>
      <c r="CD902" s="267"/>
      <c r="CE902" s="267"/>
      <c r="CF902" s="267"/>
      <c r="CG902" s="267"/>
      <c r="CH902" s="267"/>
      <c r="CI902" s="267"/>
      <c r="CJ902" s="267"/>
      <c r="CK902" s="267"/>
      <c r="CL902" s="267"/>
      <c r="CM902" s="267"/>
      <c r="CN902" s="267"/>
      <c r="CO902" s="267"/>
      <c r="CP902" s="267"/>
      <c r="CQ902" s="267"/>
      <c r="CR902" s="267"/>
      <c r="CS902" s="267"/>
      <c r="CT902" s="267"/>
      <c r="CU902" s="267"/>
      <c r="CV902" s="267"/>
      <c r="CW902" s="267"/>
      <c r="CX902" s="267"/>
      <c r="CY902" s="267"/>
      <c r="CZ902" s="267"/>
      <c r="DA902" s="267"/>
      <c r="DB902" s="267"/>
      <c r="DC902" s="267"/>
      <c r="DD902" s="267"/>
      <c r="DE902" s="267"/>
      <c r="DF902" s="267"/>
      <c r="DG902" s="267"/>
      <c r="DH902" s="267"/>
      <c r="DI902" s="267"/>
      <c r="DJ902" s="267"/>
      <c r="DK902" s="267"/>
      <c r="DL902" s="267"/>
      <c r="DM902" s="267"/>
      <c r="DN902" s="267"/>
      <c r="DO902" s="267"/>
      <c r="DP902" s="267"/>
      <c r="DQ902" s="267"/>
      <c r="DR902" s="267"/>
      <c r="DS902" s="267"/>
      <c r="DT902" s="267"/>
      <c r="DU902" s="267"/>
      <c r="DV902" s="267"/>
      <c r="DW902" s="267"/>
      <c r="DX902" s="267"/>
      <c r="DY902" s="267"/>
      <c r="DZ902" s="267"/>
      <c r="EA902" s="267"/>
      <c r="EB902" s="267"/>
      <c r="EC902" s="267"/>
      <c r="ED902" s="267"/>
      <c r="EE902" s="267"/>
      <c r="EF902" s="267"/>
      <c r="EG902" s="267"/>
      <c r="EH902" s="267"/>
      <c r="EI902" s="267"/>
      <c r="EJ902" s="267"/>
      <c r="EK902" s="267"/>
      <c r="EL902" s="267"/>
      <c r="EM902" s="267"/>
      <c r="EN902" s="267"/>
      <c r="EO902" s="267"/>
      <c r="EP902" s="267"/>
      <c r="EQ902" s="267"/>
      <c r="ER902" s="267"/>
      <c r="ES902" s="267"/>
      <c r="ET902" s="267"/>
      <c r="EU902" s="267"/>
      <c r="EV902" s="267"/>
      <c r="EW902" s="267"/>
      <c r="EX902" s="267"/>
      <c r="EY902" s="267"/>
      <c r="EZ902" s="267"/>
      <c r="FA902" s="267"/>
      <c r="FB902" s="267"/>
      <c r="FC902" s="267"/>
      <c r="FD902" s="267"/>
      <c r="FE902" s="267"/>
      <c r="FF902" s="267"/>
      <c r="FG902" s="267"/>
      <c r="FH902" s="267"/>
      <c r="FI902" s="267"/>
      <c r="FJ902" s="267"/>
      <c r="FK902" s="267"/>
      <c r="FL902" s="267"/>
      <c r="FM902" s="267"/>
      <c r="FN902" s="267"/>
      <c r="FO902" s="267"/>
      <c r="FP902" s="267"/>
      <c r="FQ902" s="267"/>
      <c r="FR902" s="267"/>
      <c r="FS902" s="267"/>
      <c r="FT902" s="267"/>
      <c r="FU902" s="267"/>
      <c r="FV902" s="267"/>
      <c r="FW902" s="267"/>
      <c r="FX902" s="267"/>
      <c r="FY902" s="267"/>
      <c r="FZ902" s="267"/>
      <c r="GA902" s="267"/>
      <c r="GB902" s="267"/>
      <c r="GC902" s="267"/>
      <c r="GD902" s="267"/>
      <c r="GE902" s="267"/>
      <c r="GF902" s="267"/>
      <c r="GG902" s="267"/>
      <c r="GH902" s="267"/>
      <c r="GI902" s="267"/>
      <c r="GJ902" s="267"/>
      <c r="GK902" s="267"/>
      <c r="GL902" s="267"/>
      <c r="GM902" s="267"/>
      <c r="GN902" s="267"/>
      <c r="GO902" s="267"/>
      <c r="GP902" s="267"/>
      <c r="GQ902" s="267"/>
      <c r="GR902" s="267"/>
      <c r="GS902" s="267"/>
      <c r="GT902" s="267"/>
      <c r="GU902" s="267"/>
      <c r="GV902" s="267"/>
    </row>
    <row r="904" spans="1:204" s="502" customFormat="1">
      <c r="A904" s="258"/>
      <c r="B904" s="425"/>
      <c r="C904" s="260"/>
      <c r="D904" s="261"/>
      <c r="E904" s="262"/>
      <c r="F904" s="263"/>
      <c r="G904" s="426"/>
      <c r="H904" s="428"/>
      <c r="I904" s="507"/>
      <c r="J904" s="508"/>
      <c r="K904" s="509"/>
      <c r="L904" s="510"/>
      <c r="N904" s="511"/>
      <c r="O904" s="511"/>
      <c r="P904" s="267"/>
      <c r="Q904" s="267"/>
      <c r="R904" s="267"/>
      <c r="S904" s="267"/>
      <c r="T904" s="267"/>
      <c r="U904" s="267"/>
      <c r="V904" s="267"/>
      <c r="W904" s="267"/>
      <c r="X904" s="267"/>
      <c r="Y904" s="267"/>
      <c r="Z904" s="267"/>
      <c r="AA904" s="267"/>
      <c r="AB904" s="267"/>
      <c r="AC904" s="267"/>
      <c r="AD904" s="267"/>
      <c r="AE904" s="267"/>
      <c r="AF904" s="267"/>
      <c r="AG904" s="267"/>
      <c r="AH904" s="267"/>
      <c r="AI904" s="267"/>
      <c r="AJ904" s="267"/>
      <c r="AK904" s="267"/>
      <c r="AL904" s="267"/>
      <c r="AM904" s="267"/>
      <c r="AN904" s="267"/>
      <c r="AO904" s="267"/>
      <c r="AP904" s="267"/>
      <c r="AQ904" s="267"/>
      <c r="AR904" s="267"/>
      <c r="AS904" s="267"/>
      <c r="AT904" s="267"/>
      <c r="AU904" s="267"/>
      <c r="AV904" s="267"/>
      <c r="AW904" s="267"/>
      <c r="AX904" s="267"/>
      <c r="AY904" s="267"/>
      <c r="AZ904" s="267"/>
      <c r="BA904" s="267"/>
      <c r="BB904" s="267"/>
      <c r="BC904" s="267"/>
      <c r="BD904" s="267"/>
      <c r="BE904" s="267"/>
      <c r="BF904" s="267"/>
      <c r="BG904" s="267"/>
      <c r="BH904" s="267"/>
      <c r="BI904" s="267"/>
      <c r="BJ904" s="267"/>
      <c r="BK904" s="267"/>
      <c r="BL904" s="267"/>
      <c r="BM904" s="267"/>
      <c r="BN904" s="267"/>
      <c r="BO904" s="267"/>
      <c r="BP904" s="267"/>
      <c r="BQ904" s="267"/>
      <c r="BR904" s="267"/>
      <c r="BS904" s="267"/>
      <c r="BT904" s="267"/>
      <c r="BU904" s="267"/>
      <c r="BV904" s="267"/>
      <c r="BW904" s="267"/>
      <c r="BX904" s="267"/>
      <c r="BY904" s="267"/>
      <c r="BZ904" s="267"/>
      <c r="CA904" s="267"/>
      <c r="CB904" s="267"/>
      <c r="CC904" s="267"/>
      <c r="CD904" s="267"/>
      <c r="CE904" s="267"/>
      <c r="CF904" s="267"/>
      <c r="CG904" s="267"/>
      <c r="CH904" s="267"/>
      <c r="CI904" s="267"/>
      <c r="CJ904" s="267"/>
      <c r="CK904" s="267"/>
      <c r="CL904" s="267"/>
      <c r="CM904" s="267"/>
      <c r="CN904" s="267"/>
      <c r="CO904" s="267"/>
      <c r="CP904" s="267"/>
      <c r="CQ904" s="267"/>
      <c r="CR904" s="267"/>
      <c r="CS904" s="267"/>
      <c r="CT904" s="267"/>
      <c r="CU904" s="267"/>
      <c r="CV904" s="267"/>
      <c r="CW904" s="267"/>
      <c r="CX904" s="267"/>
      <c r="CY904" s="267"/>
      <c r="CZ904" s="267"/>
      <c r="DA904" s="267"/>
      <c r="DB904" s="267"/>
      <c r="DC904" s="267"/>
      <c r="DD904" s="267"/>
      <c r="DE904" s="267"/>
      <c r="DF904" s="267"/>
      <c r="DG904" s="267"/>
      <c r="DH904" s="267"/>
      <c r="DI904" s="267"/>
      <c r="DJ904" s="267"/>
      <c r="DK904" s="267"/>
      <c r="DL904" s="267"/>
      <c r="DM904" s="267"/>
      <c r="DN904" s="267"/>
      <c r="DO904" s="267"/>
      <c r="DP904" s="267"/>
      <c r="DQ904" s="267"/>
      <c r="DR904" s="267"/>
      <c r="DS904" s="267"/>
      <c r="DT904" s="267"/>
      <c r="DU904" s="267"/>
      <c r="DV904" s="267"/>
      <c r="DW904" s="267"/>
      <c r="DX904" s="267"/>
      <c r="DY904" s="267"/>
      <c r="DZ904" s="267"/>
      <c r="EA904" s="267"/>
      <c r="EB904" s="267"/>
      <c r="EC904" s="267"/>
      <c r="ED904" s="267"/>
      <c r="EE904" s="267"/>
      <c r="EF904" s="267"/>
      <c r="EG904" s="267"/>
      <c r="EH904" s="267"/>
      <c r="EI904" s="267"/>
      <c r="EJ904" s="267"/>
      <c r="EK904" s="267"/>
      <c r="EL904" s="267"/>
      <c r="EM904" s="267"/>
      <c r="EN904" s="267"/>
      <c r="EO904" s="267"/>
      <c r="EP904" s="267"/>
      <c r="EQ904" s="267"/>
      <c r="ER904" s="267"/>
      <c r="ES904" s="267"/>
      <c r="ET904" s="267"/>
      <c r="EU904" s="267"/>
      <c r="EV904" s="267"/>
      <c r="EW904" s="267"/>
      <c r="EX904" s="267"/>
      <c r="EY904" s="267"/>
      <c r="EZ904" s="267"/>
      <c r="FA904" s="267"/>
      <c r="FB904" s="267"/>
      <c r="FC904" s="267"/>
      <c r="FD904" s="267"/>
      <c r="FE904" s="267"/>
      <c r="FF904" s="267"/>
      <c r="FG904" s="267"/>
      <c r="FH904" s="267"/>
      <c r="FI904" s="267"/>
      <c r="FJ904" s="267"/>
      <c r="FK904" s="267"/>
      <c r="FL904" s="267"/>
      <c r="FM904" s="267"/>
      <c r="FN904" s="267"/>
      <c r="FO904" s="267"/>
      <c r="FP904" s="267"/>
      <c r="FQ904" s="267"/>
      <c r="FR904" s="267"/>
      <c r="FS904" s="267"/>
      <c r="FT904" s="267"/>
      <c r="FU904" s="267"/>
      <c r="FV904" s="267"/>
      <c r="FW904" s="267"/>
      <c r="FX904" s="267"/>
      <c r="FY904" s="267"/>
      <c r="FZ904" s="267"/>
      <c r="GA904" s="267"/>
      <c r="GB904" s="267"/>
      <c r="GC904" s="267"/>
      <c r="GD904" s="267"/>
      <c r="GE904" s="267"/>
      <c r="GF904" s="267"/>
      <c r="GG904" s="267"/>
      <c r="GH904" s="267"/>
      <c r="GI904" s="267"/>
      <c r="GJ904" s="267"/>
      <c r="GK904" s="267"/>
      <c r="GL904" s="267"/>
      <c r="GM904" s="267"/>
      <c r="GN904" s="267"/>
      <c r="GO904" s="267"/>
      <c r="GP904" s="267"/>
      <c r="GQ904" s="267"/>
      <c r="GR904" s="267"/>
      <c r="GS904" s="267"/>
      <c r="GT904" s="267"/>
      <c r="GU904" s="267"/>
      <c r="GV904" s="267"/>
    </row>
    <row r="905" spans="1:204" s="502" customFormat="1">
      <c r="A905" s="258"/>
      <c r="B905" s="425"/>
      <c r="C905" s="260"/>
      <c r="D905" s="261"/>
      <c r="E905" s="262"/>
      <c r="F905" s="263"/>
      <c r="G905" s="426"/>
      <c r="H905" s="428"/>
      <c r="I905" s="507"/>
      <c r="J905" s="508"/>
      <c r="K905" s="509"/>
      <c r="L905" s="510"/>
      <c r="N905" s="511"/>
      <c r="O905" s="511"/>
      <c r="P905" s="267"/>
      <c r="Q905" s="267"/>
      <c r="R905" s="267"/>
      <c r="S905" s="267"/>
      <c r="T905" s="267"/>
      <c r="U905" s="267"/>
      <c r="V905" s="267"/>
      <c r="W905" s="267"/>
      <c r="X905" s="267"/>
      <c r="Y905" s="267"/>
      <c r="Z905" s="267"/>
      <c r="AA905" s="267"/>
      <c r="AB905" s="267"/>
      <c r="AC905" s="267"/>
      <c r="AD905" s="267"/>
      <c r="AE905" s="267"/>
      <c r="AF905" s="267"/>
      <c r="AG905" s="267"/>
      <c r="AH905" s="267"/>
      <c r="AI905" s="267"/>
      <c r="AJ905" s="267"/>
      <c r="AK905" s="267"/>
      <c r="AL905" s="267"/>
      <c r="AM905" s="267"/>
      <c r="AN905" s="267"/>
      <c r="AO905" s="267"/>
      <c r="AP905" s="267"/>
      <c r="AQ905" s="267"/>
      <c r="AR905" s="267"/>
      <c r="AS905" s="267"/>
      <c r="AT905" s="267"/>
      <c r="AU905" s="267"/>
      <c r="AV905" s="267"/>
      <c r="AW905" s="267"/>
      <c r="AX905" s="267"/>
      <c r="AY905" s="267"/>
      <c r="AZ905" s="267"/>
      <c r="BA905" s="267"/>
      <c r="BB905" s="267"/>
      <c r="BC905" s="267"/>
      <c r="BD905" s="267"/>
      <c r="BE905" s="267"/>
      <c r="BF905" s="267"/>
      <c r="BG905" s="267"/>
      <c r="BH905" s="267"/>
      <c r="BI905" s="267"/>
      <c r="BJ905" s="267"/>
      <c r="BK905" s="267"/>
      <c r="BL905" s="267"/>
      <c r="BM905" s="267"/>
      <c r="BN905" s="267"/>
      <c r="BO905" s="267"/>
      <c r="BP905" s="267"/>
      <c r="BQ905" s="267"/>
      <c r="BR905" s="267"/>
      <c r="BS905" s="267"/>
      <c r="BT905" s="267"/>
      <c r="BU905" s="267"/>
      <c r="BV905" s="267"/>
      <c r="BW905" s="267"/>
      <c r="BX905" s="267"/>
      <c r="BY905" s="267"/>
      <c r="BZ905" s="267"/>
      <c r="CA905" s="267"/>
      <c r="CB905" s="267"/>
      <c r="CC905" s="267"/>
      <c r="CD905" s="267"/>
      <c r="CE905" s="267"/>
      <c r="CF905" s="267"/>
      <c r="CG905" s="267"/>
      <c r="CH905" s="267"/>
      <c r="CI905" s="267"/>
      <c r="CJ905" s="267"/>
      <c r="CK905" s="267"/>
      <c r="CL905" s="267"/>
      <c r="CM905" s="267"/>
      <c r="CN905" s="267"/>
      <c r="CO905" s="267"/>
      <c r="CP905" s="267"/>
      <c r="CQ905" s="267"/>
      <c r="CR905" s="267"/>
      <c r="CS905" s="267"/>
      <c r="CT905" s="267"/>
      <c r="CU905" s="267"/>
      <c r="CV905" s="267"/>
      <c r="CW905" s="267"/>
      <c r="CX905" s="267"/>
      <c r="CY905" s="267"/>
      <c r="CZ905" s="267"/>
      <c r="DA905" s="267"/>
      <c r="DB905" s="267"/>
      <c r="DC905" s="267"/>
      <c r="DD905" s="267"/>
      <c r="DE905" s="267"/>
      <c r="DF905" s="267"/>
      <c r="DG905" s="267"/>
      <c r="DH905" s="267"/>
      <c r="DI905" s="267"/>
      <c r="DJ905" s="267"/>
      <c r="DK905" s="267"/>
      <c r="DL905" s="267"/>
      <c r="DM905" s="267"/>
      <c r="DN905" s="267"/>
      <c r="DO905" s="267"/>
      <c r="DP905" s="267"/>
      <c r="DQ905" s="267"/>
      <c r="DR905" s="267"/>
      <c r="DS905" s="267"/>
      <c r="DT905" s="267"/>
      <c r="DU905" s="267"/>
      <c r="DV905" s="267"/>
      <c r="DW905" s="267"/>
      <c r="DX905" s="267"/>
      <c r="DY905" s="267"/>
      <c r="DZ905" s="267"/>
      <c r="EA905" s="267"/>
      <c r="EB905" s="267"/>
      <c r="EC905" s="267"/>
      <c r="ED905" s="267"/>
      <c r="EE905" s="267"/>
      <c r="EF905" s="267"/>
      <c r="EG905" s="267"/>
      <c r="EH905" s="267"/>
      <c r="EI905" s="267"/>
      <c r="EJ905" s="267"/>
      <c r="EK905" s="267"/>
      <c r="EL905" s="267"/>
      <c r="EM905" s="267"/>
      <c r="EN905" s="267"/>
      <c r="EO905" s="267"/>
      <c r="EP905" s="267"/>
      <c r="EQ905" s="267"/>
      <c r="ER905" s="267"/>
      <c r="ES905" s="267"/>
      <c r="ET905" s="267"/>
      <c r="EU905" s="267"/>
      <c r="EV905" s="267"/>
      <c r="EW905" s="267"/>
      <c r="EX905" s="267"/>
      <c r="EY905" s="267"/>
      <c r="EZ905" s="267"/>
      <c r="FA905" s="267"/>
      <c r="FB905" s="267"/>
      <c r="FC905" s="267"/>
      <c r="FD905" s="267"/>
      <c r="FE905" s="267"/>
      <c r="FF905" s="267"/>
      <c r="FG905" s="267"/>
      <c r="FH905" s="267"/>
      <c r="FI905" s="267"/>
      <c r="FJ905" s="267"/>
      <c r="FK905" s="267"/>
      <c r="FL905" s="267"/>
      <c r="FM905" s="267"/>
      <c r="FN905" s="267"/>
      <c r="FO905" s="267"/>
      <c r="FP905" s="267"/>
      <c r="FQ905" s="267"/>
      <c r="FR905" s="267"/>
      <c r="FS905" s="267"/>
      <c r="FT905" s="267"/>
      <c r="FU905" s="267"/>
      <c r="FV905" s="267"/>
      <c r="FW905" s="267"/>
      <c r="FX905" s="267"/>
      <c r="FY905" s="267"/>
      <c r="FZ905" s="267"/>
      <c r="GA905" s="267"/>
      <c r="GB905" s="267"/>
      <c r="GC905" s="267"/>
      <c r="GD905" s="267"/>
      <c r="GE905" s="267"/>
      <c r="GF905" s="267"/>
      <c r="GG905" s="267"/>
      <c r="GH905" s="267"/>
      <c r="GI905" s="267"/>
      <c r="GJ905" s="267"/>
      <c r="GK905" s="267"/>
      <c r="GL905" s="267"/>
      <c r="GM905" s="267"/>
      <c r="GN905" s="267"/>
      <c r="GO905" s="267"/>
      <c r="GP905" s="267"/>
      <c r="GQ905" s="267"/>
      <c r="GR905" s="267"/>
      <c r="GS905" s="267"/>
      <c r="GT905" s="267"/>
      <c r="GU905" s="267"/>
      <c r="GV905" s="267"/>
    </row>
    <row r="906" spans="1:204" s="502" customFormat="1">
      <c r="A906" s="258"/>
      <c r="B906" s="425"/>
      <c r="C906" s="260"/>
      <c r="D906" s="261"/>
      <c r="E906" s="262"/>
      <c r="F906" s="263"/>
      <c r="G906" s="426"/>
      <c r="H906" s="428"/>
      <c r="I906" s="507"/>
      <c r="J906" s="508"/>
      <c r="K906" s="509"/>
      <c r="L906" s="510"/>
      <c r="N906" s="511"/>
      <c r="O906" s="511"/>
      <c r="P906" s="267"/>
      <c r="Q906" s="267"/>
      <c r="R906" s="267"/>
      <c r="S906" s="267"/>
      <c r="T906" s="267"/>
      <c r="U906" s="267"/>
      <c r="V906" s="267"/>
      <c r="W906" s="267"/>
      <c r="X906" s="267"/>
      <c r="Y906" s="267"/>
      <c r="Z906" s="267"/>
      <c r="AA906" s="267"/>
      <c r="AB906" s="267"/>
      <c r="AC906" s="267"/>
      <c r="AD906" s="267"/>
      <c r="AE906" s="267"/>
      <c r="AF906" s="267"/>
      <c r="AG906" s="267"/>
      <c r="AH906" s="267"/>
      <c r="AI906" s="267"/>
      <c r="AJ906" s="267"/>
      <c r="AK906" s="267"/>
      <c r="AL906" s="267"/>
      <c r="AM906" s="267"/>
      <c r="AN906" s="267"/>
      <c r="AO906" s="267"/>
      <c r="AP906" s="267"/>
      <c r="AQ906" s="267"/>
      <c r="AR906" s="267"/>
      <c r="AS906" s="267"/>
      <c r="AT906" s="267"/>
      <c r="AU906" s="267"/>
      <c r="AV906" s="267"/>
      <c r="AW906" s="267"/>
      <c r="AX906" s="267"/>
      <c r="AY906" s="267"/>
      <c r="AZ906" s="267"/>
      <c r="BA906" s="267"/>
      <c r="BB906" s="267"/>
      <c r="BC906" s="267"/>
      <c r="BD906" s="267"/>
      <c r="BE906" s="267"/>
      <c r="BF906" s="267"/>
      <c r="BG906" s="267"/>
      <c r="BH906" s="267"/>
      <c r="BI906" s="267"/>
      <c r="BJ906" s="267"/>
      <c r="BK906" s="267"/>
      <c r="BL906" s="267"/>
      <c r="BM906" s="267"/>
      <c r="BN906" s="267"/>
      <c r="BO906" s="267"/>
      <c r="BP906" s="267"/>
      <c r="BQ906" s="267"/>
      <c r="BR906" s="267"/>
      <c r="BS906" s="267"/>
      <c r="BT906" s="267"/>
      <c r="BU906" s="267"/>
      <c r="BV906" s="267"/>
      <c r="BW906" s="267"/>
      <c r="BX906" s="267"/>
      <c r="BY906" s="267"/>
      <c r="BZ906" s="267"/>
      <c r="CA906" s="267"/>
      <c r="CB906" s="267"/>
      <c r="CC906" s="267"/>
      <c r="CD906" s="267"/>
      <c r="CE906" s="267"/>
      <c r="CF906" s="267"/>
      <c r="CG906" s="267"/>
      <c r="CH906" s="267"/>
      <c r="CI906" s="267"/>
      <c r="CJ906" s="267"/>
      <c r="CK906" s="267"/>
      <c r="CL906" s="267"/>
      <c r="CM906" s="267"/>
      <c r="CN906" s="267"/>
      <c r="CO906" s="267"/>
      <c r="CP906" s="267"/>
      <c r="CQ906" s="267"/>
      <c r="CR906" s="267"/>
      <c r="CS906" s="267"/>
      <c r="CT906" s="267"/>
      <c r="CU906" s="267"/>
      <c r="CV906" s="267"/>
      <c r="CW906" s="267"/>
      <c r="CX906" s="267"/>
      <c r="CY906" s="267"/>
      <c r="CZ906" s="267"/>
      <c r="DA906" s="267"/>
      <c r="DB906" s="267"/>
      <c r="DC906" s="267"/>
      <c r="DD906" s="267"/>
      <c r="DE906" s="267"/>
      <c r="DF906" s="267"/>
      <c r="DG906" s="267"/>
      <c r="DH906" s="267"/>
      <c r="DI906" s="267"/>
      <c r="DJ906" s="267"/>
      <c r="DK906" s="267"/>
      <c r="DL906" s="267"/>
      <c r="DM906" s="267"/>
      <c r="DN906" s="267"/>
      <c r="DO906" s="267"/>
      <c r="DP906" s="267"/>
      <c r="DQ906" s="267"/>
      <c r="DR906" s="267"/>
      <c r="DS906" s="267"/>
      <c r="DT906" s="267"/>
      <c r="DU906" s="267"/>
      <c r="DV906" s="267"/>
      <c r="DW906" s="267"/>
      <c r="DX906" s="267"/>
      <c r="DY906" s="267"/>
      <c r="DZ906" s="267"/>
      <c r="EA906" s="267"/>
      <c r="EB906" s="267"/>
      <c r="EC906" s="267"/>
      <c r="ED906" s="267"/>
      <c r="EE906" s="267"/>
      <c r="EF906" s="267"/>
      <c r="EG906" s="267"/>
      <c r="EH906" s="267"/>
      <c r="EI906" s="267"/>
      <c r="EJ906" s="267"/>
      <c r="EK906" s="267"/>
      <c r="EL906" s="267"/>
      <c r="EM906" s="267"/>
      <c r="EN906" s="267"/>
      <c r="EO906" s="267"/>
      <c r="EP906" s="267"/>
      <c r="EQ906" s="267"/>
      <c r="ER906" s="267"/>
      <c r="ES906" s="267"/>
      <c r="ET906" s="267"/>
      <c r="EU906" s="267"/>
      <c r="EV906" s="267"/>
      <c r="EW906" s="267"/>
      <c r="EX906" s="267"/>
      <c r="EY906" s="267"/>
      <c r="EZ906" s="267"/>
      <c r="FA906" s="267"/>
      <c r="FB906" s="267"/>
      <c r="FC906" s="267"/>
      <c r="FD906" s="267"/>
      <c r="FE906" s="267"/>
      <c r="FF906" s="267"/>
      <c r="FG906" s="267"/>
      <c r="FH906" s="267"/>
      <c r="FI906" s="267"/>
      <c r="FJ906" s="267"/>
      <c r="FK906" s="267"/>
      <c r="FL906" s="267"/>
      <c r="FM906" s="267"/>
      <c r="FN906" s="267"/>
      <c r="FO906" s="267"/>
      <c r="FP906" s="267"/>
      <c r="FQ906" s="267"/>
      <c r="FR906" s="267"/>
      <c r="FS906" s="267"/>
      <c r="FT906" s="267"/>
      <c r="FU906" s="267"/>
      <c r="FV906" s="267"/>
      <c r="FW906" s="267"/>
      <c r="FX906" s="267"/>
      <c r="FY906" s="267"/>
      <c r="FZ906" s="267"/>
      <c r="GA906" s="267"/>
      <c r="GB906" s="267"/>
      <c r="GC906" s="267"/>
      <c r="GD906" s="267"/>
      <c r="GE906" s="267"/>
      <c r="GF906" s="267"/>
      <c r="GG906" s="267"/>
      <c r="GH906" s="267"/>
      <c r="GI906" s="267"/>
      <c r="GJ906" s="267"/>
      <c r="GK906" s="267"/>
      <c r="GL906" s="267"/>
      <c r="GM906" s="267"/>
      <c r="GN906" s="267"/>
      <c r="GO906" s="267"/>
      <c r="GP906" s="267"/>
      <c r="GQ906" s="267"/>
      <c r="GR906" s="267"/>
      <c r="GS906" s="267"/>
      <c r="GT906" s="267"/>
      <c r="GU906" s="267"/>
      <c r="GV906" s="267"/>
    </row>
    <row r="907" spans="1:204" s="502" customFormat="1">
      <c r="A907" s="258"/>
      <c r="B907" s="425"/>
      <c r="C907" s="260"/>
      <c r="D907" s="261"/>
      <c r="E907" s="262"/>
      <c r="F907" s="263"/>
      <c r="G907" s="426"/>
      <c r="H907" s="428"/>
      <c r="I907" s="507"/>
      <c r="J907" s="508"/>
      <c r="K907" s="509"/>
      <c r="L907" s="510"/>
      <c r="N907" s="511"/>
      <c r="O907" s="511"/>
      <c r="P907" s="267"/>
      <c r="Q907" s="267"/>
      <c r="R907" s="267"/>
      <c r="S907" s="267"/>
      <c r="T907" s="267"/>
      <c r="U907" s="267"/>
      <c r="V907" s="267"/>
      <c r="W907" s="267"/>
      <c r="X907" s="267"/>
      <c r="Y907" s="267"/>
      <c r="Z907" s="267"/>
      <c r="AA907" s="267"/>
      <c r="AB907" s="267"/>
      <c r="AC907" s="267"/>
      <c r="AD907" s="267"/>
      <c r="AE907" s="267"/>
      <c r="AF907" s="267"/>
      <c r="AG907" s="267"/>
      <c r="AH907" s="267"/>
      <c r="AI907" s="267"/>
      <c r="AJ907" s="267"/>
      <c r="AK907" s="267"/>
      <c r="AL907" s="267"/>
      <c r="AM907" s="267"/>
      <c r="AN907" s="267"/>
      <c r="AO907" s="267"/>
      <c r="AP907" s="267"/>
      <c r="AQ907" s="267"/>
      <c r="AR907" s="267"/>
      <c r="AS907" s="267"/>
      <c r="AT907" s="267"/>
      <c r="AU907" s="267"/>
      <c r="AV907" s="267"/>
      <c r="AW907" s="267"/>
      <c r="AX907" s="267"/>
      <c r="AY907" s="267"/>
      <c r="AZ907" s="267"/>
      <c r="BA907" s="267"/>
      <c r="BB907" s="267"/>
      <c r="BC907" s="267"/>
      <c r="BD907" s="267"/>
      <c r="BE907" s="267"/>
      <c r="BF907" s="267"/>
      <c r="BG907" s="267"/>
      <c r="BH907" s="267"/>
      <c r="BI907" s="267"/>
      <c r="BJ907" s="267"/>
      <c r="BK907" s="267"/>
      <c r="BL907" s="267"/>
      <c r="BM907" s="267"/>
      <c r="BN907" s="267"/>
      <c r="BO907" s="267"/>
      <c r="BP907" s="267"/>
      <c r="BQ907" s="267"/>
      <c r="BR907" s="267"/>
      <c r="BS907" s="267"/>
      <c r="BT907" s="267"/>
      <c r="BU907" s="267"/>
      <c r="BV907" s="267"/>
      <c r="BW907" s="267"/>
      <c r="BX907" s="267"/>
      <c r="BY907" s="267"/>
      <c r="BZ907" s="267"/>
      <c r="CA907" s="267"/>
      <c r="CB907" s="267"/>
      <c r="CC907" s="267"/>
      <c r="CD907" s="267"/>
      <c r="CE907" s="267"/>
      <c r="CF907" s="267"/>
      <c r="CG907" s="267"/>
      <c r="CH907" s="267"/>
      <c r="CI907" s="267"/>
      <c r="CJ907" s="267"/>
      <c r="CK907" s="267"/>
      <c r="CL907" s="267"/>
      <c r="CM907" s="267"/>
      <c r="CN907" s="267"/>
      <c r="CO907" s="267"/>
      <c r="CP907" s="267"/>
      <c r="CQ907" s="267"/>
      <c r="CR907" s="267"/>
      <c r="CS907" s="267"/>
      <c r="CT907" s="267"/>
      <c r="CU907" s="267"/>
      <c r="CV907" s="267"/>
      <c r="CW907" s="267"/>
      <c r="CX907" s="267"/>
      <c r="CY907" s="267"/>
      <c r="CZ907" s="267"/>
      <c r="DA907" s="267"/>
      <c r="DB907" s="267"/>
      <c r="DC907" s="267"/>
      <c r="DD907" s="267"/>
      <c r="DE907" s="267"/>
      <c r="DF907" s="267"/>
      <c r="DG907" s="267"/>
      <c r="DH907" s="267"/>
      <c r="DI907" s="267"/>
      <c r="DJ907" s="267"/>
      <c r="DK907" s="267"/>
      <c r="DL907" s="267"/>
      <c r="DM907" s="267"/>
      <c r="DN907" s="267"/>
      <c r="DO907" s="267"/>
      <c r="DP907" s="267"/>
      <c r="DQ907" s="267"/>
      <c r="DR907" s="267"/>
      <c r="DS907" s="267"/>
      <c r="DT907" s="267"/>
      <c r="DU907" s="267"/>
      <c r="DV907" s="267"/>
      <c r="DW907" s="267"/>
      <c r="DX907" s="267"/>
      <c r="DY907" s="267"/>
      <c r="DZ907" s="267"/>
      <c r="EA907" s="267"/>
      <c r="EB907" s="267"/>
      <c r="EC907" s="267"/>
      <c r="ED907" s="267"/>
      <c r="EE907" s="267"/>
      <c r="EF907" s="267"/>
      <c r="EG907" s="267"/>
      <c r="EH907" s="267"/>
      <c r="EI907" s="267"/>
      <c r="EJ907" s="267"/>
      <c r="EK907" s="267"/>
      <c r="EL907" s="267"/>
      <c r="EM907" s="267"/>
      <c r="EN907" s="267"/>
      <c r="EO907" s="267"/>
      <c r="EP907" s="267"/>
      <c r="EQ907" s="267"/>
      <c r="ER907" s="267"/>
      <c r="ES907" s="267"/>
      <c r="ET907" s="267"/>
      <c r="EU907" s="267"/>
      <c r="EV907" s="267"/>
      <c r="EW907" s="267"/>
      <c r="EX907" s="267"/>
      <c r="EY907" s="267"/>
      <c r="EZ907" s="267"/>
      <c r="FA907" s="267"/>
      <c r="FB907" s="267"/>
      <c r="FC907" s="267"/>
      <c r="FD907" s="267"/>
      <c r="FE907" s="267"/>
      <c r="FF907" s="267"/>
      <c r="FG907" s="267"/>
      <c r="FH907" s="267"/>
      <c r="FI907" s="267"/>
      <c r="FJ907" s="267"/>
      <c r="FK907" s="267"/>
      <c r="FL907" s="267"/>
      <c r="FM907" s="267"/>
      <c r="FN907" s="267"/>
      <c r="FO907" s="267"/>
      <c r="FP907" s="267"/>
      <c r="FQ907" s="267"/>
      <c r="FR907" s="267"/>
      <c r="FS907" s="267"/>
      <c r="FT907" s="267"/>
      <c r="FU907" s="267"/>
      <c r="FV907" s="267"/>
      <c r="FW907" s="267"/>
      <c r="FX907" s="267"/>
      <c r="FY907" s="267"/>
      <c r="FZ907" s="267"/>
      <c r="GA907" s="267"/>
      <c r="GB907" s="267"/>
      <c r="GC907" s="267"/>
      <c r="GD907" s="267"/>
      <c r="GE907" s="267"/>
      <c r="GF907" s="267"/>
      <c r="GG907" s="267"/>
      <c r="GH907" s="267"/>
      <c r="GI907" s="267"/>
      <c r="GJ907" s="267"/>
      <c r="GK907" s="267"/>
      <c r="GL907" s="267"/>
      <c r="GM907" s="267"/>
      <c r="GN907" s="267"/>
      <c r="GO907" s="267"/>
      <c r="GP907" s="267"/>
      <c r="GQ907" s="267"/>
      <c r="GR907" s="267"/>
      <c r="GS907" s="267"/>
      <c r="GT907" s="267"/>
      <c r="GU907" s="267"/>
      <c r="GV907" s="267"/>
    </row>
    <row r="908" spans="1:204" s="502" customFormat="1">
      <c r="A908" s="258"/>
      <c r="B908" s="425"/>
      <c r="C908" s="260"/>
      <c r="D908" s="261"/>
      <c r="E908" s="262"/>
      <c r="F908" s="263"/>
      <c r="G908" s="426"/>
      <c r="H908" s="428"/>
      <c r="I908" s="507"/>
      <c r="J908" s="508"/>
      <c r="K908" s="509"/>
      <c r="L908" s="510"/>
      <c r="N908" s="511"/>
      <c r="O908" s="511"/>
      <c r="P908" s="267"/>
      <c r="Q908" s="267"/>
      <c r="R908" s="267"/>
      <c r="S908" s="267"/>
      <c r="T908" s="267"/>
      <c r="U908" s="267"/>
      <c r="V908" s="267"/>
      <c r="W908" s="267"/>
      <c r="X908" s="267"/>
      <c r="Y908" s="267"/>
      <c r="Z908" s="267"/>
      <c r="AA908" s="267"/>
      <c r="AB908" s="267"/>
      <c r="AC908" s="267"/>
      <c r="AD908" s="267"/>
      <c r="AE908" s="267"/>
      <c r="AF908" s="267"/>
      <c r="AG908" s="267"/>
      <c r="AH908" s="267"/>
      <c r="AI908" s="267"/>
      <c r="AJ908" s="267"/>
      <c r="AK908" s="267"/>
      <c r="AL908" s="267"/>
      <c r="AM908" s="267"/>
      <c r="AN908" s="267"/>
      <c r="AO908" s="267"/>
      <c r="AP908" s="267"/>
      <c r="AQ908" s="267"/>
      <c r="AR908" s="267"/>
      <c r="AS908" s="267"/>
      <c r="AT908" s="267"/>
      <c r="AU908" s="267"/>
      <c r="AV908" s="267"/>
      <c r="AW908" s="267"/>
      <c r="AX908" s="267"/>
      <c r="AY908" s="267"/>
      <c r="AZ908" s="267"/>
      <c r="BA908" s="267"/>
      <c r="BB908" s="267"/>
      <c r="BC908" s="267"/>
      <c r="BD908" s="267"/>
      <c r="BE908" s="267"/>
      <c r="BF908" s="267"/>
      <c r="BG908" s="267"/>
      <c r="BH908" s="267"/>
      <c r="BI908" s="267"/>
      <c r="BJ908" s="267"/>
      <c r="BK908" s="267"/>
      <c r="BL908" s="267"/>
      <c r="BM908" s="267"/>
      <c r="BN908" s="267"/>
      <c r="BO908" s="267"/>
      <c r="BP908" s="267"/>
      <c r="BQ908" s="267"/>
      <c r="BR908" s="267"/>
      <c r="BS908" s="267"/>
      <c r="BT908" s="267"/>
      <c r="BU908" s="267"/>
      <c r="BV908" s="267"/>
      <c r="BW908" s="267"/>
      <c r="BX908" s="267"/>
      <c r="BY908" s="267"/>
      <c r="BZ908" s="267"/>
      <c r="CA908" s="267"/>
      <c r="CB908" s="267"/>
      <c r="CC908" s="267"/>
      <c r="CD908" s="267"/>
      <c r="CE908" s="267"/>
      <c r="CF908" s="267"/>
      <c r="CG908" s="267"/>
      <c r="CH908" s="267"/>
      <c r="CI908" s="267"/>
      <c r="CJ908" s="267"/>
      <c r="CK908" s="267"/>
      <c r="CL908" s="267"/>
      <c r="CM908" s="267"/>
      <c r="CN908" s="267"/>
      <c r="CO908" s="267"/>
      <c r="CP908" s="267"/>
      <c r="CQ908" s="267"/>
      <c r="CR908" s="267"/>
      <c r="CS908" s="267"/>
      <c r="CT908" s="267"/>
      <c r="CU908" s="267"/>
      <c r="CV908" s="267"/>
      <c r="CW908" s="267"/>
      <c r="CX908" s="267"/>
      <c r="CY908" s="267"/>
      <c r="CZ908" s="267"/>
      <c r="DA908" s="267"/>
      <c r="DB908" s="267"/>
      <c r="DC908" s="267"/>
      <c r="DD908" s="267"/>
      <c r="DE908" s="267"/>
      <c r="DF908" s="267"/>
      <c r="DG908" s="267"/>
      <c r="DH908" s="267"/>
      <c r="DI908" s="267"/>
      <c r="DJ908" s="267"/>
      <c r="DK908" s="267"/>
      <c r="DL908" s="267"/>
      <c r="DM908" s="267"/>
      <c r="DN908" s="267"/>
      <c r="DO908" s="267"/>
      <c r="DP908" s="267"/>
      <c r="DQ908" s="267"/>
      <c r="DR908" s="267"/>
      <c r="DS908" s="267"/>
      <c r="DT908" s="267"/>
      <c r="DU908" s="267"/>
      <c r="DV908" s="267"/>
      <c r="DW908" s="267"/>
      <c r="DX908" s="267"/>
      <c r="DY908" s="267"/>
      <c r="DZ908" s="267"/>
      <c r="EA908" s="267"/>
      <c r="EB908" s="267"/>
      <c r="EC908" s="267"/>
      <c r="ED908" s="267"/>
      <c r="EE908" s="267"/>
      <c r="EF908" s="267"/>
      <c r="EG908" s="267"/>
      <c r="EH908" s="267"/>
      <c r="EI908" s="267"/>
      <c r="EJ908" s="267"/>
      <c r="EK908" s="267"/>
      <c r="EL908" s="267"/>
      <c r="EM908" s="267"/>
      <c r="EN908" s="267"/>
      <c r="EO908" s="267"/>
      <c r="EP908" s="267"/>
      <c r="EQ908" s="267"/>
      <c r="ER908" s="267"/>
      <c r="ES908" s="267"/>
      <c r="ET908" s="267"/>
      <c r="EU908" s="267"/>
      <c r="EV908" s="267"/>
      <c r="EW908" s="267"/>
      <c r="EX908" s="267"/>
      <c r="EY908" s="267"/>
      <c r="EZ908" s="267"/>
      <c r="FA908" s="267"/>
      <c r="FB908" s="267"/>
      <c r="FC908" s="267"/>
      <c r="FD908" s="267"/>
      <c r="FE908" s="267"/>
      <c r="FF908" s="267"/>
      <c r="FG908" s="267"/>
      <c r="FH908" s="267"/>
      <c r="FI908" s="267"/>
      <c r="FJ908" s="267"/>
      <c r="FK908" s="267"/>
      <c r="FL908" s="267"/>
      <c r="FM908" s="267"/>
      <c r="FN908" s="267"/>
      <c r="FO908" s="267"/>
      <c r="FP908" s="267"/>
      <c r="FQ908" s="267"/>
      <c r="FR908" s="267"/>
      <c r="FS908" s="267"/>
      <c r="FT908" s="267"/>
      <c r="FU908" s="267"/>
      <c r="FV908" s="267"/>
      <c r="FW908" s="267"/>
      <c r="FX908" s="267"/>
      <c r="FY908" s="267"/>
      <c r="FZ908" s="267"/>
      <c r="GA908" s="267"/>
      <c r="GB908" s="267"/>
      <c r="GC908" s="267"/>
      <c r="GD908" s="267"/>
      <c r="GE908" s="267"/>
      <c r="GF908" s="267"/>
      <c r="GG908" s="267"/>
      <c r="GH908" s="267"/>
      <c r="GI908" s="267"/>
      <c r="GJ908" s="267"/>
      <c r="GK908" s="267"/>
      <c r="GL908" s="267"/>
      <c r="GM908" s="267"/>
      <c r="GN908" s="267"/>
      <c r="GO908" s="267"/>
      <c r="GP908" s="267"/>
      <c r="GQ908" s="267"/>
      <c r="GR908" s="267"/>
      <c r="GS908" s="267"/>
      <c r="GT908" s="267"/>
      <c r="GU908" s="267"/>
      <c r="GV908" s="267"/>
    </row>
    <row r="909" spans="1:204" s="502" customFormat="1">
      <c r="A909" s="258"/>
      <c r="B909" s="425"/>
      <c r="C909" s="260"/>
      <c r="D909" s="261"/>
      <c r="E909" s="262"/>
      <c r="F909" s="263"/>
      <c r="G909" s="426"/>
      <c r="H909" s="428"/>
      <c r="I909" s="507"/>
      <c r="J909" s="508"/>
      <c r="K909" s="509"/>
      <c r="L909" s="510"/>
      <c r="N909" s="511"/>
      <c r="O909" s="511"/>
      <c r="P909" s="267"/>
      <c r="Q909" s="267"/>
      <c r="R909" s="267"/>
      <c r="S909" s="267"/>
      <c r="T909" s="267"/>
      <c r="U909" s="267"/>
      <c r="V909" s="267"/>
      <c r="W909" s="267"/>
      <c r="X909" s="267"/>
      <c r="Y909" s="267"/>
      <c r="Z909" s="267"/>
      <c r="AA909" s="267"/>
      <c r="AB909" s="267"/>
      <c r="AC909" s="267"/>
      <c r="AD909" s="267"/>
      <c r="AE909" s="267"/>
      <c r="AF909" s="267"/>
      <c r="AG909" s="267"/>
      <c r="AH909" s="267"/>
      <c r="AI909" s="267"/>
      <c r="AJ909" s="267"/>
      <c r="AK909" s="267"/>
      <c r="AL909" s="267"/>
      <c r="AM909" s="267"/>
      <c r="AN909" s="267"/>
      <c r="AO909" s="267"/>
      <c r="AP909" s="267"/>
      <c r="AQ909" s="267"/>
      <c r="AR909" s="267"/>
      <c r="AS909" s="267"/>
      <c r="AT909" s="267"/>
      <c r="AU909" s="267"/>
      <c r="AV909" s="267"/>
      <c r="AW909" s="267"/>
      <c r="AX909" s="267"/>
      <c r="AY909" s="267"/>
      <c r="AZ909" s="267"/>
      <c r="BA909" s="267"/>
      <c r="BB909" s="267"/>
      <c r="BC909" s="267"/>
      <c r="BD909" s="267"/>
      <c r="BE909" s="267"/>
      <c r="BF909" s="267"/>
      <c r="BG909" s="267"/>
      <c r="BH909" s="267"/>
      <c r="BI909" s="267"/>
      <c r="BJ909" s="267"/>
      <c r="BK909" s="267"/>
      <c r="BL909" s="267"/>
      <c r="BM909" s="267"/>
      <c r="BN909" s="267"/>
      <c r="BO909" s="267"/>
      <c r="BP909" s="267"/>
      <c r="BQ909" s="267"/>
      <c r="BR909" s="267"/>
      <c r="BS909" s="267"/>
      <c r="BT909" s="267"/>
      <c r="BU909" s="267"/>
      <c r="BV909" s="267"/>
      <c r="BW909" s="267"/>
      <c r="BX909" s="267"/>
      <c r="BY909" s="267"/>
      <c r="BZ909" s="267"/>
      <c r="CA909" s="267"/>
      <c r="CB909" s="267"/>
      <c r="CC909" s="267"/>
      <c r="CD909" s="267"/>
      <c r="CE909" s="267"/>
      <c r="CF909" s="267"/>
      <c r="CG909" s="267"/>
      <c r="CH909" s="267"/>
      <c r="CI909" s="267"/>
      <c r="CJ909" s="267"/>
      <c r="CK909" s="267"/>
      <c r="CL909" s="267"/>
      <c r="CM909" s="267"/>
      <c r="CN909" s="267"/>
      <c r="CO909" s="267"/>
      <c r="CP909" s="267"/>
      <c r="CQ909" s="267"/>
      <c r="CR909" s="267"/>
      <c r="CS909" s="267"/>
      <c r="CT909" s="267"/>
      <c r="CU909" s="267"/>
      <c r="CV909" s="267"/>
      <c r="CW909" s="267"/>
      <c r="CX909" s="267"/>
      <c r="CY909" s="267"/>
      <c r="CZ909" s="267"/>
      <c r="DA909" s="267"/>
      <c r="DB909" s="267"/>
      <c r="DC909" s="267"/>
      <c r="DD909" s="267"/>
      <c r="DE909" s="267"/>
      <c r="DF909" s="267"/>
      <c r="DG909" s="267"/>
      <c r="DH909" s="267"/>
      <c r="DI909" s="267"/>
      <c r="DJ909" s="267"/>
      <c r="DK909" s="267"/>
      <c r="DL909" s="267"/>
      <c r="DM909" s="267"/>
      <c r="DN909" s="267"/>
      <c r="DO909" s="267"/>
      <c r="DP909" s="267"/>
      <c r="DQ909" s="267"/>
      <c r="DR909" s="267"/>
      <c r="DS909" s="267"/>
      <c r="DT909" s="267"/>
      <c r="DU909" s="267"/>
      <c r="DV909" s="267"/>
      <c r="DW909" s="267"/>
      <c r="DX909" s="267"/>
      <c r="DY909" s="267"/>
      <c r="DZ909" s="267"/>
      <c r="EA909" s="267"/>
      <c r="EB909" s="267"/>
      <c r="EC909" s="267"/>
      <c r="ED909" s="267"/>
      <c r="EE909" s="267"/>
      <c r="EF909" s="267"/>
      <c r="EG909" s="267"/>
      <c r="EH909" s="267"/>
      <c r="EI909" s="267"/>
      <c r="EJ909" s="267"/>
      <c r="EK909" s="267"/>
      <c r="EL909" s="267"/>
      <c r="EM909" s="267"/>
      <c r="EN909" s="267"/>
      <c r="EO909" s="267"/>
      <c r="EP909" s="267"/>
      <c r="EQ909" s="267"/>
      <c r="ER909" s="267"/>
      <c r="ES909" s="267"/>
      <c r="ET909" s="267"/>
      <c r="EU909" s="267"/>
      <c r="EV909" s="267"/>
      <c r="EW909" s="267"/>
      <c r="EX909" s="267"/>
      <c r="EY909" s="267"/>
      <c r="EZ909" s="267"/>
      <c r="FA909" s="267"/>
      <c r="FB909" s="267"/>
      <c r="FC909" s="267"/>
      <c r="FD909" s="267"/>
      <c r="FE909" s="267"/>
      <c r="FF909" s="267"/>
      <c r="FG909" s="267"/>
      <c r="FH909" s="267"/>
      <c r="FI909" s="267"/>
      <c r="FJ909" s="267"/>
      <c r="FK909" s="267"/>
      <c r="FL909" s="267"/>
      <c r="FM909" s="267"/>
      <c r="FN909" s="267"/>
      <c r="FO909" s="267"/>
      <c r="FP909" s="267"/>
      <c r="FQ909" s="267"/>
      <c r="FR909" s="267"/>
      <c r="FS909" s="267"/>
      <c r="FT909" s="267"/>
      <c r="FU909" s="267"/>
      <c r="FV909" s="267"/>
      <c r="FW909" s="267"/>
      <c r="FX909" s="267"/>
      <c r="FY909" s="267"/>
      <c r="FZ909" s="267"/>
      <c r="GA909" s="267"/>
      <c r="GB909" s="267"/>
      <c r="GC909" s="267"/>
      <c r="GD909" s="267"/>
      <c r="GE909" s="267"/>
      <c r="GF909" s="267"/>
      <c r="GG909" s="267"/>
      <c r="GH909" s="267"/>
      <c r="GI909" s="267"/>
      <c r="GJ909" s="267"/>
      <c r="GK909" s="267"/>
      <c r="GL909" s="267"/>
      <c r="GM909" s="267"/>
      <c r="GN909" s="267"/>
      <c r="GO909" s="267"/>
      <c r="GP909" s="267"/>
      <c r="GQ909" s="267"/>
      <c r="GR909" s="267"/>
      <c r="GS909" s="267"/>
      <c r="GT909" s="267"/>
      <c r="GU909" s="267"/>
      <c r="GV909" s="267"/>
    </row>
    <row r="910" spans="1:204" s="502" customFormat="1">
      <c r="A910" s="258"/>
      <c r="B910" s="425"/>
      <c r="C910" s="260"/>
      <c r="D910" s="261"/>
      <c r="E910" s="262"/>
      <c r="F910" s="263"/>
      <c r="G910" s="426"/>
      <c r="H910" s="428"/>
      <c r="I910" s="507"/>
      <c r="J910" s="508"/>
      <c r="K910" s="509"/>
      <c r="L910" s="510"/>
      <c r="N910" s="511"/>
      <c r="O910" s="511"/>
      <c r="P910" s="267"/>
      <c r="Q910" s="267"/>
      <c r="R910" s="267"/>
      <c r="S910" s="267"/>
      <c r="T910" s="267"/>
      <c r="U910" s="267"/>
      <c r="V910" s="267"/>
      <c r="W910" s="267"/>
      <c r="X910" s="267"/>
      <c r="Y910" s="267"/>
      <c r="Z910" s="267"/>
      <c r="AA910" s="267"/>
      <c r="AB910" s="267"/>
      <c r="AC910" s="267"/>
      <c r="AD910" s="267"/>
      <c r="AE910" s="267"/>
      <c r="AF910" s="267"/>
      <c r="AG910" s="267"/>
      <c r="AH910" s="267"/>
      <c r="AI910" s="267"/>
      <c r="AJ910" s="267"/>
      <c r="AK910" s="267"/>
      <c r="AL910" s="267"/>
      <c r="AM910" s="267"/>
      <c r="AN910" s="267"/>
      <c r="AO910" s="267"/>
      <c r="AP910" s="267"/>
      <c r="AQ910" s="267"/>
      <c r="AR910" s="267"/>
      <c r="AS910" s="267"/>
      <c r="AT910" s="267"/>
      <c r="AU910" s="267"/>
      <c r="AV910" s="267"/>
      <c r="AW910" s="267"/>
      <c r="AX910" s="267"/>
      <c r="AY910" s="267"/>
      <c r="AZ910" s="267"/>
      <c r="BA910" s="267"/>
      <c r="BB910" s="267"/>
      <c r="BC910" s="267"/>
      <c r="BD910" s="267"/>
      <c r="BE910" s="267"/>
      <c r="BF910" s="267"/>
      <c r="BG910" s="267"/>
      <c r="BH910" s="267"/>
      <c r="BI910" s="267"/>
      <c r="BJ910" s="267"/>
      <c r="BK910" s="267"/>
      <c r="BL910" s="267"/>
      <c r="BM910" s="267"/>
      <c r="BN910" s="267"/>
      <c r="BO910" s="267"/>
      <c r="BP910" s="267"/>
      <c r="BQ910" s="267"/>
      <c r="BR910" s="267"/>
      <c r="BS910" s="267"/>
      <c r="BT910" s="267"/>
      <c r="BU910" s="267"/>
      <c r="BV910" s="267"/>
      <c r="BW910" s="267"/>
      <c r="BX910" s="267"/>
      <c r="BY910" s="267"/>
      <c r="BZ910" s="267"/>
      <c r="CA910" s="267"/>
      <c r="CB910" s="267"/>
      <c r="CC910" s="267"/>
      <c r="CD910" s="267"/>
      <c r="CE910" s="267"/>
      <c r="CF910" s="267"/>
      <c r="CG910" s="267"/>
      <c r="CH910" s="267"/>
      <c r="CI910" s="267"/>
      <c r="CJ910" s="267"/>
      <c r="CK910" s="267"/>
      <c r="CL910" s="267"/>
      <c r="CM910" s="267"/>
      <c r="CN910" s="267"/>
      <c r="CO910" s="267"/>
      <c r="CP910" s="267"/>
      <c r="CQ910" s="267"/>
      <c r="CR910" s="267"/>
      <c r="CS910" s="267"/>
      <c r="CT910" s="267"/>
      <c r="CU910" s="267"/>
      <c r="CV910" s="267"/>
      <c r="CW910" s="267"/>
      <c r="CX910" s="267"/>
      <c r="CY910" s="267"/>
      <c r="CZ910" s="267"/>
      <c r="DA910" s="267"/>
      <c r="DB910" s="267"/>
      <c r="DC910" s="267"/>
      <c r="DD910" s="267"/>
      <c r="DE910" s="267"/>
      <c r="DF910" s="267"/>
      <c r="DG910" s="267"/>
      <c r="DH910" s="267"/>
      <c r="DI910" s="267"/>
      <c r="DJ910" s="267"/>
      <c r="DK910" s="267"/>
      <c r="DL910" s="267"/>
      <c r="DM910" s="267"/>
      <c r="DN910" s="267"/>
      <c r="DO910" s="267"/>
      <c r="DP910" s="267"/>
      <c r="DQ910" s="267"/>
      <c r="DR910" s="267"/>
      <c r="DS910" s="267"/>
      <c r="DT910" s="267"/>
      <c r="DU910" s="267"/>
      <c r="DV910" s="267"/>
      <c r="DW910" s="267"/>
      <c r="DX910" s="267"/>
      <c r="DY910" s="267"/>
      <c r="DZ910" s="267"/>
      <c r="EA910" s="267"/>
      <c r="EB910" s="267"/>
      <c r="EC910" s="267"/>
      <c r="ED910" s="267"/>
      <c r="EE910" s="267"/>
      <c r="EF910" s="267"/>
      <c r="EG910" s="267"/>
      <c r="EH910" s="267"/>
      <c r="EI910" s="267"/>
      <c r="EJ910" s="267"/>
      <c r="EK910" s="267"/>
      <c r="EL910" s="267"/>
      <c r="EM910" s="267"/>
      <c r="EN910" s="267"/>
      <c r="EO910" s="267"/>
      <c r="EP910" s="267"/>
      <c r="EQ910" s="267"/>
      <c r="ER910" s="267"/>
      <c r="ES910" s="267"/>
      <c r="ET910" s="267"/>
      <c r="EU910" s="267"/>
      <c r="EV910" s="267"/>
      <c r="EW910" s="267"/>
      <c r="EX910" s="267"/>
      <c r="EY910" s="267"/>
      <c r="EZ910" s="267"/>
      <c r="FA910" s="267"/>
      <c r="FB910" s="267"/>
      <c r="FC910" s="267"/>
      <c r="FD910" s="267"/>
      <c r="FE910" s="267"/>
      <c r="FF910" s="267"/>
      <c r="FG910" s="267"/>
      <c r="FH910" s="267"/>
      <c r="FI910" s="267"/>
      <c r="FJ910" s="267"/>
      <c r="FK910" s="267"/>
      <c r="FL910" s="267"/>
      <c r="FM910" s="267"/>
      <c r="FN910" s="267"/>
      <c r="FO910" s="267"/>
      <c r="FP910" s="267"/>
      <c r="FQ910" s="267"/>
      <c r="FR910" s="267"/>
      <c r="FS910" s="267"/>
      <c r="FT910" s="267"/>
      <c r="FU910" s="267"/>
      <c r="FV910" s="267"/>
      <c r="FW910" s="267"/>
      <c r="FX910" s="267"/>
      <c r="FY910" s="267"/>
      <c r="FZ910" s="267"/>
      <c r="GA910" s="267"/>
      <c r="GB910" s="267"/>
      <c r="GC910" s="267"/>
      <c r="GD910" s="267"/>
      <c r="GE910" s="267"/>
      <c r="GF910" s="267"/>
      <c r="GG910" s="267"/>
      <c r="GH910" s="267"/>
      <c r="GI910" s="267"/>
      <c r="GJ910" s="267"/>
      <c r="GK910" s="267"/>
      <c r="GL910" s="267"/>
      <c r="GM910" s="267"/>
      <c r="GN910" s="267"/>
      <c r="GO910" s="267"/>
      <c r="GP910" s="267"/>
      <c r="GQ910" s="267"/>
      <c r="GR910" s="267"/>
      <c r="GS910" s="267"/>
      <c r="GT910" s="267"/>
      <c r="GU910" s="267"/>
      <c r="GV910" s="267"/>
    </row>
    <row r="911" spans="1:204" s="502" customFormat="1">
      <c r="A911" s="258"/>
      <c r="B911" s="425"/>
      <c r="C911" s="260"/>
      <c r="D911" s="261"/>
      <c r="E911" s="262"/>
      <c r="F911" s="263"/>
      <c r="G911" s="426"/>
      <c r="H911" s="428"/>
      <c r="I911" s="507"/>
      <c r="J911" s="508"/>
      <c r="K911" s="509"/>
      <c r="L911" s="510"/>
      <c r="N911" s="511"/>
      <c r="O911" s="511"/>
      <c r="P911" s="267"/>
      <c r="Q911" s="267"/>
      <c r="R911" s="267"/>
      <c r="S911" s="267"/>
      <c r="T911" s="267"/>
      <c r="U911" s="267"/>
      <c r="V911" s="267"/>
      <c r="W911" s="267"/>
      <c r="X911" s="267"/>
      <c r="Y911" s="267"/>
      <c r="Z911" s="267"/>
      <c r="AA911" s="267"/>
      <c r="AB911" s="267"/>
      <c r="AC911" s="267"/>
      <c r="AD911" s="267"/>
      <c r="AE911" s="267"/>
      <c r="AF911" s="267"/>
      <c r="AG911" s="267"/>
      <c r="AH911" s="267"/>
      <c r="AI911" s="267"/>
      <c r="AJ911" s="267"/>
      <c r="AK911" s="267"/>
      <c r="AL911" s="267"/>
      <c r="AM911" s="267"/>
      <c r="AN911" s="267"/>
      <c r="AO911" s="267"/>
      <c r="AP911" s="267"/>
      <c r="AQ911" s="267"/>
      <c r="AR911" s="267"/>
      <c r="AS911" s="267"/>
      <c r="AT911" s="267"/>
      <c r="AU911" s="267"/>
      <c r="AV911" s="267"/>
      <c r="AW911" s="267"/>
      <c r="AX911" s="267"/>
      <c r="AY911" s="267"/>
      <c r="AZ911" s="267"/>
      <c r="BA911" s="267"/>
      <c r="BB911" s="267"/>
      <c r="BC911" s="267"/>
      <c r="BD911" s="267"/>
      <c r="BE911" s="267"/>
      <c r="BF911" s="267"/>
      <c r="BG911" s="267"/>
      <c r="BH911" s="267"/>
      <c r="BI911" s="267"/>
      <c r="BJ911" s="267"/>
      <c r="BK911" s="267"/>
      <c r="BL911" s="267"/>
      <c r="BM911" s="267"/>
      <c r="BN911" s="267"/>
      <c r="BO911" s="267"/>
      <c r="BP911" s="267"/>
      <c r="BQ911" s="267"/>
      <c r="BR911" s="267"/>
      <c r="BS911" s="267"/>
      <c r="BT911" s="267"/>
      <c r="BU911" s="267"/>
      <c r="BV911" s="267"/>
      <c r="BW911" s="267"/>
      <c r="BX911" s="267"/>
      <c r="BY911" s="267"/>
      <c r="BZ911" s="267"/>
      <c r="CA911" s="267"/>
      <c r="CB911" s="267"/>
      <c r="CC911" s="267"/>
      <c r="CD911" s="267"/>
      <c r="CE911" s="267"/>
      <c r="CF911" s="267"/>
      <c r="CG911" s="267"/>
      <c r="CH911" s="267"/>
      <c r="CI911" s="267"/>
      <c r="CJ911" s="267"/>
      <c r="CK911" s="267"/>
      <c r="CL911" s="267"/>
      <c r="CM911" s="267"/>
      <c r="CN911" s="267"/>
      <c r="CO911" s="267"/>
      <c r="CP911" s="267"/>
      <c r="CQ911" s="267"/>
      <c r="CR911" s="267"/>
      <c r="CS911" s="267"/>
      <c r="CT911" s="267"/>
      <c r="CU911" s="267"/>
      <c r="CV911" s="267"/>
      <c r="CW911" s="267"/>
      <c r="CX911" s="267"/>
      <c r="CY911" s="267"/>
      <c r="CZ911" s="267"/>
      <c r="DA911" s="267"/>
      <c r="DB911" s="267"/>
      <c r="DC911" s="267"/>
      <c r="DD911" s="267"/>
      <c r="DE911" s="267"/>
      <c r="DF911" s="267"/>
      <c r="DG911" s="267"/>
      <c r="DH911" s="267"/>
      <c r="DI911" s="267"/>
      <c r="DJ911" s="267"/>
      <c r="DK911" s="267"/>
      <c r="DL911" s="267"/>
      <c r="DM911" s="267"/>
      <c r="DN911" s="267"/>
      <c r="DO911" s="267"/>
      <c r="DP911" s="267"/>
      <c r="DQ911" s="267"/>
      <c r="DR911" s="267"/>
      <c r="DS911" s="267"/>
      <c r="DT911" s="267"/>
      <c r="DU911" s="267"/>
      <c r="DV911" s="267"/>
      <c r="DW911" s="267"/>
      <c r="DX911" s="267"/>
      <c r="DY911" s="267"/>
      <c r="DZ911" s="267"/>
      <c r="EA911" s="267"/>
      <c r="EB911" s="267"/>
      <c r="EC911" s="267"/>
      <c r="ED911" s="267"/>
      <c r="EE911" s="267"/>
      <c r="EF911" s="267"/>
      <c r="EG911" s="267"/>
      <c r="EH911" s="267"/>
      <c r="EI911" s="267"/>
      <c r="EJ911" s="267"/>
      <c r="EK911" s="267"/>
      <c r="EL911" s="267"/>
      <c r="EM911" s="267"/>
      <c r="EN911" s="267"/>
      <c r="EO911" s="267"/>
      <c r="EP911" s="267"/>
      <c r="EQ911" s="267"/>
      <c r="ER911" s="267"/>
      <c r="ES911" s="267"/>
      <c r="ET911" s="267"/>
      <c r="EU911" s="267"/>
      <c r="EV911" s="267"/>
      <c r="EW911" s="267"/>
      <c r="EX911" s="267"/>
      <c r="EY911" s="267"/>
      <c r="EZ911" s="267"/>
      <c r="FA911" s="267"/>
      <c r="FB911" s="267"/>
      <c r="FC911" s="267"/>
      <c r="FD911" s="267"/>
      <c r="FE911" s="267"/>
      <c r="FF911" s="267"/>
      <c r="FG911" s="267"/>
      <c r="FH911" s="267"/>
      <c r="FI911" s="267"/>
      <c r="FJ911" s="267"/>
      <c r="FK911" s="267"/>
      <c r="FL911" s="267"/>
      <c r="FM911" s="267"/>
      <c r="FN911" s="267"/>
      <c r="FO911" s="267"/>
      <c r="FP911" s="267"/>
      <c r="FQ911" s="267"/>
      <c r="FR911" s="267"/>
      <c r="FS911" s="267"/>
      <c r="FT911" s="267"/>
      <c r="FU911" s="267"/>
      <c r="FV911" s="267"/>
      <c r="FW911" s="267"/>
      <c r="FX911" s="267"/>
      <c r="FY911" s="267"/>
      <c r="FZ911" s="267"/>
      <c r="GA911" s="267"/>
      <c r="GB911" s="267"/>
      <c r="GC911" s="267"/>
      <c r="GD911" s="267"/>
      <c r="GE911" s="267"/>
      <c r="GF911" s="267"/>
      <c r="GG911" s="267"/>
      <c r="GH911" s="267"/>
      <c r="GI911" s="267"/>
      <c r="GJ911" s="267"/>
      <c r="GK911" s="267"/>
      <c r="GL911" s="267"/>
      <c r="GM911" s="267"/>
      <c r="GN911" s="267"/>
      <c r="GO911" s="267"/>
      <c r="GP911" s="267"/>
      <c r="GQ911" s="267"/>
      <c r="GR911" s="267"/>
      <c r="GS911" s="267"/>
      <c r="GT911" s="267"/>
      <c r="GU911" s="267"/>
      <c r="GV911" s="267"/>
    </row>
    <row r="912" spans="1:204" s="502" customFormat="1">
      <c r="A912" s="258"/>
      <c r="B912" s="425"/>
      <c r="C912" s="260"/>
      <c r="D912" s="261"/>
      <c r="E912" s="262"/>
      <c r="F912" s="263"/>
      <c r="G912" s="426"/>
      <c r="H912" s="428"/>
      <c r="I912" s="507"/>
      <c r="J912" s="508"/>
      <c r="K912" s="509"/>
      <c r="L912" s="510"/>
      <c r="N912" s="511"/>
      <c r="O912" s="511"/>
      <c r="P912" s="267"/>
      <c r="Q912" s="267"/>
      <c r="R912" s="267"/>
      <c r="S912" s="267"/>
      <c r="T912" s="267"/>
      <c r="U912" s="267"/>
      <c r="V912" s="267"/>
      <c r="W912" s="267"/>
      <c r="X912" s="267"/>
      <c r="Y912" s="267"/>
      <c r="Z912" s="267"/>
      <c r="AA912" s="267"/>
      <c r="AB912" s="267"/>
      <c r="AC912" s="267"/>
      <c r="AD912" s="267"/>
      <c r="AE912" s="267"/>
      <c r="AF912" s="267"/>
      <c r="AG912" s="267"/>
      <c r="AH912" s="267"/>
      <c r="AI912" s="267"/>
      <c r="AJ912" s="267"/>
      <c r="AK912" s="267"/>
      <c r="AL912" s="267"/>
      <c r="AM912" s="267"/>
      <c r="AN912" s="267"/>
      <c r="AO912" s="267"/>
      <c r="AP912" s="267"/>
      <c r="AQ912" s="267"/>
      <c r="AR912" s="267"/>
      <c r="AS912" s="267"/>
      <c r="AT912" s="267"/>
      <c r="AU912" s="267"/>
      <c r="AV912" s="267"/>
      <c r="AW912" s="267"/>
      <c r="AX912" s="267"/>
      <c r="AY912" s="267"/>
      <c r="AZ912" s="267"/>
      <c r="BA912" s="267"/>
      <c r="BB912" s="267"/>
      <c r="BC912" s="267"/>
      <c r="BD912" s="267"/>
      <c r="BE912" s="267"/>
      <c r="BF912" s="267"/>
      <c r="BG912" s="267"/>
      <c r="BH912" s="267"/>
      <c r="BI912" s="267"/>
      <c r="BJ912" s="267"/>
      <c r="BK912" s="267"/>
      <c r="BL912" s="267"/>
      <c r="BM912" s="267"/>
      <c r="BN912" s="267"/>
      <c r="BO912" s="267"/>
      <c r="BP912" s="267"/>
      <c r="BQ912" s="267"/>
      <c r="BR912" s="267"/>
      <c r="BS912" s="267"/>
      <c r="BT912" s="267"/>
      <c r="BU912" s="267"/>
      <c r="BV912" s="267"/>
      <c r="BW912" s="267"/>
      <c r="BX912" s="267"/>
      <c r="BY912" s="267"/>
      <c r="BZ912" s="267"/>
      <c r="CA912" s="267"/>
      <c r="CB912" s="267"/>
      <c r="CC912" s="267"/>
      <c r="CD912" s="267"/>
      <c r="CE912" s="267"/>
      <c r="CF912" s="267"/>
      <c r="CG912" s="267"/>
      <c r="CH912" s="267"/>
      <c r="CI912" s="267"/>
      <c r="CJ912" s="267"/>
      <c r="CK912" s="267"/>
      <c r="CL912" s="267"/>
      <c r="CM912" s="267"/>
      <c r="CN912" s="267"/>
      <c r="CO912" s="267"/>
      <c r="CP912" s="267"/>
      <c r="CQ912" s="267"/>
      <c r="CR912" s="267"/>
      <c r="CS912" s="267"/>
      <c r="CT912" s="267"/>
      <c r="CU912" s="267"/>
      <c r="CV912" s="267"/>
      <c r="CW912" s="267"/>
      <c r="CX912" s="267"/>
      <c r="CY912" s="267"/>
      <c r="CZ912" s="267"/>
      <c r="DA912" s="267"/>
      <c r="DB912" s="267"/>
      <c r="DC912" s="267"/>
      <c r="DD912" s="267"/>
      <c r="DE912" s="267"/>
      <c r="DF912" s="267"/>
      <c r="DG912" s="267"/>
      <c r="DH912" s="267"/>
      <c r="DI912" s="267"/>
      <c r="DJ912" s="267"/>
      <c r="DK912" s="267"/>
      <c r="DL912" s="267"/>
      <c r="DM912" s="267"/>
      <c r="DN912" s="267"/>
      <c r="DO912" s="267"/>
      <c r="DP912" s="267"/>
      <c r="DQ912" s="267"/>
      <c r="DR912" s="267"/>
      <c r="DS912" s="267"/>
      <c r="DT912" s="267"/>
      <c r="DU912" s="267"/>
      <c r="DV912" s="267"/>
      <c r="DW912" s="267"/>
      <c r="DX912" s="267"/>
      <c r="DY912" s="267"/>
      <c r="DZ912" s="267"/>
      <c r="EA912" s="267"/>
      <c r="EB912" s="267"/>
      <c r="EC912" s="267"/>
      <c r="ED912" s="267"/>
      <c r="EE912" s="267"/>
      <c r="EF912" s="267"/>
      <c r="EG912" s="267"/>
      <c r="EH912" s="267"/>
      <c r="EI912" s="267"/>
      <c r="EJ912" s="267"/>
      <c r="EK912" s="267"/>
      <c r="EL912" s="267"/>
      <c r="EM912" s="267"/>
      <c r="EN912" s="267"/>
      <c r="EO912" s="267"/>
      <c r="EP912" s="267"/>
      <c r="EQ912" s="267"/>
      <c r="ER912" s="267"/>
      <c r="ES912" s="267"/>
      <c r="ET912" s="267"/>
      <c r="EU912" s="267"/>
      <c r="EV912" s="267"/>
      <c r="EW912" s="267"/>
      <c r="EX912" s="267"/>
      <c r="EY912" s="267"/>
      <c r="EZ912" s="267"/>
      <c r="FA912" s="267"/>
      <c r="FB912" s="267"/>
      <c r="FC912" s="267"/>
      <c r="FD912" s="267"/>
      <c r="FE912" s="267"/>
      <c r="FF912" s="267"/>
      <c r="FG912" s="267"/>
      <c r="FH912" s="267"/>
      <c r="FI912" s="267"/>
      <c r="FJ912" s="267"/>
      <c r="FK912" s="267"/>
      <c r="FL912" s="267"/>
      <c r="FM912" s="267"/>
      <c r="FN912" s="267"/>
      <c r="FO912" s="267"/>
      <c r="FP912" s="267"/>
      <c r="FQ912" s="267"/>
      <c r="FR912" s="267"/>
      <c r="FS912" s="267"/>
      <c r="FT912" s="267"/>
      <c r="FU912" s="267"/>
      <c r="FV912" s="267"/>
      <c r="FW912" s="267"/>
      <c r="FX912" s="267"/>
      <c r="FY912" s="267"/>
      <c r="FZ912" s="267"/>
      <c r="GA912" s="267"/>
      <c r="GB912" s="267"/>
      <c r="GC912" s="267"/>
      <c r="GD912" s="267"/>
      <c r="GE912" s="267"/>
      <c r="GF912" s="267"/>
      <c r="GG912" s="267"/>
      <c r="GH912" s="267"/>
      <c r="GI912" s="267"/>
      <c r="GJ912" s="267"/>
      <c r="GK912" s="267"/>
      <c r="GL912" s="267"/>
      <c r="GM912" s="267"/>
      <c r="GN912" s="267"/>
      <c r="GO912" s="267"/>
      <c r="GP912" s="267"/>
      <c r="GQ912" s="267"/>
      <c r="GR912" s="267"/>
      <c r="GS912" s="267"/>
      <c r="GT912" s="267"/>
      <c r="GU912" s="267"/>
      <c r="GV912" s="267"/>
    </row>
    <row r="913" spans="1:204" s="502" customFormat="1">
      <c r="A913" s="258"/>
      <c r="B913" s="425"/>
      <c r="C913" s="260"/>
      <c r="D913" s="261"/>
      <c r="E913" s="262"/>
      <c r="F913" s="263"/>
      <c r="G913" s="426"/>
      <c r="H913" s="428"/>
      <c r="I913" s="507"/>
      <c r="J913" s="508"/>
      <c r="K913" s="509"/>
      <c r="L913" s="510"/>
      <c r="N913" s="511"/>
      <c r="O913" s="511"/>
      <c r="P913" s="267"/>
      <c r="Q913" s="267"/>
      <c r="R913" s="267"/>
      <c r="S913" s="267"/>
      <c r="T913" s="267"/>
      <c r="U913" s="267"/>
      <c r="V913" s="267"/>
      <c r="W913" s="267"/>
      <c r="X913" s="267"/>
      <c r="Y913" s="267"/>
      <c r="Z913" s="267"/>
      <c r="AA913" s="267"/>
      <c r="AB913" s="267"/>
      <c r="AC913" s="267"/>
      <c r="AD913" s="267"/>
      <c r="AE913" s="267"/>
      <c r="AF913" s="267"/>
      <c r="AG913" s="267"/>
      <c r="AH913" s="267"/>
      <c r="AI913" s="267"/>
      <c r="AJ913" s="267"/>
      <c r="AK913" s="267"/>
      <c r="AL913" s="267"/>
      <c r="AM913" s="267"/>
      <c r="AN913" s="267"/>
      <c r="AO913" s="267"/>
      <c r="AP913" s="267"/>
      <c r="AQ913" s="267"/>
      <c r="AR913" s="267"/>
      <c r="AS913" s="267"/>
      <c r="AT913" s="267"/>
      <c r="AU913" s="267"/>
      <c r="AV913" s="267"/>
      <c r="AW913" s="267"/>
      <c r="AX913" s="267"/>
      <c r="AY913" s="267"/>
      <c r="AZ913" s="267"/>
      <c r="BA913" s="267"/>
      <c r="BB913" s="267"/>
      <c r="BC913" s="267"/>
      <c r="BD913" s="267"/>
      <c r="BE913" s="267"/>
      <c r="BF913" s="267"/>
      <c r="BG913" s="267"/>
      <c r="BH913" s="267"/>
      <c r="BI913" s="267"/>
      <c r="BJ913" s="267"/>
      <c r="BK913" s="267"/>
      <c r="BL913" s="267"/>
      <c r="BM913" s="267"/>
      <c r="BN913" s="267"/>
      <c r="BO913" s="267"/>
      <c r="BP913" s="267"/>
      <c r="BQ913" s="267"/>
      <c r="BR913" s="267"/>
      <c r="BS913" s="267"/>
      <c r="BT913" s="267"/>
      <c r="BU913" s="267"/>
      <c r="BV913" s="267"/>
      <c r="BW913" s="267"/>
      <c r="BX913" s="267"/>
      <c r="BY913" s="267"/>
      <c r="BZ913" s="267"/>
      <c r="CA913" s="267"/>
      <c r="CB913" s="267"/>
      <c r="CC913" s="267"/>
      <c r="CD913" s="267"/>
      <c r="CE913" s="267"/>
      <c r="CF913" s="267"/>
      <c r="CG913" s="267"/>
      <c r="CH913" s="267"/>
      <c r="CI913" s="267"/>
      <c r="CJ913" s="267"/>
      <c r="CK913" s="267"/>
      <c r="CL913" s="267"/>
      <c r="CM913" s="267"/>
      <c r="CN913" s="267"/>
      <c r="CO913" s="267"/>
      <c r="CP913" s="267"/>
      <c r="CQ913" s="267"/>
      <c r="CR913" s="267"/>
      <c r="CS913" s="267"/>
      <c r="CT913" s="267"/>
      <c r="CU913" s="267"/>
      <c r="CV913" s="267"/>
      <c r="CW913" s="267"/>
      <c r="CX913" s="267"/>
      <c r="CY913" s="267"/>
      <c r="CZ913" s="267"/>
      <c r="DA913" s="267"/>
      <c r="DB913" s="267"/>
      <c r="DC913" s="267"/>
      <c r="DD913" s="267"/>
      <c r="DE913" s="267"/>
      <c r="DF913" s="267"/>
      <c r="DG913" s="267"/>
      <c r="DH913" s="267"/>
      <c r="DI913" s="267"/>
      <c r="DJ913" s="267"/>
      <c r="DK913" s="267"/>
      <c r="DL913" s="267"/>
      <c r="DM913" s="267"/>
      <c r="DN913" s="267"/>
      <c r="DO913" s="267"/>
      <c r="DP913" s="267"/>
      <c r="DQ913" s="267"/>
      <c r="DR913" s="267"/>
      <c r="DS913" s="267"/>
      <c r="DT913" s="267"/>
      <c r="DU913" s="267"/>
      <c r="DV913" s="267"/>
      <c r="DW913" s="267"/>
      <c r="DX913" s="267"/>
      <c r="DY913" s="267"/>
      <c r="DZ913" s="267"/>
      <c r="EA913" s="267"/>
      <c r="EB913" s="267"/>
      <c r="EC913" s="267"/>
      <c r="ED913" s="267"/>
      <c r="EE913" s="267"/>
      <c r="EF913" s="267"/>
      <c r="EG913" s="267"/>
      <c r="EH913" s="267"/>
      <c r="EI913" s="267"/>
      <c r="EJ913" s="267"/>
      <c r="EK913" s="267"/>
      <c r="EL913" s="267"/>
      <c r="EM913" s="267"/>
      <c r="EN913" s="267"/>
      <c r="EO913" s="267"/>
      <c r="EP913" s="267"/>
      <c r="EQ913" s="267"/>
      <c r="ER913" s="267"/>
      <c r="ES913" s="267"/>
      <c r="ET913" s="267"/>
      <c r="EU913" s="267"/>
      <c r="EV913" s="267"/>
      <c r="EW913" s="267"/>
      <c r="EX913" s="267"/>
      <c r="EY913" s="267"/>
      <c r="EZ913" s="267"/>
      <c r="FA913" s="267"/>
      <c r="FB913" s="267"/>
      <c r="FC913" s="267"/>
      <c r="FD913" s="267"/>
      <c r="FE913" s="267"/>
      <c r="FF913" s="267"/>
      <c r="FG913" s="267"/>
      <c r="FH913" s="267"/>
      <c r="FI913" s="267"/>
      <c r="FJ913" s="267"/>
      <c r="FK913" s="267"/>
      <c r="FL913" s="267"/>
      <c r="FM913" s="267"/>
      <c r="FN913" s="267"/>
      <c r="FO913" s="267"/>
      <c r="FP913" s="267"/>
      <c r="FQ913" s="267"/>
      <c r="FR913" s="267"/>
      <c r="FS913" s="267"/>
      <c r="FT913" s="267"/>
      <c r="FU913" s="267"/>
      <c r="FV913" s="267"/>
      <c r="FW913" s="267"/>
      <c r="FX913" s="267"/>
      <c r="FY913" s="267"/>
      <c r="FZ913" s="267"/>
      <c r="GA913" s="267"/>
      <c r="GB913" s="267"/>
      <c r="GC913" s="267"/>
      <c r="GD913" s="267"/>
      <c r="GE913" s="267"/>
      <c r="GF913" s="267"/>
      <c r="GG913" s="267"/>
      <c r="GH913" s="267"/>
      <c r="GI913" s="267"/>
      <c r="GJ913" s="267"/>
      <c r="GK913" s="267"/>
      <c r="GL913" s="267"/>
      <c r="GM913" s="267"/>
      <c r="GN913" s="267"/>
      <c r="GO913" s="267"/>
      <c r="GP913" s="267"/>
      <c r="GQ913" s="267"/>
      <c r="GR913" s="267"/>
      <c r="GS913" s="267"/>
      <c r="GT913" s="267"/>
      <c r="GU913" s="267"/>
      <c r="GV913" s="267"/>
    </row>
    <row r="915" spans="1:204" s="502" customFormat="1">
      <c r="A915" s="258"/>
      <c r="B915" s="425"/>
      <c r="C915" s="260"/>
      <c r="D915" s="261"/>
      <c r="E915" s="262"/>
      <c r="F915" s="263"/>
      <c r="G915" s="426"/>
      <c r="H915" s="428"/>
      <c r="I915" s="507"/>
      <c r="J915" s="508"/>
      <c r="K915" s="509"/>
      <c r="L915" s="510"/>
      <c r="N915" s="511"/>
      <c r="O915" s="511"/>
      <c r="P915" s="267"/>
      <c r="Q915" s="267"/>
      <c r="R915" s="267"/>
      <c r="S915" s="267"/>
      <c r="T915" s="267"/>
      <c r="U915" s="267"/>
      <c r="V915" s="267"/>
      <c r="W915" s="267"/>
      <c r="X915" s="267"/>
      <c r="Y915" s="267"/>
      <c r="Z915" s="267"/>
      <c r="AA915" s="267"/>
      <c r="AB915" s="267"/>
      <c r="AC915" s="267"/>
      <c r="AD915" s="267"/>
      <c r="AE915" s="267"/>
      <c r="AF915" s="267"/>
      <c r="AG915" s="267"/>
      <c r="AH915" s="267"/>
      <c r="AI915" s="267"/>
      <c r="AJ915" s="267"/>
      <c r="AK915" s="267"/>
      <c r="AL915" s="267"/>
      <c r="AM915" s="267"/>
      <c r="AN915" s="267"/>
      <c r="AO915" s="267"/>
      <c r="AP915" s="267"/>
      <c r="AQ915" s="267"/>
      <c r="AR915" s="267"/>
      <c r="AS915" s="267"/>
      <c r="AT915" s="267"/>
      <c r="AU915" s="267"/>
      <c r="AV915" s="267"/>
      <c r="AW915" s="267"/>
      <c r="AX915" s="267"/>
      <c r="AY915" s="267"/>
      <c r="AZ915" s="267"/>
      <c r="BA915" s="267"/>
      <c r="BB915" s="267"/>
      <c r="BC915" s="267"/>
      <c r="BD915" s="267"/>
      <c r="BE915" s="267"/>
      <c r="BF915" s="267"/>
      <c r="BG915" s="267"/>
      <c r="BH915" s="267"/>
      <c r="BI915" s="267"/>
      <c r="BJ915" s="267"/>
      <c r="BK915" s="267"/>
      <c r="BL915" s="267"/>
      <c r="BM915" s="267"/>
      <c r="BN915" s="267"/>
      <c r="BO915" s="267"/>
      <c r="BP915" s="267"/>
      <c r="BQ915" s="267"/>
      <c r="BR915" s="267"/>
      <c r="BS915" s="267"/>
      <c r="BT915" s="267"/>
      <c r="BU915" s="267"/>
      <c r="BV915" s="267"/>
      <c r="BW915" s="267"/>
      <c r="BX915" s="267"/>
      <c r="BY915" s="267"/>
      <c r="BZ915" s="267"/>
      <c r="CA915" s="267"/>
      <c r="CB915" s="267"/>
      <c r="CC915" s="267"/>
      <c r="CD915" s="267"/>
      <c r="CE915" s="267"/>
      <c r="CF915" s="267"/>
      <c r="CG915" s="267"/>
      <c r="CH915" s="267"/>
      <c r="CI915" s="267"/>
      <c r="CJ915" s="267"/>
      <c r="CK915" s="267"/>
      <c r="CL915" s="267"/>
      <c r="CM915" s="267"/>
      <c r="CN915" s="267"/>
      <c r="CO915" s="267"/>
      <c r="CP915" s="267"/>
      <c r="CQ915" s="267"/>
      <c r="CR915" s="267"/>
      <c r="CS915" s="267"/>
      <c r="CT915" s="267"/>
      <c r="CU915" s="267"/>
      <c r="CV915" s="267"/>
      <c r="CW915" s="267"/>
      <c r="CX915" s="267"/>
      <c r="CY915" s="267"/>
      <c r="CZ915" s="267"/>
      <c r="DA915" s="267"/>
      <c r="DB915" s="267"/>
      <c r="DC915" s="267"/>
      <c r="DD915" s="267"/>
      <c r="DE915" s="267"/>
      <c r="DF915" s="267"/>
      <c r="DG915" s="267"/>
      <c r="DH915" s="267"/>
      <c r="DI915" s="267"/>
      <c r="DJ915" s="267"/>
      <c r="DK915" s="267"/>
      <c r="DL915" s="267"/>
      <c r="DM915" s="267"/>
      <c r="DN915" s="267"/>
      <c r="DO915" s="267"/>
      <c r="DP915" s="267"/>
      <c r="DQ915" s="267"/>
      <c r="DR915" s="267"/>
      <c r="DS915" s="267"/>
      <c r="DT915" s="267"/>
      <c r="DU915" s="267"/>
      <c r="DV915" s="267"/>
      <c r="DW915" s="267"/>
      <c r="DX915" s="267"/>
      <c r="DY915" s="267"/>
      <c r="DZ915" s="267"/>
      <c r="EA915" s="267"/>
      <c r="EB915" s="267"/>
      <c r="EC915" s="267"/>
      <c r="ED915" s="267"/>
      <c r="EE915" s="267"/>
      <c r="EF915" s="267"/>
      <c r="EG915" s="267"/>
      <c r="EH915" s="267"/>
      <c r="EI915" s="267"/>
      <c r="EJ915" s="267"/>
      <c r="EK915" s="267"/>
      <c r="EL915" s="267"/>
      <c r="EM915" s="267"/>
      <c r="EN915" s="267"/>
      <c r="EO915" s="267"/>
      <c r="EP915" s="267"/>
      <c r="EQ915" s="267"/>
      <c r="ER915" s="267"/>
      <c r="ES915" s="267"/>
      <c r="ET915" s="267"/>
      <c r="EU915" s="267"/>
      <c r="EV915" s="267"/>
      <c r="EW915" s="267"/>
      <c r="EX915" s="267"/>
      <c r="EY915" s="267"/>
      <c r="EZ915" s="267"/>
      <c r="FA915" s="267"/>
      <c r="FB915" s="267"/>
      <c r="FC915" s="267"/>
      <c r="FD915" s="267"/>
      <c r="FE915" s="267"/>
      <c r="FF915" s="267"/>
      <c r="FG915" s="267"/>
      <c r="FH915" s="267"/>
      <c r="FI915" s="267"/>
      <c r="FJ915" s="267"/>
      <c r="FK915" s="267"/>
      <c r="FL915" s="267"/>
      <c r="FM915" s="267"/>
      <c r="FN915" s="267"/>
      <c r="FO915" s="267"/>
      <c r="FP915" s="267"/>
      <c r="FQ915" s="267"/>
      <c r="FR915" s="267"/>
      <c r="FS915" s="267"/>
      <c r="FT915" s="267"/>
      <c r="FU915" s="267"/>
      <c r="FV915" s="267"/>
      <c r="FW915" s="267"/>
      <c r="FX915" s="267"/>
      <c r="FY915" s="267"/>
      <c r="FZ915" s="267"/>
      <c r="GA915" s="267"/>
      <c r="GB915" s="267"/>
      <c r="GC915" s="267"/>
      <c r="GD915" s="267"/>
      <c r="GE915" s="267"/>
      <c r="GF915" s="267"/>
      <c r="GG915" s="267"/>
      <c r="GH915" s="267"/>
      <c r="GI915" s="267"/>
      <c r="GJ915" s="267"/>
      <c r="GK915" s="267"/>
      <c r="GL915" s="267"/>
      <c r="GM915" s="267"/>
      <c r="GN915" s="267"/>
      <c r="GO915" s="267"/>
      <c r="GP915" s="267"/>
      <c r="GQ915" s="267"/>
      <c r="GR915" s="267"/>
      <c r="GS915" s="267"/>
      <c r="GT915" s="267"/>
      <c r="GU915" s="267"/>
      <c r="GV915" s="267"/>
    </row>
    <row r="916" spans="1:204" s="502" customFormat="1">
      <c r="A916" s="258"/>
      <c r="B916" s="425"/>
      <c r="C916" s="260"/>
      <c r="D916" s="261"/>
      <c r="E916" s="262"/>
      <c r="F916" s="263"/>
      <c r="G916" s="426"/>
      <c r="H916" s="428"/>
      <c r="I916" s="507"/>
      <c r="J916" s="508"/>
      <c r="K916" s="509"/>
      <c r="L916" s="510"/>
      <c r="N916" s="511"/>
      <c r="O916" s="511"/>
      <c r="P916" s="267"/>
      <c r="Q916" s="267"/>
      <c r="R916" s="267"/>
      <c r="S916" s="267"/>
      <c r="T916" s="267"/>
      <c r="U916" s="267"/>
      <c r="V916" s="267"/>
      <c r="W916" s="267"/>
      <c r="X916" s="267"/>
      <c r="Y916" s="267"/>
      <c r="Z916" s="267"/>
      <c r="AA916" s="267"/>
      <c r="AB916" s="267"/>
      <c r="AC916" s="267"/>
      <c r="AD916" s="267"/>
      <c r="AE916" s="267"/>
      <c r="AF916" s="267"/>
      <c r="AG916" s="267"/>
      <c r="AH916" s="267"/>
      <c r="AI916" s="267"/>
      <c r="AJ916" s="267"/>
      <c r="AK916" s="267"/>
      <c r="AL916" s="267"/>
      <c r="AM916" s="267"/>
      <c r="AN916" s="267"/>
      <c r="AO916" s="267"/>
      <c r="AP916" s="267"/>
      <c r="AQ916" s="267"/>
      <c r="AR916" s="267"/>
      <c r="AS916" s="267"/>
      <c r="AT916" s="267"/>
      <c r="AU916" s="267"/>
      <c r="AV916" s="267"/>
      <c r="AW916" s="267"/>
      <c r="AX916" s="267"/>
      <c r="AY916" s="267"/>
      <c r="AZ916" s="267"/>
      <c r="BA916" s="267"/>
      <c r="BB916" s="267"/>
      <c r="BC916" s="267"/>
      <c r="BD916" s="267"/>
      <c r="BE916" s="267"/>
      <c r="BF916" s="267"/>
      <c r="BG916" s="267"/>
      <c r="BH916" s="267"/>
      <c r="BI916" s="267"/>
      <c r="BJ916" s="267"/>
      <c r="BK916" s="267"/>
      <c r="BL916" s="267"/>
      <c r="BM916" s="267"/>
      <c r="BN916" s="267"/>
      <c r="BO916" s="267"/>
      <c r="BP916" s="267"/>
      <c r="BQ916" s="267"/>
      <c r="BR916" s="267"/>
      <c r="BS916" s="267"/>
      <c r="BT916" s="267"/>
      <c r="BU916" s="267"/>
      <c r="BV916" s="267"/>
      <c r="BW916" s="267"/>
      <c r="BX916" s="267"/>
      <c r="BY916" s="267"/>
      <c r="BZ916" s="267"/>
      <c r="CA916" s="267"/>
      <c r="CB916" s="267"/>
      <c r="CC916" s="267"/>
      <c r="CD916" s="267"/>
      <c r="CE916" s="267"/>
      <c r="CF916" s="267"/>
      <c r="CG916" s="267"/>
      <c r="CH916" s="267"/>
      <c r="CI916" s="267"/>
      <c r="CJ916" s="267"/>
      <c r="CK916" s="267"/>
      <c r="CL916" s="267"/>
      <c r="CM916" s="267"/>
      <c r="CN916" s="267"/>
      <c r="CO916" s="267"/>
      <c r="CP916" s="267"/>
      <c r="CQ916" s="267"/>
      <c r="CR916" s="267"/>
      <c r="CS916" s="267"/>
      <c r="CT916" s="267"/>
      <c r="CU916" s="267"/>
      <c r="CV916" s="267"/>
      <c r="CW916" s="267"/>
      <c r="CX916" s="267"/>
      <c r="CY916" s="267"/>
      <c r="CZ916" s="267"/>
      <c r="DA916" s="267"/>
      <c r="DB916" s="267"/>
      <c r="DC916" s="267"/>
      <c r="DD916" s="267"/>
      <c r="DE916" s="267"/>
      <c r="DF916" s="267"/>
      <c r="DG916" s="267"/>
      <c r="DH916" s="267"/>
      <c r="DI916" s="267"/>
      <c r="DJ916" s="267"/>
      <c r="DK916" s="267"/>
      <c r="DL916" s="267"/>
      <c r="DM916" s="267"/>
      <c r="DN916" s="267"/>
      <c r="DO916" s="267"/>
      <c r="DP916" s="267"/>
      <c r="DQ916" s="267"/>
      <c r="DR916" s="267"/>
      <c r="DS916" s="267"/>
      <c r="DT916" s="267"/>
      <c r="DU916" s="267"/>
      <c r="DV916" s="267"/>
      <c r="DW916" s="267"/>
      <c r="DX916" s="267"/>
      <c r="DY916" s="267"/>
      <c r="DZ916" s="267"/>
      <c r="EA916" s="267"/>
      <c r="EB916" s="267"/>
      <c r="EC916" s="267"/>
      <c r="ED916" s="267"/>
      <c r="EE916" s="267"/>
      <c r="EF916" s="267"/>
      <c r="EG916" s="267"/>
      <c r="EH916" s="267"/>
      <c r="EI916" s="267"/>
      <c r="EJ916" s="267"/>
      <c r="EK916" s="267"/>
      <c r="EL916" s="267"/>
      <c r="EM916" s="267"/>
      <c r="EN916" s="267"/>
      <c r="EO916" s="267"/>
      <c r="EP916" s="267"/>
      <c r="EQ916" s="267"/>
      <c r="ER916" s="267"/>
      <c r="ES916" s="267"/>
      <c r="ET916" s="267"/>
      <c r="EU916" s="267"/>
      <c r="EV916" s="267"/>
      <c r="EW916" s="267"/>
      <c r="EX916" s="267"/>
      <c r="EY916" s="267"/>
      <c r="EZ916" s="267"/>
      <c r="FA916" s="267"/>
      <c r="FB916" s="267"/>
      <c r="FC916" s="267"/>
      <c r="FD916" s="267"/>
      <c r="FE916" s="267"/>
      <c r="FF916" s="267"/>
      <c r="FG916" s="267"/>
      <c r="FH916" s="267"/>
      <c r="FI916" s="267"/>
      <c r="FJ916" s="267"/>
      <c r="FK916" s="267"/>
      <c r="FL916" s="267"/>
      <c r="FM916" s="267"/>
      <c r="FN916" s="267"/>
      <c r="FO916" s="267"/>
      <c r="FP916" s="267"/>
      <c r="FQ916" s="267"/>
      <c r="FR916" s="267"/>
      <c r="FS916" s="267"/>
      <c r="FT916" s="267"/>
      <c r="FU916" s="267"/>
      <c r="FV916" s="267"/>
      <c r="FW916" s="267"/>
      <c r="FX916" s="267"/>
      <c r="FY916" s="267"/>
      <c r="FZ916" s="267"/>
      <c r="GA916" s="267"/>
      <c r="GB916" s="267"/>
      <c r="GC916" s="267"/>
      <c r="GD916" s="267"/>
      <c r="GE916" s="267"/>
      <c r="GF916" s="267"/>
      <c r="GG916" s="267"/>
      <c r="GH916" s="267"/>
      <c r="GI916" s="267"/>
      <c r="GJ916" s="267"/>
      <c r="GK916" s="267"/>
      <c r="GL916" s="267"/>
      <c r="GM916" s="267"/>
      <c r="GN916" s="267"/>
      <c r="GO916" s="267"/>
      <c r="GP916" s="267"/>
      <c r="GQ916" s="267"/>
      <c r="GR916" s="267"/>
      <c r="GS916" s="267"/>
      <c r="GT916" s="267"/>
      <c r="GU916" s="267"/>
      <c r="GV916" s="267"/>
    </row>
    <row r="917" spans="1:204" s="502" customFormat="1">
      <c r="A917" s="258"/>
      <c r="B917" s="425"/>
      <c r="C917" s="260"/>
      <c r="D917" s="261"/>
      <c r="E917" s="262"/>
      <c r="F917" s="263"/>
      <c r="G917" s="426"/>
      <c r="H917" s="428"/>
      <c r="I917" s="507"/>
      <c r="J917" s="508"/>
      <c r="K917" s="509"/>
      <c r="L917" s="510"/>
      <c r="N917" s="511"/>
      <c r="O917" s="511"/>
      <c r="P917" s="267"/>
      <c r="Q917" s="267"/>
      <c r="R917" s="267"/>
      <c r="S917" s="267"/>
      <c r="T917" s="267"/>
      <c r="U917" s="267"/>
      <c r="V917" s="267"/>
      <c r="W917" s="267"/>
      <c r="X917" s="267"/>
      <c r="Y917" s="267"/>
      <c r="Z917" s="267"/>
      <c r="AA917" s="267"/>
      <c r="AB917" s="267"/>
      <c r="AC917" s="267"/>
      <c r="AD917" s="267"/>
      <c r="AE917" s="267"/>
      <c r="AF917" s="267"/>
      <c r="AG917" s="267"/>
      <c r="AH917" s="267"/>
      <c r="AI917" s="267"/>
      <c r="AJ917" s="267"/>
      <c r="AK917" s="267"/>
      <c r="AL917" s="267"/>
      <c r="AM917" s="267"/>
      <c r="AN917" s="267"/>
      <c r="AO917" s="267"/>
      <c r="AP917" s="267"/>
      <c r="AQ917" s="267"/>
      <c r="AR917" s="267"/>
      <c r="AS917" s="267"/>
      <c r="AT917" s="267"/>
      <c r="AU917" s="267"/>
      <c r="AV917" s="267"/>
      <c r="AW917" s="267"/>
      <c r="AX917" s="267"/>
      <c r="AY917" s="267"/>
      <c r="AZ917" s="267"/>
      <c r="BA917" s="267"/>
      <c r="BB917" s="267"/>
      <c r="BC917" s="267"/>
      <c r="BD917" s="267"/>
      <c r="BE917" s="267"/>
      <c r="BF917" s="267"/>
      <c r="BG917" s="267"/>
      <c r="BH917" s="267"/>
      <c r="BI917" s="267"/>
      <c r="BJ917" s="267"/>
      <c r="BK917" s="267"/>
      <c r="BL917" s="267"/>
      <c r="BM917" s="267"/>
      <c r="BN917" s="267"/>
      <c r="BO917" s="267"/>
      <c r="BP917" s="267"/>
      <c r="BQ917" s="267"/>
      <c r="BR917" s="267"/>
      <c r="BS917" s="267"/>
      <c r="BT917" s="267"/>
      <c r="BU917" s="267"/>
      <c r="BV917" s="267"/>
      <c r="BW917" s="267"/>
      <c r="BX917" s="267"/>
      <c r="BY917" s="267"/>
      <c r="BZ917" s="267"/>
      <c r="CA917" s="267"/>
      <c r="CB917" s="267"/>
      <c r="CC917" s="267"/>
      <c r="CD917" s="267"/>
      <c r="CE917" s="267"/>
      <c r="CF917" s="267"/>
      <c r="CG917" s="267"/>
      <c r="CH917" s="267"/>
      <c r="CI917" s="267"/>
      <c r="CJ917" s="267"/>
      <c r="CK917" s="267"/>
      <c r="CL917" s="267"/>
      <c r="CM917" s="267"/>
      <c r="CN917" s="267"/>
      <c r="CO917" s="267"/>
      <c r="CP917" s="267"/>
      <c r="CQ917" s="267"/>
      <c r="CR917" s="267"/>
      <c r="CS917" s="267"/>
      <c r="CT917" s="267"/>
      <c r="CU917" s="267"/>
      <c r="CV917" s="267"/>
      <c r="CW917" s="267"/>
      <c r="CX917" s="267"/>
      <c r="CY917" s="267"/>
      <c r="CZ917" s="267"/>
      <c r="DA917" s="267"/>
      <c r="DB917" s="267"/>
      <c r="DC917" s="267"/>
      <c r="DD917" s="267"/>
      <c r="DE917" s="267"/>
      <c r="DF917" s="267"/>
      <c r="DG917" s="267"/>
      <c r="DH917" s="267"/>
      <c r="DI917" s="267"/>
      <c r="DJ917" s="267"/>
      <c r="DK917" s="267"/>
      <c r="DL917" s="267"/>
      <c r="DM917" s="267"/>
      <c r="DN917" s="267"/>
      <c r="DO917" s="267"/>
      <c r="DP917" s="267"/>
      <c r="DQ917" s="267"/>
      <c r="DR917" s="267"/>
      <c r="DS917" s="267"/>
      <c r="DT917" s="267"/>
      <c r="DU917" s="267"/>
      <c r="DV917" s="267"/>
      <c r="DW917" s="267"/>
      <c r="DX917" s="267"/>
      <c r="DY917" s="267"/>
      <c r="DZ917" s="267"/>
      <c r="EA917" s="267"/>
      <c r="EB917" s="267"/>
      <c r="EC917" s="267"/>
      <c r="ED917" s="267"/>
      <c r="EE917" s="267"/>
      <c r="EF917" s="267"/>
      <c r="EG917" s="267"/>
      <c r="EH917" s="267"/>
      <c r="EI917" s="267"/>
      <c r="EJ917" s="267"/>
      <c r="EK917" s="267"/>
      <c r="EL917" s="267"/>
      <c r="EM917" s="267"/>
      <c r="EN917" s="267"/>
      <c r="EO917" s="267"/>
      <c r="EP917" s="267"/>
      <c r="EQ917" s="267"/>
      <c r="ER917" s="267"/>
      <c r="ES917" s="267"/>
      <c r="ET917" s="267"/>
      <c r="EU917" s="267"/>
      <c r="EV917" s="267"/>
      <c r="EW917" s="267"/>
      <c r="EX917" s="267"/>
      <c r="EY917" s="267"/>
      <c r="EZ917" s="267"/>
      <c r="FA917" s="267"/>
      <c r="FB917" s="267"/>
      <c r="FC917" s="267"/>
      <c r="FD917" s="267"/>
      <c r="FE917" s="267"/>
      <c r="FF917" s="267"/>
      <c r="FG917" s="267"/>
      <c r="FH917" s="267"/>
      <c r="FI917" s="267"/>
      <c r="FJ917" s="267"/>
      <c r="FK917" s="267"/>
      <c r="FL917" s="267"/>
      <c r="FM917" s="267"/>
      <c r="FN917" s="267"/>
      <c r="FO917" s="267"/>
      <c r="FP917" s="267"/>
      <c r="FQ917" s="267"/>
      <c r="FR917" s="267"/>
      <c r="FS917" s="267"/>
      <c r="FT917" s="267"/>
      <c r="FU917" s="267"/>
      <c r="FV917" s="267"/>
      <c r="FW917" s="267"/>
      <c r="FX917" s="267"/>
      <c r="FY917" s="267"/>
      <c r="FZ917" s="267"/>
      <c r="GA917" s="267"/>
      <c r="GB917" s="267"/>
      <c r="GC917" s="267"/>
      <c r="GD917" s="267"/>
      <c r="GE917" s="267"/>
      <c r="GF917" s="267"/>
      <c r="GG917" s="267"/>
      <c r="GH917" s="267"/>
      <c r="GI917" s="267"/>
      <c r="GJ917" s="267"/>
      <c r="GK917" s="267"/>
      <c r="GL917" s="267"/>
      <c r="GM917" s="267"/>
      <c r="GN917" s="267"/>
      <c r="GO917" s="267"/>
      <c r="GP917" s="267"/>
      <c r="GQ917" s="267"/>
      <c r="GR917" s="267"/>
      <c r="GS917" s="267"/>
      <c r="GT917" s="267"/>
      <c r="GU917" s="267"/>
      <c r="GV917" s="267"/>
    </row>
    <row r="918" spans="1:204" s="502" customFormat="1">
      <c r="A918" s="258"/>
      <c r="B918" s="425"/>
      <c r="C918" s="260"/>
      <c r="D918" s="261"/>
      <c r="E918" s="262"/>
      <c r="F918" s="263"/>
      <c r="G918" s="426"/>
      <c r="H918" s="428"/>
      <c r="I918" s="507"/>
      <c r="J918" s="508"/>
      <c r="K918" s="509"/>
      <c r="L918" s="510"/>
      <c r="N918" s="511"/>
      <c r="O918" s="511"/>
      <c r="P918" s="267"/>
      <c r="Q918" s="267"/>
      <c r="R918" s="267"/>
      <c r="S918" s="267"/>
      <c r="T918" s="267"/>
      <c r="U918" s="267"/>
      <c r="V918" s="267"/>
      <c r="W918" s="267"/>
      <c r="X918" s="267"/>
      <c r="Y918" s="267"/>
      <c r="Z918" s="267"/>
      <c r="AA918" s="267"/>
      <c r="AB918" s="267"/>
      <c r="AC918" s="267"/>
      <c r="AD918" s="267"/>
      <c r="AE918" s="267"/>
      <c r="AF918" s="267"/>
      <c r="AG918" s="267"/>
      <c r="AH918" s="267"/>
      <c r="AI918" s="267"/>
      <c r="AJ918" s="267"/>
      <c r="AK918" s="267"/>
      <c r="AL918" s="267"/>
      <c r="AM918" s="267"/>
      <c r="AN918" s="267"/>
      <c r="AO918" s="267"/>
      <c r="AP918" s="267"/>
      <c r="AQ918" s="267"/>
      <c r="AR918" s="267"/>
      <c r="AS918" s="267"/>
      <c r="AT918" s="267"/>
      <c r="AU918" s="267"/>
      <c r="AV918" s="267"/>
      <c r="AW918" s="267"/>
      <c r="AX918" s="267"/>
      <c r="AY918" s="267"/>
      <c r="AZ918" s="267"/>
      <c r="BA918" s="267"/>
      <c r="BB918" s="267"/>
      <c r="BC918" s="267"/>
      <c r="BD918" s="267"/>
      <c r="BE918" s="267"/>
      <c r="BF918" s="267"/>
      <c r="BG918" s="267"/>
      <c r="BH918" s="267"/>
      <c r="BI918" s="267"/>
      <c r="BJ918" s="267"/>
      <c r="BK918" s="267"/>
      <c r="BL918" s="267"/>
      <c r="BM918" s="267"/>
      <c r="BN918" s="267"/>
      <c r="BO918" s="267"/>
      <c r="BP918" s="267"/>
      <c r="BQ918" s="267"/>
      <c r="BR918" s="267"/>
      <c r="BS918" s="267"/>
      <c r="BT918" s="267"/>
      <c r="BU918" s="267"/>
      <c r="BV918" s="267"/>
      <c r="BW918" s="267"/>
      <c r="BX918" s="267"/>
      <c r="BY918" s="267"/>
      <c r="BZ918" s="267"/>
      <c r="CA918" s="267"/>
      <c r="CB918" s="267"/>
      <c r="CC918" s="267"/>
      <c r="CD918" s="267"/>
      <c r="CE918" s="267"/>
      <c r="CF918" s="267"/>
      <c r="CG918" s="267"/>
      <c r="CH918" s="267"/>
      <c r="CI918" s="267"/>
      <c r="CJ918" s="267"/>
      <c r="CK918" s="267"/>
      <c r="CL918" s="267"/>
      <c r="CM918" s="267"/>
      <c r="CN918" s="267"/>
      <c r="CO918" s="267"/>
      <c r="CP918" s="267"/>
      <c r="CQ918" s="267"/>
      <c r="CR918" s="267"/>
      <c r="CS918" s="267"/>
      <c r="CT918" s="267"/>
      <c r="CU918" s="267"/>
      <c r="CV918" s="267"/>
      <c r="CW918" s="267"/>
      <c r="CX918" s="267"/>
      <c r="CY918" s="267"/>
      <c r="CZ918" s="267"/>
      <c r="DA918" s="267"/>
      <c r="DB918" s="267"/>
      <c r="DC918" s="267"/>
      <c r="DD918" s="267"/>
      <c r="DE918" s="267"/>
      <c r="DF918" s="267"/>
      <c r="DG918" s="267"/>
      <c r="DH918" s="267"/>
      <c r="DI918" s="267"/>
      <c r="DJ918" s="267"/>
      <c r="DK918" s="267"/>
      <c r="DL918" s="267"/>
      <c r="DM918" s="267"/>
      <c r="DN918" s="267"/>
      <c r="DO918" s="267"/>
      <c r="DP918" s="267"/>
      <c r="DQ918" s="267"/>
      <c r="DR918" s="267"/>
      <c r="DS918" s="267"/>
      <c r="DT918" s="267"/>
      <c r="DU918" s="267"/>
      <c r="DV918" s="267"/>
      <c r="DW918" s="267"/>
      <c r="DX918" s="267"/>
      <c r="DY918" s="267"/>
      <c r="DZ918" s="267"/>
      <c r="EA918" s="267"/>
      <c r="EB918" s="267"/>
      <c r="EC918" s="267"/>
      <c r="ED918" s="267"/>
      <c r="EE918" s="267"/>
      <c r="EF918" s="267"/>
      <c r="EG918" s="267"/>
      <c r="EH918" s="267"/>
      <c r="EI918" s="267"/>
      <c r="EJ918" s="267"/>
      <c r="EK918" s="267"/>
      <c r="EL918" s="267"/>
      <c r="EM918" s="267"/>
      <c r="EN918" s="267"/>
      <c r="EO918" s="267"/>
      <c r="EP918" s="267"/>
      <c r="EQ918" s="267"/>
      <c r="ER918" s="267"/>
      <c r="ES918" s="267"/>
      <c r="ET918" s="267"/>
      <c r="EU918" s="267"/>
      <c r="EV918" s="267"/>
      <c r="EW918" s="267"/>
      <c r="EX918" s="267"/>
      <c r="EY918" s="267"/>
      <c r="EZ918" s="267"/>
      <c r="FA918" s="267"/>
      <c r="FB918" s="267"/>
      <c r="FC918" s="267"/>
      <c r="FD918" s="267"/>
      <c r="FE918" s="267"/>
      <c r="FF918" s="267"/>
      <c r="FG918" s="267"/>
      <c r="FH918" s="267"/>
      <c r="FI918" s="267"/>
      <c r="FJ918" s="267"/>
      <c r="FK918" s="267"/>
      <c r="FL918" s="267"/>
      <c r="FM918" s="267"/>
      <c r="FN918" s="267"/>
      <c r="FO918" s="267"/>
      <c r="FP918" s="267"/>
      <c r="FQ918" s="267"/>
      <c r="FR918" s="267"/>
      <c r="FS918" s="267"/>
      <c r="FT918" s="267"/>
      <c r="FU918" s="267"/>
      <c r="FV918" s="267"/>
      <c r="FW918" s="267"/>
      <c r="FX918" s="267"/>
      <c r="FY918" s="267"/>
      <c r="FZ918" s="267"/>
      <c r="GA918" s="267"/>
      <c r="GB918" s="267"/>
      <c r="GC918" s="267"/>
      <c r="GD918" s="267"/>
      <c r="GE918" s="267"/>
      <c r="GF918" s="267"/>
      <c r="GG918" s="267"/>
      <c r="GH918" s="267"/>
      <c r="GI918" s="267"/>
      <c r="GJ918" s="267"/>
      <c r="GK918" s="267"/>
      <c r="GL918" s="267"/>
      <c r="GM918" s="267"/>
      <c r="GN918" s="267"/>
      <c r="GO918" s="267"/>
      <c r="GP918" s="267"/>
      <c r="GQ918" s="267"/>
      <c r="GR918" s="267"/>
      <c r="GS918" s="267"/>
      <c r="GT918" s="267"/>
      <c r="GU918" s="267"/>
      <c r="GV918" s="267"/>
    </row>
    <row r="919" spans="1:204" s="502" customFormat="1">
      <c r="A919" s="258"/>
      <c r="B919" s="425"/>
      <c r="C919" s="260"/>
      <c r="D919" s="261"/>
      <c r="E919" s="262"/>
      <c r="F919" s="263"/>
      <c r="G919" s="426"/>
      <c r="H919" s="428"/>
      <c r="I919" s="507"/>
      <c r="J919" s="508"/>
      <c r="K919" s="509"/>
      <c r="L919" s="510"/>
      <c r="N919" s="511"/>
      <c r="O919" s="511"/>
      <c r="P919" s="267"/>
      <c r="Q919" s="267"/>
      <c r="R919" s="267"/>
      <c r="S919" s="267"/>
      <c r="T919" s="267"/>
      <c r="U919" s="267"/>
      <c r="V919" s="267"/>
      <c r="W919" s="267"/>
      <c r="X919" s="267"/>
      <c r="Y919" s="267"/>
      <c r="Z919" s="267"/>
      <c r="AA919" s="267"/>
      <c r="AB919" s="267"/>
      <c r="AC919" s="267"/>
      <c r="AD919" s="267"/>
      <c r="AE919" s="267"/>
      <c r="AF919" s="267"/>
      <c r="AG919" s="267"/>
      <c r="AH919" s="267"/>
      <c r="AI919" s="267"/>
      <c r="AJ919" s="267"/>
      <c r="AK919" s="267"/>
      <c r="AL919" s="267"/>
      <c r="AM919" s="267"/>
      <c r="AN919" s="267"/>
      <c r="AO919" s="267"/>
      <c r="AP919" s="267"/>
      <c r="AQ919" s="267"/>
      <c r="AR919" s="267"/>
      <c r="AS919" s="267"/>
      <c r="AT919" s="267"/>
      <c r="AU919" s="267"/>
      <c r="AV919" s="267"/>
      <c r="AW919" s="267"/>
      <c r="AX919" s="267"/>
      <c r="AY919" s="267"/>
      <c r="AZ919" s="267"/>
      <c r="BA919" s="267"/>
      <c r="BB919" s="267"/>
      <c r="BC919" s="267"/>
      <c r="BD919" s="267"/>
      <c r="BE919" s="267"/>
      <c r="BF919" s="267"/>
      <c r="BG919" s="267"/>
      <c r="BH919" s="267"/>
      <c r="BI919" s="267"/>
      <c r="BJ919" s="267"/>
      <c r="BK919" s="267"/>
      <c r="BL919" s="267"/>
      <c r="BM919" s="267"/>
      <c r="BN919" s="267"/>
      <c r="BO919" s="267"/>
      <c r="BP919" s="267"/>
      <c r="BQ919" s="267"/>
      <c r="BR919" s="267"/>
      <c r="BS919" s="267"/>
      <c r="BT919" s="267"/>
      <c r="BU919" s="267"/>
      <c r="BV919" s="267"/>
      <c r="BW919" s="267"/>
      <c r="BX919" s="267"/>
      <c r="BY919" s="267"/>
      <c r="BZ919" s="267"/>
      <c r="CA919" s="267"/>
      <c r="CB919" s="267"/>
      <c r="CC919" s="267"/>
      <c r="CD919" s="267"/>
      <c r="CE919" s="267"/>
      <c r="CF919" s="267"/>
      <c r="CG919" s="267"/>
      <c r="CH919" s="267"/>
      <c r="CI919" s="267"/>
      <c r="CJ919" s="267"/>
      <c r="CK919" s="267"/>
      <c r="CL919" s="267"/>
      <c r="CM919" s="267"/>
      <c r="CN919" s="267"/>
      <c r="CO919" s="267"/>
      <c r="CP919" s="267"/>
      <c r="CQ919" s="267"/>
      <c r="CR919" s="267"/>
      <c r="CS919" s="267"/>
      <c r="CT919" s="267"/>
      <c r="CU919" s="267"/>
      <c r="CV919" s="267"/>
      <c r="CW919" s="267"/>
      <c r="CX919" s="267"/>
      <c r="CY919" s="267"/>
      <c r="CZ919" s="267"/>
      <c r="DA919" s="267"/>
      <c r="DB919" s="267"/>
      <c r="DC919" s="267"/>
      <c r="DD919" s="267"/>
      <c r="DE919" s="267"/>
      <c r="DF919" s="267"/>
      <c r="DG919" s="267"/>
      <c r="DH919" s="267"/>
      <c r="DI919" s="267"/>
      <c r="DJ919" s="267"/>
      <c r="DK919" s="267"/>
      <c r="DL919" s="267"/>
      <c r="DM919" s="267"/>
      <c r="DN919" s="267"/>
      <c r="DO919" s="267"/>
      <c r="DP919" s="267"/>
      <c r="DQ919" s="267"/>
      <c r="DR919" s="267"/>
      <c r="DS919" s="267"/>
      <c r="DT919" s="267"/>
      <c r="DU919" s="267"/>
      <c r="DV919" s="267"/>
      <c r="DW919" s="267"/>
      <c r="DX919" s="267"/>
      <c r="DY919" s="267"/>
      <c r="DZ919" s="267"/>
      <c r="EA919" s="267"/>
      <c r="EB919" s="267"/>
      <c r="EC919" s="267"/>
      <c r="ED919" s="267"/>
      <c r="EE919" s="267"/>
      <c r="EF919" s="267"/>
      <c r="EG919" s="267"/>
      <c r="EH919" s="267"/>
      <c r="EI919" s="267"/>
      <c r="EJ919" s="267"/>
      <c r="EK919" s="267"/>
      <c r="EL919" s="267"/>
      <c r="EM919" s="267"/>
      <c r="EN919" s="267"/>
      <c r="EO919" s="267"/>
      <c r="EP919" s="267"/>
      <c r="EQ919" s="267"/>
      <c r="ER919" s="267"/>
      <c r="ES919" s="267"/>
      <c r="ET919" s="267"/>
      <c r="EU919" s="267"/>
      <c r="EV919" s="267"/>
      <c r="EW919" s="267"/>
      <c r="EX919" s="267"/>
      <c r="EY919" s="267"/>
      <c r="EZ919" s="267"/>
      <c r="FA919" s="267"/>
      <c r="FB919" s="267"/>
      <c r="FC919" s="267"/>
      <c r="FD919" s="267"/>
      <c r="FE919" s="267"/>
      <c r="FF919" s="267"/>
      <c r="FG919" s="267"/>
      <c r="FH919" s="267"/>
      <c r="FI919" s="267"/>
      <c r="FJ919" s="267"/>
      <c r="FK919" s="267"/>
      <c r="FL919" s="267"/>
      <c r="FM919" s="267"/>
      <c r="FN919" s="267"/>
      <c r="FO919" s="267"/>
      <c r="FP919" s="267"/>
      <c r="FQ919" s="267"/>
      <c r="FR919" s="267"/>
      <c r="FS919" s="267"/>
      <c r="FT919" s="267"/>
      <c r="FU919" s="267"/>
      <c r="FV919" s="267"/>
      <c r="FW919" s="267"/>
      <c r="FX919" s="267"/>
      <c r="FY919" s="267"/>
      <c r="FZ919" s="267"/>
      <c r="GA919" s="267"/>
      <c r="GB919" s="267"/>
      <c r="GC919" s="267"/>
      <c r="GD919" s="267"/>
      <c r="GE919" s="267"/>
      <c r="GF919" s="267"/>
      <c r="GG919" s="267"/>
      <c r="GH919" s="267"/>
      <c r="GI919" s="267"/>
      <c r="GJ919" s="267"/>
      <c r="GK919" s="267"/>
      <c r="GL919" s="267"/>
      <c r="GM919" s="267"/>
      <c r="GN919" s="267"/>
      <c r="GO919" s="267"/>
      <c r="GP919" s="267"/>
      <c r="GQ919" s="267"/>
      <c r="GR919" s="267"/>
      <c r="GS919" s="267"/>
      <c r="GT919" s="267"/>
      <c r="GU919" s="267"/>
      <c r="GV919" s="267"/>
    </row>
    <row r="920" spans="1:204" s="502" customFormat="1">
      <c r="A920" s="258"/>
      <c r="B920" s="425"/>
      <c r="C920" s="260"/>
      <c r="D920" s="261"/>
      <c r="E920" s="262"/>
      <c r="F920" s="263"/>
      <c r="G920" s="426"/>
      <c r="H920" s="428"/>
      <c r="I920" s="507"/>
      <c r="J920" s="508"/>
      <c r="K920" s="509"/>
      <c r="L920" s="510"/>
      <c r="N920" s="511"/>
      <c r="O920" s="511"/>
      <c r="P920" s="267"/>
      <c r="Q920" s="267"/>
      <c r="R920" s="267"/>
      <c r="S920" s="267"/>
      <c r="T920" s="267"/>
      <c r="U920" s="267"/>
      <c r="V920" s="267"/>
      <c r="W920" s="267"/>
      <c r="X920" s="267"/>
      <c r="Y920" s="267"/>
      <c r="Z920" s="267"/>
      <c r="AA920" s="267"/>
      <c r="AB920" s="267"/>
      <c r="AC920" s="267"/>
      <c r="AD920" s="267"/>
      <c r="AE920" s="267"/>
      <c r="AF920" s="267"/>
      <c r="AG920" s="267"/>
      <c r="AH920" s="267"/>
      <c r="AI920" s="267"/>
      <c r="AJ920" s="267"/>
      <c r="AK920" s="267"/>
      <c r="AL920" s="267"/>
      <c r="AM920" s="267"/>
      <c r="AN920" s="267"/>
      <c r="AO920" s="267"/>
      <c r="AP920" s="267"/>
      <c r="AQ920" s="267"/>
      <c r="AR920" s="267"/>
      <c r="AS920" s="267"/>
      <c r="AT920" s="267"/>
      <c r="AU920" s="267"/>
      <c r="AV920" s="267"/>
      <c r="AW920" s="267"/>
      <c r="AX920" s="267"/>
      <c r="AY920" s="267"/>
      <c r="AZ920" s="267"/>
      <c r="BA920" s="267"/>
      <c r="BB920" s="267"/>
      <c r="BC920" s="267"/>
      <c r="BD920" s="267"/>
      <c r="BE920" s="267"/>
      <c r="BF920" s="267"/>
      <c r="BG920" s="267"/>
      <c r="BH920" s="267"/>
      <c r="BI920" s="267"/>
      <c r="BJ920" s="267"/>
      <c r="BK920" s="267"/>
      <c r="BL920" s="267"/>
      <c r="BM920" s="267"/>
      <c r="BN920" s="267"/>
      <c r="BO920" s="267"/>
      <c r="BP920" s="267"/>
      <c r="BQ920" s="267"/>
      <c r="BR920" s="267"/>
      <c r="BS920" s="267"/>
      <c r="BT920" s="267"/>
      <c r="BU920" s="267"/>
      <c r="BV920" s="267"/>
      <c r="BW920" s="267"/>
      <c r="BX920" s="267"/>
      <c r="BY920" s="267"/>
      <c r="BZ920" s="267"/>
      <c r="CA920" s="267"/>
      <c r="CB920" s="267"/>
      <c r="CC920" s="267"/>
      <c r="CD920" s="267"/>
      <c r="CE920" s="267"/>
      <c r="CF920" s="267"/>
      <c r="CG920" s="267"/>
      <c r="CH920" s="267"/>
      <c r="CI920" s="267"/>
      <c r="CJ920" s="267"/>
      <c r="CK920" s="267"/>
      <c r="CL920" s="267"/>
      <c r="CM920" s="267"/>
      <c r="CN920" s="267"/>
      <c r="CO920" s="267"/>
      <c r="CP920" s="267"/>
      <c r="CQ920" s="267"/>
      <c r="CR920" s="267"/>
      <c r="CS920" s="267"/>
      <c r="CT920" s="267"/>
      <c r="CU920" s="267"/>
      <c r="CV920" s="267"/>
      <c r="CW920" s="267"/>
      <c r="CX920" s="267"/>
      <c r="CY920" s="267"/>
      <c r="CZ920" s="267"/>
      <c r="DA920" s="267"/>
      <c r="DB920" s="267"/>
      <c r="DC920" s="267"/>
      <c r="DD920" s="267"/>
      <c r="DE920" s="267"/>
      <c r="DF920" s="267"/>
      <c r="DG920" s="267"/>
      <c r="DH920" s="267"/>
      <c r="DI920" s="267"/>
      <c r="DJ920" s="267"/>
      <c r="DK920" s="267"/>
      <c r="DL920" s="267"/>
      <c r="DM920" s="267"/>
      <c r="DN920" s="267"/>
      <c r="DO920" s="267"/>
      <c r="DP920" s="267"/>
      <c r="DQ920" s="267"/>
      <c r="DR920" s="267"/>
      <c r="DS920" s="267"/>
      <c r="DT920" s="267"/>
      <c r="DU920" s="267"/>
      <c r="DV920" s="267"/>
      <c r="DW920" s="267"/>
      <c r="DX920" s="267"/>
      <c r="DY920" s="267"/>
      <c r="DZ920" s="267"/>
      <c r="EA920" s="267"/>
      <c r="EB920" s="267"/>
      <c r="EC920" s="267"/>
      <c r="ED920" s="267"/>
      <c r="EE920" s="267"/>
      <c r="EF920" s="267"/>
      <c r="EG920" s="267"/>
      <c r="EH920" s="267"/>
      <c r="EI920" s="267"/>
      <c r="EJ920" s="267"/>
      <c r="EK920" s="267"/>
      <c r="EL920" s="267"/>
      <c r="EM920" s="267"/>
      <c r="EN920" s="267"/>
      <c r="EO920" s="267"/>
      <c r="EP920" s="267"/>
      <c r="EQ920" s="267"/>
      <c r="ER920" s="267"/>
      <c r="ES920" s="267"/>
      <c r="ET920" s="267"/>
      <c r="EU920" s="267"/>
      <c r="EV920" s="267"/>
      <c r="EW920" s="267"/>
      <c r="EX920" s="267"/>
      <c r="EY920" s="267"/>
      <c r="EZ920" s="267"/>
      <c r="FA920" s="267"/>
      <c r="FB920" s="267"/>
      <c r="FC920" s="267"/>
      <c r="FD920" s="267"/>
      <c r="FE920" s="267"/>
      <c r="FF920" s="267"/>
      <c r="FG920" s="267"/>
      <c r="FH920" s="267"/>
      <c r="FI920" s="267"/>
      <c r="FJ920" s="267"/>
      <c r="FK920" s="267"/>
      <c r="FL920" s="267"/>
      <c r="FM920" s="267"/>
      <c r="FN920" s="267"/>
      <c r="FO920" s="267"/>
      <c r="FP920" s="267"/>
      <c r="FQ920" s="267"/>
      <c r="FR920" s="267"/>
      <c r="FS920" s="267"/>
      <c r="FT920" s="267"/>
      <c r="FU920" s="267"/>
      <c r="FV920" s="267"/>
      <c r="FW920" s="267"/>
      <c r="FX920" s="267"/>
      <c r="FY920" s="267"/>
      <c r="FZ920" s="267"/>
      <c r="GA920" s="267"/>
      <c r="GB920" s="267"/>
      <c r="GC920" s="267"/>
      <c r="GD920" s="267"/>
      <c r="GE920" s="267"/>
      <c r="GF920" s="267"/>
      <c r="GG920" s="267"/>
      <c r="GH920" s="267"/>
      <c r="GI920" s="267"/>
      <c r="GJ920" s="267"/>
      <c r="GK920" s="267"/>
      <c r="GL920" s="267"/>
      <c r="GM920" s="267"/>
      <c r="GN920" s="267"/>
      <c r="GO920" s="267"/>
      <c r="GP920" s="267"/>
      <c r="GQ920" s="267"/>
      <c r="GR920" s="267"/>
      <c r="GS920" s="267"/>
      <c r="GT920" s="267"/>
      <c r="GU920" s="267"/>
      <c r="GV920" s="267"/>
    </row>
    <row r="921" spans="1:204" s="502" customFormat="1">
      <c r="A921" s="258"/>
      <c r="B921" s="425"/>
      <c r="C921" s="260"/>
      <c r="D921" s="261"/>
      <c r="E921" s="262"/>
      <c r="F921" s="263"/>
      <c r="G921" s="426"/>
      <c r="H921" s="428"/>
      <c r="I921" s="507"/>
      <c r="J921" s="508"/>
      <c r="K921" s="509"/>
      <c r="L921" s="510"/>
      <c r="N921" s="511"/>
      <c r="O921" s="511"/>
      <c r="P921" s="267"/>
      <c r="Q921" s="267"/>
      <c r="R921" s="267"/>
      <c r="S921" s="267"/>
      <c r="T921" s="267"/>
      <c r="U921" s="267"/>
      <c r="V921" s="267"/>
      <c r="W921" s="267"/>
      <c r="X921" s="267"/>
      <c r="Y921" s="267"/>
      <c r="Z921" s="267"/>
      <c r="AA921" s="267"/>
      <c r="AB921" s="267"/>
      <c r="AC921" s="267"/>
      <c r="AD921" s="267"/>
      <c r="AE921" s="267"/>
      <c r="AF921" s="267"/>
      <c r="AG921" s="267"/>
      <c r="AH921" s="267"/>
      <c r="AI921" s="267"/>
      <c r="AJ921" s="267"/>
      <c r="AK921" s="267"/>
      <c r="AL921" s="267"/>
      <c r="AM921" s="267"/>
      <c r="AN921" s="267"/>
      <c r="AO921" s="267"/>
      <c r="AP921" s="267"/>
      <c r="AQ921" s="267"/>
      <c r="AR921" s="267"/>
      <c r="AS921" s="267"/>
      <c r="AT921" s="267"/>
      <c r="AU921" s="267"/>
      <c r="AV921" s="267"/>
      <c r="AW921" s="267"/>
      <c r="AX921" s="267"/>
      <c r="AY921" s="267"/>
      <c r="AZ921" s="267"/>
      <c r="BA921" s="267"/>
      <c r="BB921" s="267"/>
      <c r="BC921" s="267"/>
      <c r="BD921" s="267"/>
      <c r="BE921" s="267"/>
      <c r="BF921" s="267"/>
      <c r="BG921" s="267"/>
      <c r="BH921" s="267"/>
      <c r="BI921" s="267"/>
      <c r="BJ921" s="267"/>
      <c r="BK921" s="267"/>
      <c r="BL921" s="267"/>
      <c r="BM921" s="267"/>
      <c r="BN921" s="267"/>
      <c r="BO921" s="267"/>
      <c r="BP921" s="267"/>
      <c r="BQ921" s="267"/>
      <c r="BR921" s="267"/>
      <c r="BS921" s="267"/>
      <c r="BT921" s="267"/>
      <c r="BU921" s="267"/>
      <c r="BV921" s="267"/>
      <c r="BW921" s="267"/>
      <c r="BX921" s="267"/>
      <c r="BY921" s="267"/>
      <c r="BZ921" s="267"/>
      <c r="CA921" s="267"/>
      <c r="CB921" s="267"/>
      <c r="CC921" s="267"/>
      <c r="CD921" s="267"/>
      <c r="CE921" s="267"/>
      <c r="CF921" s="267"/>
      <c r="CG921" s="267"/>
      <c r="CH921" s="267"/>
      <c r="CI921" s="267"/>
      <c r="CJ921" s="267"/>
      <c r="CK921" s="267"/>
      <c r="CL921" s="267"/>
      <c r="CM921" s="267"/>
      <c r="CN921" s="267"/>
      <c r="CO921" s="267"/>
      <c r="CP921" s="267"/>
      <c r="CQ921" s="267"/>
      <c r="CR921" s="267"/>
      <c r="CS921" s="267"/>
      <c r="CT921" s="267"/>
      <c r="CU921" s="267"/>
      <c r="CV921" s="267"/>
      <c r="CW921" s="267"/>
      <c r="CX921" s="267"/>
      <c r="CY921" s="267"/>
      <c r="CZ921" s="267"/>
      <c r="DA921" s="267"/>
      <c r="DB921" s="267"/>
      <c r="DC921" s="267"/>
      <c r="DD921" s="267"/>
      <c r="DE921" s="267"/>
      <c r="DF921" s="267"/>
      <c r="DG921" s="267"/>
      <c r="DH921" s="267"/>
      <c r="DI921" s="267"/>
      <c r="DJ921" s="267"/>
      <c r="DK921" s="267"/>
      <c r="DL921" s="267"/>
      <c r="DM921" s="267"/>
      <c r="DN921" s="267"/>
      <c r="DO921" s="267"/>
      <c r="DP921" s="267"/>
      <c r="DQ921" s="267"/>
      <c r="DR921" s="267"/>
      <c r="DS921" s="267"/>
      <c r="DT921" s="267"/>
      <c r="DU921" s="267"/>
      <c r="DV921" s="267"/>
      <c r="DW921" s="267"/>
      <c r="DX921" s="267"/>
      <c r="DY921" s="267"/>
      <c r="DZ921" s="267"/>
      <c r="EA921" s="267"/>
      <c r="EB921" s="267"/>
      <c r="EC921" s="267"/>
      <c r="ED921" s="267"/>
      <c r="EE921" s="267"/>
      <c r="EF921" s="267"/>
      <c r="EG921" s="267"/>
      <c r="EH921" s="267"/>
      <c r="EI921" s="267"/>
      <c r="EJ921" s="267"/>
      <c r="EK921" s="267"/>
      <c r="EL921" s="267"/>
      <c r="EM921" s="267"/>
      <c r="EN921" s="267"/>
      <c r="EO921" s="267"/>
      <c r="EP921" s="267"/>
      <c r="EQ921" s="267"/>
      <c r="ER921" s="267"/>
      <c r="ES921" s="267"/>
      <c r="ET921" s="267"/>
      <c r="EU921" s="267"/>
      <c r="EV921" s="267"/>
      <c r="EW921" s="267"/>
      <c r="EX921" s="267"/>
      <c r="EY921" s="267"/>
      <c r="EZ921" s="267"/>
      <c r="FA921" s="267"/>
      <c r="FB921" s="267"/>
      <c r="FC921" s="267"/>
      <c r="FD921" s="267"/>
      <c r="FE921" s="267"/>
      <c r="FF921" s="267"/>
      <c r="FG921" s="267"/>
      <c r="FH921" s="267"/>
      <c r="FI921" s="267"/>
      <c r="FJ921" s="267"/>
      <c r="FK921" s="267"/>
      <c r="FL921" s="267"/>
      <c r="FM921" s="267"/>
      <c r="FN921" s="267"/>
      <c r="FO921" s="267"/>
      <c r="FP921" s="267"/>
      <c r="FQ921" s="267"/>
      <c r="FR921" s="267"/>
      <c r="FS921" s="267"/>
      <c r="FT921" s="267"/>
      <c r="FU921" s="267"/>
      <c r="FV921" s="267"/>
      <c r="FW921" s="267"/>
      <c r="FX921" s="267"/>
      <c r="FY921" s="267"/>
      <c r="FZ921" s="267"/>
      <c r="GA921" s="267"/>
      <c r="GB921" s="267"/>
      <c r="GC921" s="267"/>
      <c r="GD921" s="267"/>
      <c r="GE921" s="267"/>
      <c r="GF921" s="267"/>
      <c r="GG921" s="267"/>
      <c r="GH921" s="267"/>
      <c r="GI921" s="267"/>
      <c r="GJ921" s="267"/>
      <c r="GK921" s="267"/>
      <c r="GL921" s="267"/>
      <c r="GM921" s="267"/>
      <c r="GN921" s="267"/>
      <c r="GO921" s="267"/>
      <c r="GP921" s="267"/>
      <c r="GQ921" s="267"/>
      <c r="GR921" s="267"/>
      <c r="GS921" s="267"/>
      <c r="GT921" s="267"/>
      <c r="GU921" s="267"/>
      <c r="GV921" s="267"/>
    </row>
    <row r="923" spans="1:204" s="502" customFormat="1">
      <c r="A923" s="258"/>
      <c r="B923" s="425"/>
      <c r="C923" s="260"/>
      <c r="D923" s="261"/>
      <c r="E923" s="262"/>
      <c r="F923" s="263"/>
      <c r="G923" s="426"/>
      <c r="H923" s="428"/>
      <c r="I923" s="507"/>
      <c r="J923" s="508"/>
      <c r="K923" s="509"/>
      <c r="L923" s="510"/>
      <c r="N923" s="511"/>
      <c r="O923" s="511"/>
      <c r="P923" s="267"/>
      <c r="Q923" s="267"/>
      <c r="R923" s="267"/>
      <c r="S923" s="267"/>
      <c r="T923" s="267"/>
      <c r="U923" s="267"/>
      <c r="V923" s="267"/>
      <c r="W923" s="267"/>
      <c r="X923" s="267"/>
      <c r="Y923" s="267"/>
      <c r="Z923" s="267"/>
      <c r="AA923" s="267"/>
      <c r="AB923" s="267"/>
      <c r="AC923" s="267"/>
      <c r="AD923" s="267"/>
      <c r="AE923" s="267"/>
      <c r="AF923" s="267"/>
      <c r="AG923" s="267"/>
      <c r="AH923" s="267"/>
      <c r="AI923" s="267"/>
      <c r="AJ923" s="267"/>
      <c r="AK923" s="267"/>
      <c r="AL923" s="267"/>
      <c r="AM923" s="267"/>
      <c r="AN923" s="267"/>
      <c r="AO923" s="267"/>
      <c r="AP923" s="267"/>
      <c r="AQ923" s="267"/>
      <c r="AR923" s="267"/>
      <c r="AS923" s="267"/>
      <c r="AT923" s="267"/>
      <c r="AU923" s="267"/>
      <c r="AV923" s="267"/>
      <c r="AW923" s="267"/>
      <c r="AX923" s="267"/>
      <c r="AY923" s="267"/>
      <c r="AZ923" s="267"/>
      <c r="BA923" s="267"/>
      <c r="BB923" s="267"/>
      <c r="BC923" s="267"/>
      <c r="BD923" s="267"/>
      <c r="BE923" s="267"/>
      <c r="BF923" s="267"/>
      <c r="BG923" s="267"/>
      <c r="BH923" s="267"/>
      <c r="BI923" s="267"/>
      <c r="BJ923" s="267"/>
      <c r="BK923" s="267"/>
      <c r="BL923" s="267"/>
      <c r="BM923" s="267"/>
      <c r="BN923" s="267"/>
      <c r="BO923" s="267"/>
      <c r="BP923" s="267"/>
      <c r="BQ923" s="267"/>
      <c r="BR923" s="267"/>
      <c r="BS923" s="267"/>
      <c r="BT923" s="267"/>
      <c r="BU923" s="267"/>
      <c r="BV923" s="267"/>
      <c r="BW923" s="267"/>
      <c r="BX923" s="267"/>
      <c r="BY923" s="267"/>
      <c r="BZ923" s="267"/>
      <c r="CA923" s="267"/>
      <c r="CB923" s="267"/>
      <c r="CC923" s="267"/>
      <c r="CD923" s="267"/>
      <c r="CE923" s="267"/>
      <c r="CF923" s="267"/>
      <c r="CG923" s="267"/>
      <c r="CH923" s="267"/>
      <c r="CI923" s="267"/>
      <c r="CJ923" s="267"/>
      <c r="CK923" s="267"/>
      <c r="CL923" s="267"/>
      <c r="CM923" s="267"/>
      <c r="CN923" s="267"/>
      <c r="CO923" s="267"/>
      <c r="CP923" s="267"/>
      <c r="CQ923" s="267"/>
      <c r="CR923" s="267"/>
      <c r="CS923" s="267"/>
      <c r="CT923" s="267"/>
      <c r="CU923" s="267"/>
      <c r="CV923" s="267"/>
      <c r="CW923" s="267"/>
      <c r="CX923" s="267"/>
      <c r="CY923" s="267"/>
      <c r="CZ923" s="267"/>
      <c r="DA923" s="267"/>
      <c r="DB923" s="267"/>
      <c r="DC923" s="267"/>
      <c r="DD923" s="267"/>
      <c r="DE923" s="267"/>
      <c r="DF923" s="267"/>
      <c r="DG923" s="267"/>
      <c r="DH923" s="267"/>
      <c r="DI923" s="267"/>
      <c r="DJ923" s="267"/>
      <c r="DK923" s="267"/>
      <c r="DL923" s="267"/>
      <c r="DM923" s="267"/>
      <c r="DN923" s="267"/>
      <c r="DO923" s="267"/>
      <c r="DP923" s="267"/>
      <c r="DQ923" s="267"/>
      <c r="DR923" s="267"/>
      <c r="DS923" s="267"/>
      <c r="DT923" s="267"/>
      <c r="DU923" s="267"/>
      <c r="DV923" s="267"/>
      <c r="DW923" s="267"/>
      <c r="DX923" s="267"/>
      <c r="DY923" s="267"/>
      <c r="DZ923" s="267"/>
      <c r="EA923" s="267"/>
      <c r="EB923" s="267"/>
      <c r="EC923" s="267"/>
      <c r="ED923" s="267"/>
      <c r="EE923" s="267"/>
      <c r="EF923" s="267"/>
      <c r="EG923" s="267"/>
      <c r="EH923" s="267"/>
      <c r="EI923" s="267"/>
      <c r="EJ923" s="267"/>
      <c r="EK923" s="267"/>
      <c r="EL923" s="267"/>
      <c r="EM923" s="267"/>
      <c r="EN923" s="267"/>
      <c r="EO923" s="267"/>
      <c r="EP923" s="267"/>
      <c r="EQ923" s="267"/>
      <c r="ER923" s="267"/>
      <c r="ES923" s="267"/>
      <c r="ET923" s="267"/>
      <c r="EU923" s="267"/>
      <c r="EV923" s="267"/>
      <c r="EW923" s="267"/>
      <c r="EX923" s="267"/>
      <c r="EY923" s="267"/>
      <c r="EZ923" s="267"/>
      <c r="FA923" s="267"/>
      <c r="FB923" s="267"/>
      <c r="FC923" s="267"/>
      <c r="FD923" s="267"/>
      <c r="FE923" s="267"/>
      <c r="FF923" s="267"/>
      <c r="FG923" s="267"/>
      <c r="FH923" s="267"/>
      <c r="FI923" s="267"/>
      <c r="FJ923" s="267"/>
      <c r="FK923" s="267"/>
      <c r="FL923" s="267"/>
      <c r="FM923" s="267"/>
      <c r="FN923" s="267"/>
      <c r="FO923" s="267"/>
      <c r="FP923" s="267"/>
      <c r="FQ923" s="267"/>
      <c r="FR923" s="267"/>
      <c r="FS923" s="267"/>
      <c r="FT923" s="267"/>
      <c r="FU923" s="267"/>
      <c r="FV923" s="267"/>
      <c r="FW923" s="267"/>
      <c r="FX923" s="267"/>
      <c r="FY923" s="267"/>
      <c r="FZ923" s="267"/>
      <c r="GA923" s="267"/>
      <c r="GB923" s="267"/>
      <c r="GC923" s="267"/>
      <c r="GD923" s="267"/>
      <c r="GE923" s="267"/>
      <c r="GF923" s="267"/>
      <c r="GG923" s="267"/>
      <c r="GH923" s="267"/>
      <c r="GI923" s="267"/>
      <c r="GJ923" s="267"/>
      <c r="GK923" s="267"/>
      <c r="GL923" s="267"/>
      <c r="GM923" s="267"/>
      <c r="GN923" s="267"/>
      <c r="GO923" s="267"/>
      <c r="GP923" s="267"/>
      <c r="GQ923" s="267"/>
      <c r="GR923" s="267"/>
      <c r="GS923" s="267"/>
      <c r="GT923" s="267"/>
      <c r="GU923" s="267"/>
      <c r="GV923" s="267"/>
    </row>
    <row r="925" spans="1:204" s="502" customFormat="1">
      <c r="A925" s="258"/>
      <c r="B925" s="425"/>
      <c r="C925" s="260"/>
      <c r="D925" s="261"/>
      <c r="E925" s="262"/>
      <c r="F925" s="263"/>
      <c r="G925" s="426"/>
      <c r="H925" s="428"/>
      <c r="I925" s="507"/>
      <c r="J925" s="508"/>
      <c r="K925" s="509"/>
      <c r="L925" s="510"/>
      <c r="N925" s="511"/>
      <c r="O925" s="511"/>
      <c r="P925" s="267"/>
      <c r="Q925" s="267"/>
      <c r="R925" s="267"/>
      <c r="S925" s="267"/>
      <c r="T925" s="267"/>
      <c r="U925" s="267"/>
      <c r="V925" s="267"/>
      <c r="W925" s="267"/>
      <c r="X925" s="267"/>
      <c r="Y925" s="267"/>
      <c r="Z925" s="267"/>
      <c r="AA925" s="267"/>
      <c r="AB925" s="267"/>
      <c r="AC925" s="267"/>
      <c r="AD925" s="267"/>
      <c r="AE925" s="267"/>
      <c r="AF925" s="267"/>
      <c r="AG925" s="267"/>
      <c r="AH925" s="267"/>
      <c r="AI925" s="267"/>
      <c r="AJ925" s="267"/>
      <c r="AK925" s="267"/>
      <c r="AL925" s="267"/>
      <c r="AM925" s="267"/>
      <c r="AN925" s="267"/>
      <c r="AO925" s="267"/>
      <c r="AP925" s="267"/>
      <c r="AQ925" s="267"/>
      <c r="AR925" s="267"/>
      <c r="AS925" s="267"/>
      <c r="AT925" s="267"/>
      <c r="AU925" s="267"/>
      <c r="AV925" s="267"/>
      <c r="AW925" s="267"/>
      <c r="AX925" s="267"/>
      <c r="AY925" s="267"/>
      <c r="AZ925" s="267"/>
      <c r="BA925" s="267"/>
      <c r="BB925" s="267"/>
      <c r="BC925" s="267"/>
      <c r="BD925" s="267"/>
      <c r="BE925" s="267"/>
      <c r="BF925" s="267"/>
      <c r="BG925" s="267"/>
      <c r="BH925" s="267"/>
      <c r="BI925" s="267"/>
      <c r="BJ925" s="267"/>
      <c r="BK925" s="267"/>
      <c r="BL925" s="267"/>
      <c r="BM925" s="267"/>
      <c r="BN925" s="267"/>
      <c r="BO925" s="267"/>
      <c r="BP925" s="267"/>
      <c r="BQ925" s="267"/>
      <c r="BR925" s="267"/>
      <c r="BS925" s="267"/>
      <c r="BT925" s="267"/>
      <c r="BU925" s="267"/>
      <c r="BV925" s="267"/>
      <c r="BW925" s="267"/>
      <c r="BX925" s="267"/>
      <c r="BY925" s="267"/>
      <c r="BZ925" s="267"/>
      <c r="CA925" s="267"/>
      <c r="CB925" s="267"/>
      <c r="CC925" s="267"/>
      <c r="CD925" s="267"/>
      <c r="CE925" s="267"/>
      <c r="CF925" s="267"/>
      <c r="CG925" s="267"/>
      <c r="CH925" s="267"/>
      <c r="CI925" s="267"/>
      <c r="CJ925" s="267"/>
      <c r="CK925" s="267"/>
      <c r="CL925" s="267"/>
      <c r="CM925" s="267"/>
      <c r="CN925" s="267"/>
      <c r="CO925" s="267"/>
      <c r="CP925" s="267"/>
      <c r="CQ925" s="267"/>
      <c r="CR925" s="267"/>
      <c r="CS925" s="267"/>
      <c r="CT925" s="267"/>
      <c r="CU925" s="267"/>
      <c r="CV925" s="267"/>
      <c r="CW925" s="267"/>
      <c r="CX925" s="267"/>
      <c r="CY925" s="267"/>
      <c r="CZ925" s="267"/>
      <c r="DA925" s="267"/>
      <c r="DB925" s="267"/>
      <c r="DC925" s="267"/>
      <c r="DD925" s="267"/>
      <c r="DE925" s="267"/>
      <c r="DF925" s="267"/>
      <c r="DG925" s="267"/>
      <c r="DH925" s="267"/>
      <c r="DI925" s="267"/>
      <c r="DJ925" s="267"/>
      <c r="DK925" s="267"/>
      <c r="DL925" s="267"/>
      <c r="DM925" s="267"/>
      <c r="DN925" s="267"/>
      <c r="DO925" s="267"/>
      <c r="DP925" s="267"/>
      <c r="DQ925" s="267"/>
      <c r="DR925" s="267"/>
      <c r="DS925" s="267"/>
      <c r="DT925" s="267"/>
      <c r="DU925" s="267"/>
      <c r="DV925" s="267"/>
      <c r="DW925" s="267"/>
      <c r="DX925" s="267"/>
      <c r="DY925" s="267"/>
      <c r="DZ925" s="267"/>
      <c r="EA925" s="267"/>
      <c r="EB925" s="267"/>
      <c r="EC925" s="267"/>
      <c r="ED925" s="267"/>
      <c r="EE925" s="267"/>
      <c r="EF925" s="267"/>
      <c r="EG925" s="267"/>
      <c r="EH925" s="267"/>
      <c r="EI925" s="267"/>
      <c r="EJ925" s="267"/>
      <c r="EK925" s="267"/>
      <c r="EL925" s="267"/>
      <c r="EM925" s="267"/>
      <c r="EN925" s="267"/>
      <c r="EO925" s="267"/>
      <c r="EP925" s="267"/>
      <c r="EQ925" s="267"/>
      <c r="ER925" s="267"/>
      <c r="ES925" s="267"/>
      <c r="ET925" s="267"/>
      <c r="EU925" s="267"/>
      <c r="EV925" s="267"/>
      <c r="EW925" s="267"/>
      <c r="EX925" s="267"/>
      <c r="EY925" s="267"/>
      <c r="EZ925" s="267"/>
      <c r="FA925" s="267"/>
      <c r="FB925" s="267"/>
      <c r="FC925" s="267"/>
      <c r="FD925" s="267"/>
      <c r="FE925" s="267"/>
      <c r="FF925" s="267"/>
      <c r="FG925" s="267"/>
      <c r="FH925" s="267"/>
      <c r="FI925" s="267"/>
      <c r="FJ925" s="267"/>
      <c r="FK925" s="267"/>
      <c r="FL925" s="267"/>
      <c r="FM925" s="267"/>
      <c r="FN925" s="267"/>
      <c r="FO925" s="267"/>
      <c r="FP925" s="267"/>
      <c r="FQ925" s="267"/>
      <c r="FR925" s="267"/>
      <c r="FS925" s="267"/>
      <c r="FT925" s="267"/>
      <c r="FU925" s="267"/>
      <c r="FV925" s="267"/>
      <c r="FW925" s="267"/>
      <c r="FX925" s="267"/>
      <c r="FY925" s="267"/>
      <c r="FZ925" s="267"/>
      <c r="GA925" s="267"/>
      <c r="GB925" s="267"/>
      <c r="GC925" s="267"/>
      <c r="GD925" s="267"/>
      <c r="GE925" s="267"/>
      <c r="GF925" s="267"/>
      <c r="GG925" s="267"/>
      <c r="GH925" s="267"/>
      <c r="GI925" s="267"/>
      <c r="GJ925" s="267"/>
      <c r="GK925" s="267"/>
      <c r="GL925" s="267"/>
      <c r="GM925" s="267"/>
      <c r="GN925" s="267"/>
      <c r="GO925" s="267"/>
      <c r="GP925" s="267"/>
      <c r="GQ925" s="267"/>
      <c r="GR925" s="267"/>
      <c r="GS925" s="267"/>
      <c r="GT925" s="267"/>
      <c r="GU925" s="267"/>
      <c r="GV925" s="267"/>
    </row>
    <row r="927" spans="1:204" s="502" customFormat="1">
      <c r="A927" s="258"/>
      <c r="B927" s="425"/>
      <c r="C927" s="260"/>
      <c r="D927" s="261"/>
      <c r="E927" s="262"/>
      <c r="F927" s="263"/>
      <c r="G927" s="426"/>
      <c r="H927" s="428"/>
      <c r="I927" s="507"/>
      <c r="J927" s="508"/>
      <c r="K927" s="509"/>
      <c r="L927" s="510"/>
      <c r="N927" s="511"/>
      <c r="O927" s="511"/>
      <c r="P927" s="267"/>
      <c r="Q927" s="267"/>
      <c r="R927" s="267"/>
      <c r="S927" s="267"/>
      <c r="T927" s="267"/>
      <c r="U927" s="267"/>
      <c r="V927" s="267"/>
      <c r="W927" s="267"/>
      <c r="X927" s="267"/>
      <c r="Y927" s="267"/>
      <c r="Z927" s="267"/>
      <c r="AA927" s="267"/>
      <c r="AB927" s="267"/>
      <c r="AC927" s="267"/>
      <c r="AD927" s="267"/>
      <c r="AE927" s="267"/>
      <c r="AF927" s="267"/>
      <c r="AG927" s="267"/>
      <c r="AH927" s="267"/>
      <c r="AI927" s="267"/>
      <c r="AJ927" s="267"/>
      <c r="AK927" s="267"/>
      <c r="AL927" s="267"/>
      <c r="AM927" s="267"/>
      <c r="AN927" s="267"/>
      <c r="AO927" s="267"/>
      <c r="AP927" s="267"/>
      <c r="AQ927" s="267"/>
      <c r="AR927" s="267"/>
      <c r="AS927" s="267"/>
      <c r="AT927" s="267"/>
      <c r="AU927" s="267"/>
      <c r="AV927" s="267"/>
      <c r="AW927" s="267"/>
      <c r="AX927" s="267"/>
      <c r="AY927" s="267"/>
      <c r="AZ927" s="267"/>
      <c r="BA927" s="267"/>
      <c r="BB927" s="267"/>
      <c r="BC927" s="267"/>
      <c r="BD927" s="267"/>
      <c r="BE927" s="267"/>
      <c r="BF927" s="267"/>
      <c r="BG927" s="267"/>
      <c r="BH927" s="267"/>
      <c r="BI927" s="267"/>
      <c r="BJ927" s="267"/>
      <c r="BK927" s="267"/>
      <c r="BL927" s="267"/>
      <c r="BM927" s="267"/>
      <c r="BN927" s="267"/>
      <c r="BO927" s="267"/>
      <c r="BP927" s="267"/>
      <c r="BQ927" s="267"/>
      <c r="BR927" s="267"/>
      <c r="BS927" s="267"/>
      <c r="BT927" s="267"/>
      <c r="BU927" s="267"/>
      <c r="BV927" s="267"/>
      <c r="BW927" s="267"/>
      <c r="BX927" s="267"/>
      <c r="BY927" s="267"/>
      <c r="BZ927" s="267"/>
      <c r="CA927" s="267"/>
      <c r="CB927" s="267"/>
      <c r="CC927" s="267"/>
      <c r="CD927" s="267"/>
      <c r="CE927" s="267"/>
      <c r="CF927" s="267"/>
      <c r="CG927" s="267"/>
      <c r="CH927" s="267"/>
      <c r="CI927" s="267"/>
      <c r="CJ927" s="267"/>
      <c r="CK927" s="267"/>
      <c r="CL927" s="267"/>
      <c r="CM927" s="267"/>
      <c r="CN927" s="267"/>
      <c r="CO927" s="267"/>
      <c r="CP927" s="267"/>
      <c r="CQ927" s="267"/>
      <c r="CR927" s="267"/>
      <c r="CS927" s="267"/>
      <c r="CT927" s="267"/>
      <c r="CU927" s="267"/>
      <c r="CV927" s="267"/>
      <c r="CW927" s="267"/>
      <c r="CX927" s="267"/>
      <c r="CY927" s="267"/>
      <c r="CZ927" s="267"/>
      <c r="DA927" s="267"/>
      <c r="DB927" s="267"/>
      <c r="DC927" s="267"/>
      <c r="DD927" s="267"/>
      <c r="DE927" s="267"/>
      <c r="DF927" s="267"/>
      <c r="DG927" s="267"/>
      <c r="DH927" s="267"/>
      <c r="DI927" s="267"/>
      <c r="DJ927" s="267"/>
      <c r="DK927" s="267"/>
      <c r="DL927" s="267"/>
      <c r="DM927" s="267"/>
      <c r="DN927" s="267"/>
      <c r="DO927" s="267"/>
      <c r="DP927" s="267"/>
      <c r="DQ927" s="267"/>
      <c r="DR927" s="267"/>
      <c r="DS927" s="267"/>
      <c r="DT927" s="267"/>
      <c r="DU927" s="267"/>
      <c r="DV927" s="267"/>
      <c r="DW927" s="267"/>
      <c r="DX927" s="267"/>
      <c r="DY927" s="267"/>
      <c r="DZ927" s="267"/>
      <c r="EA927" s="267"/>
      <c r="EB927" s="267"/>
      <c r="EC927" s="267"/>
      <c r="ED927" s="267"/>
      <c r="EE927" s="267"/>
      <c r="EF927" s="267"/>
      <c r="EG927" s="267"/>
      <c r="EH927" s="267"/>
      <c r="EI927" s="267"/>
      <c r="EJ927" s="267"/>
      <c r="EK927" s="267"/>
      <c r="EL927" s="267"/>
      <c r="EM927" s="267"/>
      <c r="EN927" s="267"/>
      <c r="EO927" s="267"/>
      <c r="EP927" s="267"/>
      <c r="EQ927" s="267"/>
      <c r="ER927" s="267"/>
      <c r="ES927" s="267"/>
      <c r="ET927" s="267"/>
      <c r="EU927" s="267"/>
      <c r="EV927" s="267"/>
      <c r="EW927" s="267"/>
      <c r="EX927" s="267"/>
      <c r="EY927" s="267"/>
      <c r="EZ927" s="267"/>
      <c r="FA927" s="267"/>
      <c r="FB927" s="267"/>
      <c r="FC927" s="267"/>
      <c r="FD927" s="267"/>
      <c r="FE927" s="267"/>
      <c r="FF927" s="267"/>
      <c r="FG927" s="267"/>
      <c r="FH927" s="267"/>
      <c r="FI927" s="267"/>
      <c r="FJ927" s="267"/>
      <c r="FK927" s="267"/>
      <c r="FL927" s="267"/>
      <c r="FM927" s="267"/>
      <c r="FN927" s="267"/>
      <c r="FO927" s="267"/>
      <c r="FP927" s="267"/>
      <c r="FQ927" s="267"/>
      <c r="FR927" s="267"/>
      <c r="FS927" s="267"/>
      <c r="FT927" s="267"/>
      <c r="FU927" s="267"/>
      <c r="FV927" s="267"/>
      <c r="FW927" s="267"/>
      <c r="FX927" s="267"/>
      <c r="FY927" s="267"/>
      <c r="FZ927" s="267"/>
      <c r="GA927" s="267"/>
      <c r="GB927" s="267"/>
      <c r="GC927" s="267"/>
      <c r="GD927" s="267"/>
      <c r="GE927" s="267"/>
      <c r="GF927" s="267"/>
      <c r="GG927" s="267"/>
      <c r="GH927" s="267"/>
      <c r="GI927" s="267"/>
      <c r="GJ927" s="267"/>
      <c r="GK927" s="267"/>
      <c r="GL927" s="267"/>
      <c r="GM927" s="267"/>
      <c r="GN927" s="267"/>
      <c r="GO927" s="267"/>
      <c r="GP927" s="267"/>
      <c r="GQ927" s="267"/>
      <c r="GR927" s="267"/>
      <c r="GS927" s="267"/>
      <c r="GT927" s="267"/>
      <c r="GU927" s="267"/>
      <c r="GV927" s="267"/>
    </row>
    <row r="929" spans="1:204" s="502" customFormat="1">
      <c r="A929" s="258"/>
      <c r="B929" s="425"/>
      <c r="C929" s="260"/>
      <c r="D929" s="261"/>
      <c r="E929" s="262"/>
      <c r="F929" s="263"/>
      <c r="G929" s="426"/>
      <c r="H929" s="428"/>
      <c r="I929" s="507"/>
      <c r="J929" s="508"/>
      <c r="K929" s="509"/>
      <c r="L929" s="510"/>
      <c r="N929" s="511"/>
      <c r="O929" s="511"/>
      <c r="P929" s="267"/>
      <c r="Q929" s="267"/>
      <c r="R929" s="267"/>
      <c r="S929" s="267"/>
      <c r="T929" s="267"/>
      <c r="U929" s="267"/>
      <c r="V929" s="267"/>
      <c r="W929" s="267"/>
      <c r="X929" s="267"/>
      <c r="Y929" s="267"/>
      <c r="Z929" s="267"/>
      <c r="AA929" s="267"/>
      <c r="AB929" s="267"/>
      <c r="AC929" s="267"/>
      <c r="AD929" s="267"/>
      <c r="AE929" s="267"/>
      <c r="AF929" s="267"/>
      <c r="AG929" s="267"/>
      <c r="AH929" s="267"/>
      <c r="AI929" s="267"/>
      <c r="AJ929" s="267"/>
      <c r="AK929" s="267"/>
      <c r="AL929" s="267"/>
      <c r="AM929" s="267"/>
      <c r="AN929" s="267"/>
      <c r="AO929" s="267"/>
      <c r="AP929" s="267"/>
      <c r="AQ929" s="267"/>
      <c r="AR929" s="267"/>
      <c r="AS929" s="267"/>
      <c r="AT929" s="267"/>
      <c r="AU929" s="267"/>
      <c r="AV929" s="267"/>
      <c r="AW929" s="267"/>
      <c r="AX929" s="267"/>
      <c r="AY929" s="267"/>
      <c r="AZ929" s="267"/>
      <c r="BA929" s="267"/>
      <c r="BB929" s="267"/>
      <c r="BC929" s="267"/>
      <c r="BD929" s="267"/>
      <c r="BE929" s="267"/>
      <c r="BF929" s="267"/>
      <c r="BG929" s="267"/>
      <c r="BH929" s="267"/>
      <c r="BI929" s="267"/>
      <c r="BJ929" s="267"/>
      <c r="BK929" s="267"/>
      <c r="BL929" s="267"/>
      <c r="BM929" s="267"/>
      <c r="BN929" s="267"/>
      <c r="BO929" s="267"/>
      <c r="BP929" s="267"/>
      <c r="BQ929" s="267"/>
      <c r="BR929" s="267"/>
      <c r="BS929" s="267"/>
      <c r="BT929" s="267"/>
      <c r="BU929" s="267"/>
      <c r="BV929" s="267"/>
      <c r="BW929" s="267"/>
      <c r="BX929" s="267"/>
      <c r="BY929" s="267"/>
      <c r="BZ929" s="267"/>
      <c r="CA929" s="267"/>
      <c r="CB929" s="267"/>
      <c r="CC929" s="267"/>
      <c r="CD929" s="267"/>
      <c r="CE929" s="267"/>
      <c r="CF929" s="267"/>
      <c r="CG929" s="267"/>
      <c r="CH929" s="267"/>
      <c r="CI929" s="267"/>
      <c r="CJ929" s="267"/>
      <c r="CK929" s="267"/>
      <c r="CL929" s="267"/>
      <c r="CM929" s="267"/>
      <c r="CN929" s="267"/>
      <c r="CO929" s="267"/>
      <c r="CP929" s="267"/>
      <c r="CQ929" s="267"/>
      <c r="CR929" s="267"/>
      <c r="CS929" s="267"/>
      <c r="CT929" s="267"/>
      <c r="CU929" s="267"/>
      <c r="CV929" s="267"/>
      <c r="CW929" s="267"/>
      <c r="CX929" s="267"/>
      <c r="CY929" s="267"/>
      <c r="CZ929" s="267"/>
      <c r="DA929" s="267"/>
      <c r="DB929" s="267"/>
      <c r="DC929" s="267"/>
      <c r="DD929" s="267"/>
      <c r="DE929" s="267"/>
      <c r="DF929" s="267"/>
      <c r="DG929" s="267"/>
      <c r="DH929" s="267"/>
      <c r="DI929" s="267"/>
      <c r="DJ929" s="267"/>
      <c r="DK929" s="267"/>
      <c r="DL929" s="267"/>
      <c r="DM929" s="267"/>
      <c r="DN929" s="267"/>
      <c r="DO929" s="267"/>
      <c r="DP929" s="267"/>
      <c r="DQ929" s="267"/>
      <c r="DR929" s="267"/>
      <c r="DS929" s="267"/>
      <c r="DT929" s="267"/>
      <c r="DU929" s="267"/>
      <c r="DV929" s="267"/>
      <c r="DW929" s="267"/>
      <c r="DX929" s="267"/>
      <c r="DY929" s="267"/>
      <c r="DZ929" s="267"/>
      <c r="EA929" s="267"/>
      <c r="EB929" s="267"/>
      <c r="EC929" s="267"/>
      <c r="ED929" s="267"/>
      <c r="EE929" s="267"/>
      <c r="EF929" s="267"/>
      <c r="EG929" s="267"/>
      <c r="EH929" s="267"/>
      <c r="EI929" s="267"/>
      <c r="EJ929" s="267"/>
      <c r="EK929" s="267"/>
      <c r="EL929" s="267"/>
      <c r="EM929" s="267"/>
      <c r="EN929" s="267"/>
      <c r="EO929" s="267"/>
      <c r="EP929" s="267"/>
      <c r="EQ929" s="267"/>
      <c r="ER929" s="267"/>
      <c r="ES929" s="267"/>
      <c r="ET929" s="267"/>
      <c r="EU929" s="267"/>
      <c r="EV929" s="267"/>
      <c r="EW929" s="267"/>
      <c r="EX929" s="267"/>
      <c r="EY929" s="267"/>
      <c r="EZ929" s="267"/>
      <c r="FA929" s="267"/>
      <c r="FB929" s="267"/>
      <c r="FC929" s="267"/>
      <c r="FD929" s="267"/>
      <c r="FE929" s="267"/>
      <c r="FF929" s="267"/>
      <c r="FG929" s="267"/>
      <c r="FH929" s="267"/>
      <c r="FI929" s="267"/>
      <c r="FJ929" s="267"/>
      <c r="FK929" s="267"/>
      <c r="FL929" s="267"/>
      <c r="FM929" s="267"/>
      <c r="FN929" s="267"/>
      <c r="FO929" s="267"/>
      <c r="FP929" s="267"/>
      <c r="FQ929" s="267"/>
      <c r="FR929" s="267"/>
      <c r="FS929" s="267"/>
      <c r="FT929" s="267"/>
      <c r="FU929" s="267"/>
      <c r="FV929" s="267"/>
      <c r="FW929" s="267"/>
      <c r="FX929" s="267"/>
      <c r="FY929" s="267"/>
      <c r="FZ929" s="267"/>
      <c r="GA929" s="267"/>
      <c r="GB929" s="267"/>
      <c r="GC929" s="267"/>
      <c r="GD929" s="267"/>
      <c r="GE929" s="267"/>
      <c r="GF929" s="267"/>
      <c r="GG929" s="267"/>
      <c r="GH929" s="267"/>
      <c r="GI929" s="267"/>
      <c r="GJ929" s="267"/>
      <c r="GK929" s="267"/>
      <c r="GL929" s="267"/>
      <c r="GM929" s="267"/>
      <c r="GN929" s="267"/>
      <c r="GO929" s="267"/>
      <c r="GP929" s="267"/>
      <c r="GQ929" s="267"/>
      <c r="GR929" s="267"/>
      <c r="GS929" s="267"/>
      <c r="GT929" s="267"/>
      <c r="GU929" s="267"/>
      <c r="GV929" s="267"/>
    </row>
    <row r="930" spans="1:204" s="502" customFormat="1">
      <c r="A930" s="258"/>
      <c r="B930" s="425"/>
      <c r="C930" s="260"/>
      <c r="D930" s="261"/>
      <c r="E930" s="262"/>
      <c r="F930" s="263"/>
      <c r="G930" s="426"/>
      <c r="H930" s="428"/>
      <c r="I930" s="507"/>
      <c r="J930" s="508"/>
      <c r="K930" s="509"/>
      <c r="L930" s="510"/>
      <c r="N930" s="511"/>
      <c r="O930" s="511"/>
      <c r="P930" s="267"/>
      <c r="Q930" s="267"/>
      <c r="R930" s="267"/>
      <c r="S930" s="267"/>
      <c r="T930" s="267"/>
      <c r="U930" s="267"/>
      <c r="V930" s="267"/>
      <c r="W930" s="267"/>
      <c r="X930" s="267"/>
      <c r="Y930" s="267"/>
      <c r="Z930" s="267"/>
      <c r="AA930" s="267"/>
      <c r="AB930" s="267"/>
      <c r="AC930" s="267"/>
      <c r="AD930" s="267"/>
      <c r="AE930" s="267"/>
      <c r="AF930" s="267"/>
      <c r="AG930" s="267"/>
      <c r="AH930" s="267"/>
      <c r="AI930" s="267"/>
      <c r="AJ930" s="267"/>
      <c r="AK930" s="267"/>
      <c r="AL930" s="267"/>
      <c r="AM930" s="267"/>
      <c r="AN930" s="267"/>
      <c r="AO930" s="267"/>
      <c r="AP930" s="267"/>
      <c r="AQ930" s="267"/>
      <c r="AR930" s="267"/>
      <c r="AS930" s="267"/>
      <c r="AT930" s="267"/>
      <c r="AU930" s="267"/>
      <c r="AV930" s="267"/>
      <c r="AW930" s="267"/>
      <c r="AX930" s="267"/>
      <c r="AY930" s="267"/>
      <c r="AZ930" s="267"/>
      <c r="BA930" s="267"/>
      <c r="BB930" s="267"/>
      <c r="BC930" s="267"/>
      <c r="BD930" s="267"/>
      <c r="BE930" s="267"/>
      <c r="BF930" s="267"/>
      <c r="BG930" s="267"/>
      <c r="BH930" s="267"/>
      <c r="BI930" s="267"/>
      <c r="BJ930" s="267"/>
      <c r="BK930" s="267"/>
      <c r="BL930" s="267"/>
      <c r="BM930" s="267"/>
      <c r="BN930" s="267"/>
      <c r="BO930" s="267"/>
      <c r="BP930" s="267"/>
      <c r="BQ930" s="267"/>
      <c r="BR930" s="267"/>
      <c r="BS930" s="267"/>
      <c r="BT930" s="267"/>
      <c r="BU930" s="267"/>
      <c r="BV930" s="267"/>
      <c r="BW930" s="267"/>
      <c r="BX930" s="267"/>
      <c r="BY930" s="267"/>
      <c r="BZ930" s="267"/>
      <c r="CA930" s="267"/>
      <c r="CB930" s="267"/>
      <c r="CC930" s="267"/>
      <c r="CD930" s="267"/>
      <c r="CE930" s="267"/>
      <c r="CF930" s="267"/>
      <c r="CG930" s="267"/>
      <c r="CH930" s="267"/>
      <c r="CI930" s="267"/>
      <c r="CJ930" s="267"/>
      <c r="CK930" s="267"/>
      <c r="CL930" s="267"/>
      <c r="CM930" s="267"/>
      <c r="CN930" s="267"/>
      <c r="CO930" s="267"/>
      <c r="CP930" s="267"/>
      <c r="CQ930" s="267"/>
      <c r="CR930" s="267"/>
      <c r="CS930" s="267"/>
      <c r="CT930" s="267"/>
      <c r="CU930" s="267"/>
      <c r="CV930" s="267"/>
      <c r="CW930" s="267"/>
      <c r="CX930" s="267"/>
      <c r="CY930" s="267"/>
      <c r="CZ930" s="267"/>
      <c r="DA930" s="267"/>
      <c r="DB930" s="267"/>
      <c r="DC930" s="267"/>
      <c r="DD930" s="267"/>
      <c r="DE930" s="267"/>
      <c r="DF930" s="267"/>
      <c r="DG930" s="267"/>
      <c r="DH930" s="267"/>
      <c r="DI930" s="267"/>
      <c r="DJ930" s="267"/>
      <c r="DK930" s="267"/>
      <c r="DL930" s="267"/>
      <c r="DM930" s="267"/>
      <c r="DN930" s="267"/>
      <c r="DO930" s="267"/>
      <c r="DP930" s="267"/>
      <c r="DQ930" s="267"/>
      <c r="DR930" s="267"/>
      <c r="DS930" s="267"/>
      <c r="DT930" s="267"/>
      <c r="DU930" s="267"/>
      <c r="DV930" s="267"/>
      <c r="DW930" s="267"/>
      <c r="DX930" s="267"/>
      <c r="DY930" s="267"/>
      <c r="DZ930" s="267"/>
      <c r="EA930" s="267"/>
      <c r="EB930" s="267"/>
      <c r="EC930" s="267"/>
      <c r="ED930" s="267"/>
      <c r="EE930" s="267"/>
      <c r="EF930" s="267"/>
      <c r="EG930" s="267"/>
      <c r="EH930" s="267"/>
      <c r="EI930" s="267"/>
      <c r="EJ930" s="267"/>
      <c r="EK930" s="267"/>
      <c r="EL930" s="267"/>
      <c r="EM930" s="267"/>
      <c r="EN930" s="267"/>
      <c r="EO930" s="267"/>
      <c r="EP930" s="267"/>
      <c r="EQ930" s="267"/>
      <c r="ER930" s="267"/>
      <c r="ES930" s="267"/>
      <c r="ET930" s="267"/>
      <c r="EU930" s="267"/>
      <c r="EV930" s="267"/>
      <c r="EW930" s="267"/>
      <c r="EX930" s="267"/>
      <c r="EY930" s="267"/>
      <c r="EZ930" s="267"/>
      <c r="FA930" s="267"/>
      <c r="FB930" s="267"/>
      <c r="FC930" s="267"/>
      <c r="FD930" s="267"/>
      <c r="FE930" s="267"/>
      <c r="FF930" s="267"/>
      <c r="FG930" s="267"/>
      <c r="FH930" s="267"/>
      <c r="FI930" s="267"/>
      <c r="FJ930" s="267"/>
      <c r="FK930" s="267"/>
      <c r="FL930" s="267"/>
      <c r="FM930" s="267"/>
      <c r="FN930" s="267"/>
      <c r="FO930" s="267"/>
      <c r="FP930" s="267"/>
      <c r="FQ930" s="267"/>
      <c r="FR930" s="267"/>
      <c r="FS930" s="267"/>
      <c r="FT930" s="267"/>
      <c r="FU930" s="267"/>
      <c r="FV930" s="267"/>
      <c r="FW930" s="267"/>
      <c r="FX930" s="267"/>
      <c r="FY930" s="267"/>
      <c r="FZ930" s="267"/>
      <c r="GA930" s="267"/>
      <c r="GB930" s="267"/>
      <c r="GC930" s="267"/>
      <c r="GD930" s="267"/>
      <c r="GE930" s="267"/>
      <c r="GF930" s="267"/>
      <c r="GG930" s="267"/>
      <c r="GH930" s="267"/>
      <c r="GI930" s="267"/>
      <c r="GJ930" s="267"/>
      <c r="GK930" s="267"/>
      <c r="GL930" s="267"/>
      <c r="GM930" s="267"/>
      <c r="GN930" s="267"/>
      <c r="GO930" s="267"/>
      <c r="GP930" s="267"/>
      <c r="GQ930" s="267"/>
      <c r="GR930" s="267"/>
      <c r="GS930" s="267"/>
      <c r="GT930" s="267"/>
      <c r="GU930" s="267"/>
      <c r="GV930" s="267"/>
    </row>
    <row r="931" spans="1:204" s="502" customFormat="1">
      <c r="A931" s="258"/>
      <c r="B931" s="425"/>
      <c r="C931" s="260"/>
      <c r="D931" s="261"/>
      <c r="E931" s="262"/>
      <c r="F931" s="263"/>
      <c r="G931" s="426"/>
      <c r="H931" s="428"/>
      <c r="I931" s="507"/>
      <c r="J931" s="508"/>
      <c r="K931" s="509"/>
      <c r="L931" s="510"/>
      <c r="N931" s="511"/>
      <c r="O931" s="511"/>
      <c r="P931" s="267"/>
      <c r="Q931" s="267"/>
      <c r="R931" s="267"/>
      <c r="S931" s="267"/>
      <c r="T931" s="267"/>
      <c r="U931" s="267"/>
      <c r="V931" s="267"/>
      <c r="W931" s="267"/>
      <c r="X931" s="267"/>
      <c r="Y931" s="267"/>
      <c r="Z931" s="267"/>
      <c r="AA931" s="267"/>
      <c r="AB931" s="267"/>
      <c r="AC931" s="267"/>
      <c r="AD931" s="267"/>
      <c r="AE931" s="267"/>
      <c r="AF931" s="267"/>
      <c r="AG931" s="267"/>
      <c r="AH931" s="267"/>
      <c r="AI931" s="267"/>
      <c r="AJ931" s="267"/>
      <c r="AK931" s="267"/>
      <c r="AL931" s="267"/>
      <c r="AM931" s="267"/>
      <c r="AN931" s="267"/>
      <c r="AO931" s="267"/>
      <c r="AP931" s="267"/>
      <c r="AQ931" s="267"/>
      <c r="AR931" s="267"/>
      <c r="AS931" s="267"/>
      <c r="AT931" s="267"/>
      <c r="AU931" s="267"/>
      <c r="AV931" s="267"/>
      <c r="AW931" s="267"/>
      <c r="AX931" s="267"/>
      <c r="AY931" s="267"/>
      <c r="AZ931" s="267"/>
      <c r="BA931" s="267"/>
      <c r="BB931" s="267"/>
      <c r="BC931" s="267"/>
      <c r="BD931" s="267"/>
      <c r="BE931" s="267"/>
      <c r="BF931" s="267"/>
      <c r="BG931" s="267"/>
      <c r="BH931" s="267"/>
      <c r="BI931" s="267"/>
      <c r="BJ931" s="267"/>
      <c r="BK931" s="267"/>
      <c r="BL931" s="267"/>
      <c r="BM931" s="267"/>
      <c r="BN931" s="267"/>
      <c r="BO931" s="267"/>
      <c r="BP931" s="267"/>
      <c r="BQ931" s="267"/>
      <c r="BR931" s="267"/>
      <c r="BS931" s="267"/>
      <c r="BT931" s="267"/>
      <c r="BU931" s="267"/>
      <c r="BV931" s="267"/>
      <c r="BW931" s="267"/>
      <c r="BX931" s="267"/>
      <c r="BY931" s="267"/>
      <c r="BZ931" s="267"/>
      <c r="CA931" s="267"/>
      <c r="CB931" s="267"/>
      <c r="CC931" s="267"/>
      <c r="CD931" s="267"/>
      <c r="CE931" s="267"/>
      <c r="CF931" s="267"/>
      <c r="CG931" s="267"/>
      <c r="CH931" s="267"/>
      <c r="CI931" s="267"/>
      <c r="CJ931" s="267"/>
      <c r="CK931" s="267"/>
      <c r="CL931" s="267"/>
      <c r="CM931" s="267"/>
      <c r="CN931" s="267"/>
      <c r="CO931" s="267"/>
      <c r="CP931" s="267"/>
      <c r="CQ931" s="267"/>
      <c r="CR931" s="267"/>
      <c r="CS931" s="267"/>
      <c r="CT931" s="267"/>
      <c r="CU931" s="267"/>
      <c r="CV931" s="267"/>
      <c r="CW931" s="267"/>
      <c r="CX931" s="267"/>
      <c r="CY931" s="267"/>
      <c r="CZ931" s="267"/>
      <c r="DA931" s="267"/>
      <c r="DB931" s="267"/>
      <c r="DC931" s="267"/>
      <c r="DD931" s="267"/>
      <c r="DE931" s="267"/>
      <c r="DF931" s="267"/>
      <c r="DG931" s="267"/>
      <c r="DH931" s="267"/>
      <c r="DI931" s="267"/>
      <c r="DJ931" s="267"/>
      <c r="DK931" s="267"/>
      <c r="DL931" s="267"/>
      <c r="DM931" s="267"/>
      <c r="DN931" s="267"/>
      <c r="DO931" s="267"/>
      <c r="DP931" s="267"/>
      <c r="DQ931" s="267"/>
      <c r="DR931" s="267"/>
      <c r="DS931" s="267"/>
      <c r="DT931" s="267"/>
      <c r="DU931" s="267"/>
      <c r="DV931" s="267"/>
      <c r="DW931" s="267"/>
      <c r="DX931" s="267"/>
      <c r="DY931" s="267"/>
      <c r="DZ931" s="267"/>
      <c r="EA931" s="267"/>
      <c r="EB931" s="267"/>
      <c r="EC931" s="267"/>
      <c r="ED931" s="267"/>
      <c r="EE931" s="267"/>
      <c r="EF931" s="267"/>
      <c r="EG931" s="267"/>
      <c r="EH931" s="267"/>
      <c r="EI931" s="267"/>
      <c r="EJ931" s="267"/>
      <c r="EK931" s="267"/>
      <c r="EL931" s="267"/>
      <c r="EM931" s="267"/>
      <c r="EN931" s="267"/>
      <c r="EO931" s="267"/>
      <c r="EP931" s="267"/>
      <c r="EQ931" s="267"/>
      <c r="ER931" s="267"/>
      <c r="ES931" s="267"/>
      <c r="ET931" s="267"/>
      <c r="EU931" s="267"/>
      <c r="EV931" s="267"/>
      <c r="EW931" s="267"/>
      <c r="EX931" s="267"/>
      <c r="EY931" s="267"/>
      <c r="EZ931" s="267"/>
      <c r="FA931" s="267"/>
      <c r="FB931" s="267"/>
      <c r="FC931" s="267"/>
      <c r="FD931" s="267"/>
      <c r="FE931" s="267"/>
      <c r="FF931" s="267"/>
      <c r="FG931" s="267"/>
      <c r="FH931" s="267"/>
      <c r="FI931" s="267"/>
      <c r="FJ931" s="267"/>
      <c r="FK931" s="267"/>
      <c r="FL931" s="267"/>
      <c r="FM931" s="267"/>
      <c r="FN931" s="267"/>
      <c r="FO931" s="267"/>
      <c r="FP931" s="267"/>
      <c r="FQ931" s="267"/>
      <c r="FR931" s="267"/>
      <c r="FS931" s="267"/>
      <c r="FT931" s="267"/>
      <c r="FU931" s="267"/>
      <c r="FV931" s="267"/>
      <c r="FW931" s="267"/>
      <c r="FX931" s="267"/>
      <c r="FY931" s="267"/>
      <c r="FZ931" s="267"/>
      <c r="GA931" s="267"/>
      <c r="GB931" s="267"/>
      <c r="GC931" s="267"/>
      <c r="GD931" s="267"/>
      <c r="GE931" s="267"/>
      <c r="GF931" s="267"/>
      <c r="GG931" s="267"/>
      <c r="GH931" s="267"/>
      <c r="GI931" s="267"/>
      <c r="GJ931" s="267"/>
      <c r="GK931" s="267"/>
      <c r="GL931" s="267"/>
      <c r="GM931" s="267"/>
      <c r="GN931" s="267"/>
      <c r="GO931" s="267"/>
      <c r="GP931" s="267"/>
      <c r="GQ931" s="267"/>
      <c r="GR931" s="267"/>
      <c r="GS931" s="267"/>
      <c r="GT931" s="267"/>
      <c r="GU931" s="267"/>
      <c r="GV931" s="267"/>
    </row>
    <row r="932" spans="1:204" s="502" customFormat="1">
      <c r="A932" s="258"/>
      <c r="B932" s="425"/>
      <c r="C932" s="260"/>
      <c r="D932" s="261"/>
      <c r="E932" s="262"/>
      <c r="F932" s="263"/>
      <c r="G932" s="426"/>
      <c r="H932" s="428"/>
      <c r="I932" s="507"/>
      <c r="J932" s="508"/>
      <c r="K932" s="509"/>
      <c r="L932" s="510"/>
      <c r="N932" s="511"/>
      <c r="O932" s="511"/>
      <c r="P932" s="267"/>
      <c r="Q932" s="267"/>
      <c r="R932" s="267"/>
      <c r="S932" s="267"/>
      <c r="T932" s="267"/>
      <c r="U932" s="267"/>
      <c r="V932" s="267"/>
      <c r="W932" s="267"/>
      <c r="X932" s="267"/>
      <c r="Y932" s="267"/>
      <c r="Z932" s="267"/>
      <c r="AA932" s="267"/>
      <c r="AB932" s="267"/>
      <c r="AC932" s="267"/>
      <c r="AD932" s="267"/>
      <c r="AE932" s="267"/>
      <c r="AF932" s="267"/>
      <c r="AG932" s="267"/>
      <c r="AH932" s="267"/>
      <c r="AI932" s="267"/>
      <c r="AJ932" s="267"/>
      <c r="AK932" s="267"/>
      <c r="AL932" s="267"/>
      <c r="AM932" s="267"/>
      <c r="AN932" s="267"/>
      <c r="AO932" s="267"/>
      <c r="AP932" s="267"/>
      <c r="AQ932" s="267"/>
      <c r="AR932" s="267"/>
      <c r="AS932" s="267"/>
      <c r="AT932" s="267"/>
      <c r="AU932" s="267"/>
      <c r="AV932" s="267"/>
      <c r="AW932" s="267"/>
      <c r="AX932" s="267"/>
      <c r="AY932" s="267"/>
      <c r="AZ932" s="267"/>
      <c r="BA932" s="267"/>
      <c r="BB932" s="267"/>
      <c r="BC932" s="267"/>
      <c r="BD932" s="267"/>
      <c r="BE932" s="267"/>
      <c r="BF932" s="267"/>
      <c r="BG932" s="267"/>
      <c r="BH932" s="267"/>
      <c r="BI932" s="267"/>
      <c r="BJ932" s="267"/>
      <c r="BK932" s="267"/>
      <c r="BL932" s="267"/>
      <c r="BM932" s="267"/>
      <c r="BN932" s="267"/>
      <c r="BO932" s="267"/>
      <c r="BP932" s="267"/>
      <c r="BQ932" s="267"/>
      <c r="BR932" s="267"/>
      <c r="BS932" s="267"/>
      <c r="BT932" s="267"/>
      <c r="BU932" s="267"/>
      <c r="BV932" s="267"/>
      <c r="BW932" s="267"/>
      <c r="BX932" s="267"/>
      <c r="BY932" s="267"/>
      <c r="BZ932" s="267"/>
      <c r="CA932" s="267"/>
      <c r="CB932" s="267"/>
      <c r="CC932" s="267"/>
      <c r="CD932" s="267"/>
      <c r="CE932" s="267"/>
      <c r="CF932" s="267"/>
      <c r="CG932" s="267"/>
      <c r="CH932" s="267"/>
      <c r="CI932" s="267"/>
      <c r="CJ932" s="267"/>
      <c r="CK932" s="267"/>
      <c r="CL932" s="267"/>
      <c r="CM932" s="267"/>
      <c r="CN932" s="267"/>
      <c r="CO932" s="267"/>
      <c r="CP932" s="267"/>
      <c r="CQ932" s="267"/>
      <c r="CR932" s="267"/>
      <c r="CS932" s="267"/>
      <c r="CT932" s="267"/>
      <c r="CU932" s="267"/>
      <c r="CV932" s="267"/>
      <c r="CW932" s="267"/>
      <c r="CX932" s="267"/>
      <c r="CY932" s="267"/>
      <c r="CZ932" s="267"/>
      <c r="DA932" s="267"/>
      <c r="DB932" s="267"/>
      <c r="DC932" s="267"/>
      <c r="DD932" s="267"/>
      <c r="DE932" s="267"/>
      <c r="DF932" s="267"/>
      <c r="DG932" s="267"/>
      <c r="DH932" s="267"/>
      <c r="DI932" s="267"/>
      <c r="DJ932" s="267"/>
      <c r="DK932" s="267"/>
      <c r="DL932" s="267"/>
      <c r="DM932" s="267"/>
      <c r="DN932" s="267"/>
      <c r="DO932" s="267"/>
      <c r="DP932" s="267"/>
      <c r="DQ932" s="267"/>
      <c r="DR932" s="267"/>
      <c r="DS932" s="267"/>
      <c r="DT932" s="267"/>
      <c r="DU932" s="267"/>
      <c r="DV932" s="267"/>
      <c r="DW932" s="267"/>
      <c r="DX932" s="267"/>
      <c r="DY932" s="267"/>
      <c r="DZ932" s="267"/>
      <c r="EA932" s="267"/>
      <c r="EB932" s="267"/>
      <c r="EC932" s="267"/>
      <c r="ED932" s="267"/>
      <c r="EE932" s="267"/>
      <c r="EF932" s="267"/>
      <c r="EG932" s="267"/>
      <c r="EH932" s="267"/>
      <c r="EI932" s="267"/>
      <c r="EJ932" s="267"/>
      <c r="EK932" s="267"/>
      <c r="EL932" s="267"/>
      <c r="EM932" s="267"/>
      <c r="EN932" s="267"/>
      <c r="EO932" s="267"/>
      <c r="EP932" s="267"/>
      <c r="EQ932" s="267"/>
      <c r="ER932" s="267"/>
      <c r="ES932" s="267"/>
      <c r="ET932" s="267"/>
      <c r="EU932" s="267"/>
      <c r="EV932" s="267"/>
      <c r="EW932" s="267"/>
      <c r="EX932" s="267"/>
      <c r="EY932" s="267"/>
      <c r="EZ932" s="267"/>
      <c r="FA932" s="267"/>
      <c r="FB932" s="267"/>
      <c r="FC932" s="267"/>
      <c r="FD932" s="267"/>
      <c r="FE932" s="267"/>
      <c r="FF932" s="267"/>
      <c r="FG932" s="267"/>
      <c r="FH932" s="267"/>
      <c r="FI932" s="267"/>
      <c r="FJ932" s="267"/>
      <c r="FK932" s="267"/>
      <c r="FL932" s="267"/>
      <c r="FM932" s="267"/>
      <c r="FN932" s="267"/>
      <c r="FO932" s="267"/>
      <c r="FP932" s="267"/>
      <c r="FQ932" s="267"/>
      <c r="FR932" s="267"/>
      <c r="FS932" s="267"/>
      <c r="FT932" s="267"/>
      <c r="FU932" s="267"/>
      <c r="FV932" s="267"/>
      <c r="FW932" s="267"/>
      <c r="FX932" s="267"/>
      <c r="FY932" s="267"/>
      <c r="FZ932" s="267"/>
      <c r="GA932" s="267"/>
      <c r="GB932" s="267"/>
      <c r="GC932" s="267"/>
      <c r="GD932" s="267"/>
      <c r="GE932" s="267"/>
      <c r="GF932" s="267"/>
      <c r="GG932" s="267"/>
      <c r="GH932" s="267"/>
      <c r="GI932" s="267"/>
      <c r="GJ932" s="267"/>
      <c r="GK932" s="267"/>
      <c r="GL932" s="267"/>
      <c r="GM932" s="267"/>
      <c r="GN932" s="267"/>
      <c r="GO932" s="267"/>
      <c r="GP932" s="267"/>
      <c r="GQ932" s="267"/>
      <c r="GR932" s="267"/>
      <c r="GS932" s="267"/>
      <c r="GT932" s="267"/>
      <c r="GU932" s="267"/>
      <c r="GV932" s="267"/>
    </row>
    <row r="933" spans="1:204" s="502" customFormat="1">
      <c r="A933" s="258"/>
      <c r="B933" s="425"/>
      <c r="C933" s="260"/>
      <c r="D933" s="261"/>
      <c r="E933" s="262"/>
      <c r="F933" s="263"/>
      <c r="G933" s="426"/>
      <c r="H933" s="428"/>
      <c r="I933" s="507"/>
      <c r="J933" s="508"/>
      <c r="K933" s="509"/>
      <c r="L933" s="510"/>
      <c r="N933" s="511"/>
      <c r="O933" s="511"/>
      <c r="P933" s="267"/>
      <c r="Q933" s="267"/>
      <c r="R933" s="267"/>
      <c r="S933" s="267"/>
      <c r="T933" s="267"/>
      <c r="U933" s="267"/>
      <c r="V933" s="267"/>
      <c r="W933" s="267"/>
      <c r="X933" s="267"/>
      <c r="Y933" s="267"/>
      <c r="Z933" s="267"/>
      <c r="AA933" s="267"/>
      <c r="AB933" s="267"/>
      <c r="AC933" s="267"/>
      <c r="AD933" s="267"/>
      <c r="AE933" s="267"/>
      <c r="AF933" s="267"/>
      <c r="AG933" s="267"/>
      <c r="AH933" s="267"/>
      <c r="AI933" s="267"/>
      <c r="AJ933" s="267"/>
      <c r="AK933" s="267"/>
      <c r="AL933" s="267"/>
      <c r="AM933" s="267"/>
      <c r="AN933" s="267"/>
      <c r="AO933" s="267"/>
      <c r="AP933" s="267"/>
      <c r="AQ933" s="267"/>
      <c r="AR933" s="267"/>
      <c r="AS933" s="267"/>
      <c r="AT933" s="267"/>
      <c r="AU933" s="267"/>
      <c r="AV933" s="267"/>
      <c r="AW933" s="267"/>
      <c r="AX933" s="267"/>
      <c r="AY933" s="267"/>
      <c r="AZ933" s="267"/>
      <c r="BA933" s="267"/>
      <c r="BB933" s="267"/>
      <c r="BC933" s="267"/>
      <c r="BD933" s="267"/>
      <c r="BE933" s="267"/>
      <c r="BF933" s="267"/>
      <c r="BG933" s="267"/>
      <c r="BH933" s="267"/>
      <c r="BI933" s="267"/>
      <c r="BJ933" s="267"/>
      <c r="BK933" s="267"/>
      <c r="BL933" s="267"/>
      <c r="BM933" s="267"/>
      <c r="BN933" s="267"/>
      <c r="BO933" s="267"/>
      <c r="BP933" s="267"/>
      <c r="BQ933" s="267"/>
      <c r="BR933" s="267"/>
      <c r="BS933" s="267"/>
      <c r="BT933" s="267"/>
      <c r="BU933" s="267"/>
      <c r="BV933" s="267"/>
      <c r="BW933" s="267"/>
      <c r="BX933" s="267"/>
      <c r="BY933" s="267"/>
      <c r="BZ933" s="267"/>
      <c r="CA933" s="267"/>
      <c r="CB933" s="267"/>
      <c r="CC933" s="267"/>
      <c r="CD933" s="267"/>
      <c r="CE933" s="267"/>
      <c r="CF933" s="267"/>
      <c r="CG933" s="267"/>
      <c r="CH933" s="267"/>
      <c r="CI933" s="267"/>
      <c r="CJ933" s="267"/>
      <c r="CK933" s="267"/>
      <c r="CL933" s="267"/>
      <c r="CM933" s="267"/>
      <c r="CN933" s="267"/>
      <c r="CO933" s="267"/>
      <c r="CP933" s="267"/>
      <c r="CQ933" s="267"/>
      <c r="CR933" s="267"/>
      <c r="CS933" s="267"/>
      <c r="CT933" s="267"/>
      <c r="CU933" s="267"/>
      <c r="CV933" s="267"/>
      <c r="CW933" s="267"/>
      <c r="CX933" s="267"/>
      <c r="CY933" s="267"/>
      <c r="CZ933" s="267"/>
      <c r="DA933" s="267"/>
      <c r="DB933" s="267"/>
      <c r="DC933" s="267"/>
      <c r="DD933" s="267"/>
      <c r="DE933" s="267"/>
      <c r="DF933" s="267"/>
      <c r="DG933" s="267"/>
      <c r="DH933" s="267"/>
      <c r="DI933" s="267"/>
      <c r="DJ933" s="267"/>
      <c r="DK933" s="267"/>
      <c r="DL933" s="267"/>
      <c r="DM933" s="267"/>
      <c r="DN933" s="267"/>
      <c r="DO933" s="267"/>
      <c r="DP933" s="267"/>
      <c r="DQ933" s="267"/>
      <c r="DR933" s="267"/>
      <c r="DS933" s="267"/>
      <c r="DT933" s="267"/>
      <c r="DU933" s="267"/>
      <c r="DV933" s="267"/>
      <c r="DW933" s="267"/>
      <c r="DX933" s="267"/>
      <c r="DY933" s="267"/>
      <c r="DZ933" s="267"/>
      <c r="EA933" s="267"/>
      <c r="EB933" s="267"/>
      <c r="EC933" s="267"/>
      <c r="ED933" s="267"/>
      <c r="EE933" s="267"/>
      <c r="EF933" s="267"/>
      <c r="EG933" s="267"/>
      <c r="EH933" s="267"/>
      <c r="EI933" s="267"/>
      <c r="EJ933" s="267"/>
      <c r="EK933" s="267"/>
      <c r="EL933" s="267"/>
      <c r="EM933" s="267"/>
      <c r="EN933" s="267"/>
      <c r="EO933" s="267"/>
      <c r="EP933" s="267"/>
      <c r="EQ933" s="267"/>
      <c r="ER933" s="267"/>
      <c r="ES933" s="267"/>
      <c r="ET933" s="267"/>
      <c r="EU933" s="267"/>
      <c r="EV933" s="267"/>
      <c r="EW933" s="267"/>
      <c r="EX933" s="267"/>
      <c r="EY933" s="267"/>
      <c r="EZ933" s="267"/>
      <c r="FA933" s="267"/>
      <c r="FB933" s="267"/>
      <c r="FC933" s="267"/>
      <c r="FD933" s="267"/>
      <c r="FE933" s="267"/>
      <c r="FF933" s="267"/>
      <c r="FG933" s="267"/>
      <c r="FH933" s="267"/>
      <c r="FI933" s="267"/>
      <c r="FJ933" s="267"/>
      <c r="FK933" s="267"/>
      <c r="FL933" s="267"/>
      <c r="FM933" s="267"/>
      <c r="FN933" s="267"/>
      <c r="FO933" s="267"/>
      <c r="FP933" s="267"/>
      <c r="FQ933" s="267"/>
      <c r="FR933" s="267"/>
      <c r="FS933" s="267"/>
      <c r="FT933" s="267"/>
      <c r="FU933" s="267"/>
      <c r="FV933" s="267"/>
      <c r="FW933" s="267"/>
      <c r="FX933" s="267"/>
      <c r="FY933" s="267"/>
      <c r="FZ933" s="267"/>
      <c r="GA933" s="267"/>
      <c r="GB933" s="267"/>
      <c r="GC933" s="267"/>
      <c r="GD933" s="267"/>
      <c r="GE933" s="267"/>
      <c r="GF933" s="267"/>
      <c r="GG933" s="267"/>
      <c r="GH933" s="267"/>
      <c r="GI933" s="267"/>
      <c r="GJ933" s="267"/>
      <c r="GK933" s="267"/>
      <c r="GL933" s="267"/>
      <c r="GM933" s="267"/>
      <c r="GN933" s="267"/>
      <c r="GO933" s="267"/>
      <c r="GP933" s="267"/>
      <c r="GQ933" s="267"/>
      <c r="GR933" s="267"/>
      <c r="GS933" s="267"/>
      <c r="GT933" s="267"/>
      <c r="GU933" s="267"/>
      <c r="GV933" s="267"/>
    </row>
    <row r="934" spans="1:204" s="502" customFormat="1">
      <c r="A934" s="258"/>
      <c r="B934" s="425"/>
      <c r="C934" s="260"/>
      <c r="D934" s="261"/>
      <c r="E934" s="262"/>
      <c r="F934" s="263"/>
      <c r="G934" s="426"/>
      <c r="H934" s="428"/>
      <c r="I934" s="507"/>
      <c r="J934" s="508"/>
      <c r="K934" s="509"/>
      <c r="L934" s="510"/>
      <c r="N934" s="511"/>
      <c r="O934" s="511"/>
      <c r="P934" s="267"/>
      <c r="Q934" s="267"/>
      <c r="R934" s="267"/>
      <c r="S934" s="267"/>
      <c r="T934" s="267"/>
      <c r="U934" s="267"/>
      <c r="V934" s="267"/>
      <c r="W934" s="267"/>
      <c r="X934" s="267"/>
      <c r="Y934" s="267"/>
      <c r="Z934" s="267"/>
      <c r="AA934" s="267"/>
      <c r="AB934" s="267"/>
      <c r="AC934" s="267"/>
      <c r="AD934" s="267"/>
      <c r="AE934" s="267"/>
      <c r="AF934" s="267"/>
      <c r="AG934" s="267"/>
      <c r="AH934" s="267"/>
      <c r="AI934" s="267"/>
      <c r="AJ934" s="267"/>
      <c r="AK934" s="267"/>
      <c r="AL934" s="267"/>
      <c r="AM934" s="267"/>
      <c r="AN934" s="267"/>
      <c r="AO934" s="267"/>
      <c r="AP934" s="267"/>
      <c r="AQ934" s="267"/>
      <c r="AR934" s="267"/>
      <c r="AS934" s="267"/>
      <c r="AT934" s="267"/>
      <c r="AU934" s="267"/>
      <c r="AV934" s="267"/>
      <c r="AW934" s="267"/>
      <c r="AX934" s="267"/>
      <c r="AY934" s="267"/>
      <c r="AZ934" s="267"/>
      <c r="BA934" s="267"/>
      <c r="BB934" s="267"/>
      <c r="BC934" s="267"/>
      <c r="BD934" s="267"/>
      <c r="BE934" s="267"/>
      <c r="BF934" s="267"/>
      <c r="BG934" s="267"/>
      <c r="BH934" s="267"/>
      <c r="BI934" s="267"/>
      <c r="BJ934" s="267"/>
      <c r="BK934" s="267"/>
      <c r="BL934" s="267"/>
      <c r="BM934" s="267"/>
      <c r="BN934" s="267"/>
      <c r="BO934" s="267"/>
      <c r="BP934" s="267"/>
      <c r="BQ934" s="267"/>
      <c r="BR934" s="267"/>
      <c r="BS934" s="267"/>
      <c r="BT934" s="267"/>
      <c r="BU934" s="267"/>
      <c r="BV934" s="267"/>
      <c r="BW934" s="267"/>
      <c r="BX934" s="267"/>
      <c r="BY934" s="267"/>
      <c r="BZ934" s="267"/>
      <c r="CA934" s="267"/>
      <c r="CB934" s="267"/>
      <c r="CC934" s="267"/>
      <c r="CD934" s="267"/>
      <c r="CE934" s="267"/>
      <c r="CF934" s="267"/>
      <c r="CG934" s="267"/>
      <c r="CH934" s="267"/>
      <c r="CI934" s="267"/>
      <c r="CJ934" s="267"/>
      <c r="CK934" s="267"/>
      <c r="CL934" s="267"/>
      <c r="CM934" s="267"/>
      <c r="CN934" s="267"/>
      <c r="CO934" s="267"/>
      <c r="CP934" s="267"/>
      <c r="CQ934" s="267"/>
      <c r="CR934" s="267"/>
      <c r="CS934" s="267"/>
      <c r="CT934" s="267"/>
      <c r="CU934" s="267"/>
      <c r="CV934" s="267"/>
      <c r="CW934" s="267"/>
      <c r="CX934" s="267"/>
      <c r="CY934" s="267"/>
      <c r="CZ934" s="267"/>
      <c r="DA934" s="267"/>
      <c r="DB934" s="267"/>
      <c r="DC934" s="267"/>
      <c r="DD934" s="267"/>
      <c r="DE934" s="267"/>
      <c r="DF934" s="267"/>
      <c r="DG934" s="267"/>
      <c r="DH934" s="267"/>
      <c r="DI934" s="267"/>
      <c r="DJ934" s="267"/>
      <c r="DK934" s="267"/>
      <c r="DL934" s="267"/>
      <c r="DM934" s="267"/>
      <c r="DN934" s="267"/>
      <c r="DO934" s="267"/>
      <c r="DP934" s="267"/>
      <c r="DQ934" s="267"/>
      <c r="DR934" s="267"/>
      <c r="DS934" s="267"/>
      <c r="DT934" s="267"/>
      <c r="DU934" s="267"/>
      <c r="DV934" s="267"/>
      <c r="DW934" s="267"/>
      <c r="DX934" s="267"/>
      <c r="DY934" s="267"/>
      <c r="DZ934" s="267"/>
      <c r="EA934" s="267"/>
      <c r="EB934" s="267"/>
      <c r="EC934" s="267"/>
      <c r="ED934" s="267"/>
      <c r="EE934" s="267"/>
      <c r="EF934" s="267"/>
      <c r="EG934" s="267"/>
      <c r="EH934" s="267"/>
      <c r="EI934" s="267"/>
      <c r="EJ934" s="267"/>
      <c r="EK934" s="267"/>
      <c r="EL934" s="267"/>
      <c r="EM934" s="267"/>
      <c r="EN934" s="267"/>
      <c r="EO934" s="267"/>
      <c r="EP934" s="267"/>
      <c r="EQ934" s="267"/>
      <c r="ER934" s="267"/>
      <c r="ES934" s="267"/>
      <c r="ET934" s="267"/>
      <c r="EU934" s="267"/>
      <c r="EV934" s="267"/>
      <c r="EW934" s="267"/>
      <c r="EX934" s="267"/>
      <c r="EY934" s="267"/>
      <c r="EZ934" s="267"/>
      <c r="FA934" s="267"/>
      <c r="FB934" s="267"/>
      <c r="FC934" s="267"/>
      <c r="FD934" s="267"/>
      <c r="FE934" s="267"/>
      <c r="FF934" s="267"/>
      <c r="FG934" s="267"/>
      <c r="FH934" s="267"/>
      <c r="FI934" s="267"/>
      <c r="FJ934" s="267"/>
      <c r="FK934" s="267"/>
      <c r="FL934" s="267"/>
      <c r="FM934" s="267"/>
      <c r="FN934" s="267"/>
      <c r="FO934" s="267"/>
      <c r="FP934" s="267"/>
      <c r="FQ934" s="267"/>
      <c r="FR934" s="267"/>
      <c r="FS934" s="267"/>
      <c r="FT934" s="267"/>
      <c r="FU934" s="267"/>
      <c r="FV934" s="267"/>
      <c r="FW934" s="267"/>
      <c r="FX934" s="267"/>
      <c r="FY934" s="267"/>
      <c r="FZ934" s="267"/>
      <c r="GA934" s="267"/>
      <c r="GB934" s="267"/>
      <c r="GC934" s="267"/>
      <c r="GD934" s="267"/>
      <c r="GE934" s="267"/>
      <c r="GF934" s="267"/>
      <c r="GG934" s="267"/>
      <c r="GH934" s="267"/>
      <c r="GI934" s="267"/>
      <c r="GJ934" s="267"/>
      <c r="GK934" s="267"/>
      <c r="GL934" s="267"/>
      <c r="GM934" s="267"/>
      <c r="GN934" s="267"/>
      <c r="GO934" s="267"/>
      <c r="GP934" s="267"/>
      <c r="GQ934" s="267"/>
      <c r="GR934" s="267"/>
      <c r="GS934" s="267"/>
      <c r="GT934" s="267"/>
      <c r="GU934" s="267"/>
      <c r="GV934" s="267"/>
    </row>
    <row r="935" spans="1:204" s="502" customFormat="1">
      <c r="A935" s="258"/>
      <c r="B935" s="425"/>
      <c r="C935" s="260"/>
      <c r="D935" s="261"/>
      <c r="E935" s="262"/>
      <c r="F935" s="263"/>
      <c r="G935" s="426"/>
      <c r="H935" s="428"/>
      <c r="I935" s="507"/>
      <c r="J935" s="508"/>
      <c r="K935" s="509"/>
      <c r="L935" s="510"/>
      <c r="N935" s="511"/>
      <c r="O935" s="511"/>
      <c r="P935" s="267"/>
      <c r="Q935" s="267"/>
      <c r="R935" s="267"/>
      <c r="S935" s="267"/>
      <c r="T935" s="267"/>
      <c r="U935" s="267"/>
      <c r="V935" s="267"/>
      <c r="W935" s="267"/>
      <c r="X935" s="267"/>
      <c r="Y935" s="267"/>
      <c r="Z935" s="267"/>
      <c r="AA935" s="267"/>
      <c r="AB935" s="267"/>
      <c r="AC935" s="267"/>
      <c r="AD935" s="267"/>
      <c r="AE935" s="267"/>
      <c r="AF935" s="267"/>
      <c r="AG935" s="267"/>
      <c r="AH935" s="267"/>
      <c r="AI935" s="267"/>
      <c r="AJ935" s="267"/>
      <c r="AK935" s="267"/>
      <c r="AL935" s="267"/>
      <c r="AM935" s="267"/>
      <c r="AN935" s="267"/>
      <c r="AO935" s="267"/>
      <c r="AP935" s="267"/>
      <c r="AQ935" s="267"/>
      <c r="AR935" s="267"/>
      <c r="AS935" s="267"/>
      <c r="AT935" s="267"/>
      <c r="AU935" s="267"/>
      <c r="AV935" s="267"/>
      <c r="AW935" s="267"/>
      <c r="AX935" s="267"/>
      <c r="AY935" s="267"/>
      <c r="AZ935" s="267"/>
      <c r="BA935" s="267"/>
      <c r="BB935" s="267"/>
      <c r="BC935" s="267"/>
      <c r="BD935" s="267"/>
      <c r="BE935" s="267"/>
      <c r="BF935" s="267"/>
      <c r="BG935" s="267"/>
      <c r="BH935" s="267"/>
      <c r="BI935" s="267"/>
      <c r="BJ935" s="267"/>
      <c r="BK935" s="267"/>
      <c r="BL935" s="267"/>
      <c r="BM935" s="267"/>
      <c r="BN935" s="267"/>
      <c r="BO935" s="267"/>
      <c r="BP935" s="267"/>
      <c r="BQ935" s="267"/>
      <c r="BR935" s="267"/>
      <c r="BS935" s="267"/>
      <c r="BT935" s="267"/>
      <c r="BU935" s="267"/>
      <c r="BV935" s="267"/>
      <c r="BW935" s="267"/>
      <c r="BX935" s="267"/>
      <c r="BY935" s="267"/>
      <c r="BZ935" s="267"/>
      <c r="CA935" s="267"/>
      <c r="CB935" s="267"/>
      <c r="CC935" s="267"/>
      <c r="CD935" s="267"/>
      <c r="CE935" s="267"/>
      <c r="CF935" s="267"/>
      <c r="CG935" s="267"/>
      <c r="CH935" s="267"/>
      <c r="CI935" s="267"/>
      <c r="CJ935" s="267"/>
      <c r="CK935" s="267"/>
      <c r="CL935" s="267"/>
      <c r="CM935" s="267"/>
      <c r="CN935" s="267"/>
      <c r="CO935" s="267"/>
      <c r="CP935" s="267"/>
      <c r="CQ935" s="267"/>
      <c r="CR935" s="267"/>
      <c r="CS935" s="267"/>
      <c r="CT935" s="267"/>
      <c r="CU935" s="267"/>
      <c r="CV935" s="267"/>
      <c r="CW935" s="267"/>
      <c r="CX935" s="267"/>
      <c r="CY935" s="267"/>
      <c r="CZ935" s="267"/>
      <c r="DA935" s="267"/>
      <c r="DB935" s="267"/>
      <c r="DC935" s="267"/>
      <c r="DD935" s="267"/>
      <c r="DE935" s="267"/>
      <c r="DF935" s="267"/>
      <c r="DG935" s="267"/>
      <c r="DH935" s="267"/>
      <c r="DI935" s="267"/>
      <c r="DJ935" s="267"/>
      <c r="DK935" s="267"/>
      <c r="DL935" s="267"/>
      <c r="DM935" s="267"/>
      <c r="DN935" s="267"/>
      <c r="DO935" s="267"/>
      <c r="DP935" s="267"/>
      <c r="DQ935" s="267"/>
      <c r="DR935" s="267"/>
      <c r="DS935" s="267"/>
      <c r="DT935" s="267"/>
      <c r="DU935" s="267"/>
      <c r="DV935" s="267"/>
      <c r="DW935" s="267"/>
      <c r="DX935" s="267"/>
      <c r="DY935" s="267"/>
      <c r="DZ935" s="267"/>
      <c r="EA935" s="267"/>
      <c r="EB935" s="267"/>
      <c r="EC935" s="267"/>
      <c r="ED935" s="267"/>
      <c r="EE935" s="267"/>
      <c r="EF935" s="267"/>
      <c r="EG935" s="267"/>
      <c r="EH935" s="267"/>
      <c r="EI935" s="267"/>
      <c r="EJ935" s="267"/>
      <c r="EK935" s="267"/>
      <c r="EL935" s="267"/>
      <c r="EM935" s="267"/>
      <c r="EN935" s="267"/>
      <c r="EO935" s="267"/>
      <c r="EP935" s="267"/>
      <c r="EQ935" s="267"/>
      <c r="ER935" s="267"/>
      <c r="ES935" s="267"/>
      <c r="ET935" s="267"/>
      <c r="EU935" s="267"/>
      <c r="EV935" s="267"/>
      <c r="EW935" s="267"/>
      <c r="EX935" s="267"/>
      <c r="EY935" s="267"/>
      <c r="EZ935" s="267"/>
      <c r="FA935" s="267"/>
      <c r="FB935" s="267"/>
      <c r="FC935" s="267"/>
      <c r="FD935" s="267"/>
      <c r="FE935" s="267"/>
      <c r="FF935" s="267"/>
      <c r="FG935" s="267"/>
      <c r="FH935" s="267"/>
      <c r="FI935" s="267"/>
      <c r="FJ935" s="267"/>
      <c r="FK935" s="267"/>
      <c r="FL935" s="267"/>
      <c r="FM935" s="267"/>
      <c r="FN935" s="267"/>
      <c r="FO935" s="267"/>
      <c r="FP935" s="267"/>
      <c r="FQ935" s="267"/>
      <c r="FR935" s="267"/>
      <c r="FS935" s="267"/>
      <c r="FT935" s="267"/>
      <c r="FU935" s="267"/>
      <c r="FV935" s="267"/>
      <c r="FW935" s="267"/>
      <c r="FX935" s="267"/>
      <c r="FY935" s="267"/>
      <c r="FZ935" s="267"/>
      <c r="GA935" s="267"/>
      <c r="GB935" s="267"/>
      <c r="GC935" s="267"/>
      <c r="GD935" s="267"/>
      <c r="GE935" s="267"/>
      <c r="GF935" s="267"/>
      <c r="GG935" s="267"/>
      <c r="GH935" s="267"/>
      <c r="GI935" s="267"/>
      <c r="GJ935" s="267"/>
      <c r="GK935" s="267"/>
      <c r="GL935" s="267"/>
      <c r="GM935" s="267"/>
      <c r="GN935" s="267"/>
      <c r="GO935" s="267"/>
      <c r="GP935" s="267"/>
      <c r="GQ935" s="267"/>
      <c r="GR935" s="267"/>
      <c r="GS935" s="267"/>
      <c r="GT935" s="267"/>
      <c r="GU935" s="267"/>
      <c r="GV935" s="267"/>
    </row>
    <row r="936" spans="1:204" s="502" customFormat="1">
      <c r="A936" s="258"/>
      <c r="B936" s="425"/>
      <c r="C936" s="260"/>
      <c r="D936" s="261"/>
      <c r="E936" s="262"/>
      <c r="F936" s="263"/>
      <c r="G936" s="426"/>
      <c r="H936" s="428"/>
      <c r="I936" s="507"/>
      <c r="J936" s="508"/>
      <c r="K936" s="509"/>
      <c r="L936" s="510"/>
      <c r="N936" s="511"/>
      <c r="O936" s="511"/>
      <c r="P936" s="267"/>
      <c r="Q936" s="267"/>
      <c r="R936" s="267"/>
      <c r="S936" s="267"/>
      <c r="T936" s="267"/>
      <c r="U936" s="267"/>
      <c r="V936" s="267"/>
      <c r="W936" s="267"/>
      <c r="X936" s="267"/>
      <c r="Y936" s="267"/>
      <c r="Z936" s="267"/>
      <c r="AA936" s="267"/>
      <c r="AB936" s="267"/>
      <c r="AC936" s="267"/>
      <c r="AD936" s="267"/>
      <c r="AE936" s="267"/>
      <c r="AF936" s="267"/>
      <c r="AG936" s="267"/>
      <c r="AH936" s="267"/>
      <c r="AI936" s="267"/>
      <c r="AJ936" s="267"/>
      <c r="AK936" s="267"/>
      <c r="AL936" s="267"/>
      <c r="AM936" s="267"/>
      <c r="AN936" s="267"/>
      <c r="AO936" s="267"/>
      <c r="AP936" s="267"/>
      <c r="AQ936" s="267"/>
      <c r="AR936" s="267"/>
      <c r="AS936" s="267"/>
      <c r="AT936" s="267"/>
      <c r="AU936" s="267"/>
      <c r="AV936" s="267"/>
      <c r="AW936" s="267"/>
      <c r="AX936" s="267"/>
      <c r="AY936" s="267"/>
      <c r="AZ936" s="267"/>
      <c r="BA936" s="267"/>
      <c r="BB936" s="267"/>
      <c r="BC936" s="267"/>
      <c r="BD936" s="267"/>
      <c r="BE936" s="267"/>
      <c r="BF936" s="267"/>
      <c r="BG936" s="267"/>
      <c r="BH936" s="267"/>
      <c r="BI936" s="267"/>
      <c r="BJ936" s="267"/>
      <c r="BK936" s="267"/>
      <c r="BL936" s="267"/>
      <c r="BM936" s="267"/>
      <c r="BN936" s="267"/>
      <c r="BO936" s="267"/>
      <c r="BP936" s="267"/>
      <c r="BQ936" s="267"/>
      <c r="BR936" s="267"/>
      <c r="BS936" s="267"/>
      <c r="BT936" s="267"/>
      <c r="BU936" s="267"/>
      <c r="BV936" s="267"/>
      <c r="BW936" s="267"/>
      <c r="BX936" s="267"/>
      <c r="BY936" s="267"/>
      <c r="BZ936" s="267"/>
      <c r="CA936" s="267"/>
      <c r="CB936" s="267"/>
      <c r="CC936" s="267"/>
      <c r="CD936" s="267"/>
      <c r="CE936" s="267"/>
      <c r="CF936" s="267"/>
      <c r="CG936" s="267"/>
      <c r="CH936" s="267"/>
      <c r="CI936" s="267"/>
      <c r="CJ936" s="267"/>
      <c r="CK936" s="267"/>
      <c r="CL936" s="267"/>
      <c r="CM936" s="267"/>
      <c r="CN936" s="267"/>
      <c r="CO936" s="267"/>
      <c r="CP936" s="267"/>
      <c r="CQ936" s="267"/>
      <c r="CR936" s="267"/>
      <c r="CS936" s="267"/>
      <c r="CT936" s="267"/>
      <c r="CU936" s="267"/>
      <c r="CV936" s="267"/>
      <c r="CW936" s="267"/>
      <c r="CX936" s="267"/>
      <c r="CY936" s="267"/>
      <c r="CZ936" s="267"/>
      <c r="DA936" s="267"/>
      <c r="DB936" s="267"/>
      <c r="DC936" s="267"/>
      <c r="DD936" s="267"/>
      <c r="DE936" s="267"/>
      <c r="DF936" s="267"/>
      <c r="DG936" s="267"/>
      <c r="DH936" s="267"/>
      <c r="DI936" s="267"/>
      <c r="DJ936" s="267"/>
      <c r="DK936" s="267"/>
      <c r="DL936" s="267"/>
      <c r="DM936" s="267"/>
      <c r="DN936" s="267"/>
      <c r="DO936" s="267"/>
      <c r="DP936" s="267"/>
      <c r="DQ936" s="267"/>
      <c r="DR936" s="267"/>
      <c r="DS936" s="267"/>
      <c r="DT936" s="267"/>
      <c r="DU936" s="267"/>
      <c r="DV936" s="267"/>
      <c r="DW936" s="267"/>
      <c r="DX936" s="267"/>
      <c r="DY936" s="267"/>
      <c r="DZ936" s="267"/>
      <c r="EA936" s="267"/>
      <c r="EB936" s="267"/>
      <c r="EC936" s="267"/>
      <c r="ED936" s="267"/>
      <c r="EE936" s="267"/>
      <c r="EF936" s="267"/>
      <c r="EG936" s="267"/>
      <c r="EH936" s="267"/>
      <c r="EI936" s="267"/>
      <c r="EJ936" s="267"/>
      <c r="EK936" s="267"/>
      <c r="EL936" s="267"/>
      <c r="EM936" s="267"/>
      <c r="EN936" s="267"/>
      <c r="EO936" s="267"/>
      <c r="EP936" s="267"/>
      <c r="EQ936" s="267"/>
      <c r="ER936" s="267"/>
      <c r="ES936" s="267"/>
      <c r="ET936" s="267"/>
      <c r="EU936" s="267"/>
      <c r="EV936" s="267"/>
      <c r="EW936" s="267"/>
      <c r="EX936" s="267"/>
      <c r="EY936" s="267"/>
      <c r="EZ936" s="267"/>
      <c r="FA936" s="267"/>
      <c r="FB936" s="267"/>
      <c r="FC936" s="267"/>
      <c r="FD936" s="267"/>
      <c r="FE936" s="267"/>
      <c r="FF936" s="267"/>
      <c r="FG936" s="267"/>
      <c r="FH936" s="267"/>
      <c r="FI936" s="267"/>
      <c r="FJ936" s="267"/>
      <c r="FK936" s="267"/>
      <c r="FL936" s="267"/>
      <c r="FM936" s="267"/>
      <c r="FN936" s="267"/>
      <c r="FO936" s="267"/>
      <c r="FP936" s="267"/>
      <c r="FQ936" s="267"/>
      <c r="FR936" s="267"/>
      <c r="FS936" s="267"/>
      <c r="FT936" s="267"/>
      <c r="FU936" s="267"/>
      <c r="FV936" s="267"/>
      <c r="FW936" s="267"/>
      <c r="FX936" s="267"/>
      <c r="FY936" s="267"/>
      <c r="FZ936" s="267"/>
      <c r="GA936" s="267"/>
      <c r="GB936" s="267"/>
      <c r="GC936" s="267"/>
      <c r="GD936" s="267"/>
      <c r="GE936" s="267"/>
      <c r="GF936" s="267"/>
      <c r="GG936" s="267"/>
      <c r="GH936" s="267"/>
      <c r="GI936" s="267"/>
      <c r="GJ936" s="267"/>
      <c r="GK936" s="267"/>
      <c r="GL936" s="267"/>
      <c r="GM936" s="267"/>
      <c r="GN936" s="267"/>
      <c r="GO936" s="267"/>
      <c r="GP936" s="267"/>
      <c r="GQ936" s="267"/>
      <c r="GR936" s="267"/>
      <c r="GS936" s="267"/>
      <c r="GT936" s="267"/>
      <c r="GU936" s="267"/>
      <c r="GV936" s="267"/>
    </row>
    <row r="937" spans="1:204" s="502" customFormat="1">
      <c r="A937" s="258"/>
      <c r="B937" s="425"/>
      <c r="C937" s="260"/>
      <c r="D937" s="261"/>
      <c r="E937" s="262"/>
      <c r="F937" s="263"/>
      <c r="G937" s="426"/>
      <c r="H937" s="428"/>
      <c r="I937" s="507"/>
      <c r="J937" s="508"/>
      <c r="K937" s="509"/>
      <c r="L937" s="510"/>
      <c r="N937" s="511"/>
      <c r="O937" s="511"/>
      <c r="P937" s="267"/>
      <c r="Q937" s="267"/>
      <c r="R937" s="267"/>
      <c r="S937" s="267"/>
      <c r="T937" s="267"/>
      <c r="U937" s="267"/>
      <c r="V937" s="267"/>
      <c r="W937" s="267"/>
      <c r="X937" s="267"/>
      <c r="Y937" s="267"/>
      <c r="Z937" s="267"/>
      <c r="AA937" s="267"/>
      <c r="AB937" s="267"/>
      <c r="AC937" s="267"/>
      <c r="AD937" s="267"/>
      <c r="AE937" s="267"/>
      <c r="AF937" s="267"/>
      <c r="AG937" s="267"/>
      <c r="AH937" s="267"/>
      <c r="AI937" s="267"/>
      <c r="AJ937" s="267"/>
      <c r="AK937" s="267"/>
      <c r="AL937" s="267"/>
      <c r="AM937" s="267"/>
      <c r="AN937" s="267"/>
      <c r="AO937" s="267"/>
      <c r="AP937" s="267"/>
      <c r="AQ937" s="267"/>
      <c r="AR937" s="267"/>
      <c r="AS937" s="267"/>
      <c r="AT937" s="267"/>
      <c r="AU937" s="267"/>
      <c r="AV937" s="267"/>
      <c r="AW937" s="267"/>
      <c r="AX937" s="267"/>
      <c r="AY937" s="267"/>
      <c r="AZ937" s="267"/>
      <c r="BA937" s="267"/>
      <c r="BB937" s="267"/>
      <c r="BC937" s="267"/>
      <c r="BD937" s="267"/>
      <c r="BE937" s="267"/>
      <c r="BF937" s="267"/>
      <c r="BG937" s="267"/>
      <c r="BH937" s="267"/>
      <c r="BI937" s="267"/>
      <c r="BJ937" s="267"/>
      <c r="BK937" s="267"/>
      <c r="BL937" s="267"/>
      <c r="BM937" s="267"/>
      <c r="BN937" s="267"/>
      <c r="BO937" s="267"/>
      <c r="BP937" s="267"/>
      <c r="BQ937" s="267"/>
      <c r="BR937" s="267"/>
      <c r="BS937" s="267"/>
      <c r="BT937" s="267"/>
      <c r="BU937" s="267"/>
      <c r="BV937" s="267"/>
      <c r="BW937" s="267"/>
      <c r="BX937" s="267"/>
      <c r="BY937" s="267"/>
      <c r="BZ937" s="267"/>
      <c r="CA937" s="267"/>
      <c r="CB937" s="267"/>
      <c r="CC937" s="267"/>
      <c r="CD937" s="267"/>
      <c r="CE937" s="267"/>
      <c r="CF937" s="267"/>
      <c r="CG937" s="267"/>
      <c r="CH937" s="267"/>
      <c r="CI937" s="267"/>
      <c r="CJ937" s="267"/>
      <c r="CK937" s="267"/>
      <c r="CL937" s="267"/>
      <c r="CM937" s="267"/>
      <c r="CN937" s="267"/>
      <c r="CO937" s="267"/>
      <c r="CP937" s="267"/>
      <c r="CQ937" s="267"/>
      <c r="CR937" s="267"/>
      <c r="CS937" s="267"/>
      <c r="CT937" s="267"/>
      <c r="CU937" s="267"/>
      <c r="CV937" s="267"/>
      <c r="CW937" s="267"/>
      <c r="CX937" s="267"/>
      <c r="CY937" s="267"/>
      <c r="CZ937" s="267"/>
      <c r="DA937" s="267"/>
      <c r="DB937" s="267"/>
      <c r="DC937" s="267"/>
      <c r="DD937" s="267"/>
      <c r="DE937" s="267"/>
      <c r="DF937" s="267"/>
      <c r="DG937" s="267"/>
      <c r="DH937" s="267"/>
      <c r="DI937" s="267"/>
      <c r="DJ937" s="267"/>
      <c r="DK937" s="267"/>
      <c r="DL937" s="267"/>
      <c r="DM937" s="267"/>
      <c r="DN937" s="267"/>
      <c r="DO937" s="267"/>
      <c r="DP937" s="267"/>
      <c r="DQ937" s="267"/>
      <c r="DR937" s="267"/>
      <c r="DS937" s="267"/>
      <c r="DT937" s="267"/>
      <c r="DU937" s="267"/>
      <c r="DV937" s="267"/>
      <c r="DW937" s="267"/>
      <c r="DX937" s="267"/>
      <c r="DY937" s="267"/>
      <c r="DZ937" s="267"/>
      <c r="EA937" s="267"/>
      <c r="EB937" s="267"/>
      <c r="EC937" s="267"/>
      <c r="ED937" s="267"/>
      <c r="EE937" s="267"/>
      <c r="EF937" s="267"/>
      <c r="EG937" s="267"/>
      <c r="EH937" s="267"/>
      <c r="EI937" s="267"/>
      <c r="EJ937" s="267"/>
      <c r="EK937" s="267"/>
      <c r="EL937" s="267"/>
      <c r="EM937" s="267"/>
      <c r="EN937" s="267"/>
      <c r="EO937" s="267"/>
      <c r="EP937" s="267"/>
      <c r="EQ937" s="267"/>
      <c r="ER937" s="267"/>
      <c r="ES937" s="267"/>
      <c r="ET937" s="267"/>
      <c r="EU937" s="267"/>
      <c r="EV937" s="267"/>
      <c r="EW937" s="267"/>
      <c r="EX937" s="267"/>
      <c r="EY937" s="267"/>
      <c r="EZ937" s="267"/>
      <c r="FA937" s="267"/>
      <c r="FB937" s="267"/>
      <c r="FC937" s="267"/>
      <c r="FD937" s="267"/>
      <c r="FE937" s="267"/>
      <c r="FF937" s="267"/>
      <c r="FG937" s="267"/>
      <c r="FH937" s="267"/>
      <c r="FI937" s="267"/>
      <c r="FJ937" s="267"/>
      <c r="FK937" s="267"/>
      <c r="FL937" s="267"/>
      <c r="FM937" s="267"/>
      <c r="FN937" s="267"/>
      <c r="FO937" s="267"/>
      <c r="FP937" s="267"/>
      <c r="FQ937" s="267"/>
      <c r="FR937" s="267"/>
      <c r="FS937" s="267"/>
      <c r="FT937" s="267"/>
      <c r="FU937" s="267"/>
      <c r="FV937" s="267"/>
      <c r="FW937" s="267"/>
      <c r="FX937" s="267"/>
      <c r="FY937" s="267"/>
      <c r="FZ937" s="267"/>
      <c r="GA937" s="267"/>
      <c r="GB937" s="267"/>
      <c r="GC937" s="267"/>
      <c r="GD937" s="267"/>
      <c r="GE937" s="267"/>
      <c r="GF937" s="267"/>
      <c r="GG937" s="267"/>
      <c r="GH937" s="267"/>
      <c r="GI937" s="267"/>
      <c r="GJ937" s="267"/>
      <c r="GK937" s="267"/>
      <c r="GL937" s="267"/>
      <c r="GM937" s="267"/>
      <c r="GN937" s="267"/>
      <c r="GO937" s="267"/>
      <c r="GP937" s="267"/>
      <c r="GQ937" s="267"/>
      <c r="GR937" s="267"/>
      <c r="GS937" s="267"/>
      <c r="GT937" s="267"/>
      <c r="GU937" s="267"/>
      <c r="GV937" s="267"/>
    </row>
    <row r="938" spans="1:204" s="502" customFormat="1">
      <c r="A938" s="258"/>
      <c r="B938" s="425"/>
      <c r="C938" s="260"/>
      <c r="D938" s="261"/>
      <c r="E938" s="262"/>
      <c r="F938" s="263"/>
      <c r="G938" s="426"/>
      <c r="H938" s="428"/>
      <c r="I938" s="507"/>
      <c r="J938" s="508"/>
      <c r="K938" s="509"/>
      <c r="L938" s="510"/>
      <c r="N938" s="511"/>
      <c r="O938" s="511"/>
      <c r="P938" s="267"/>
      <c r="Q938" s="267"/>
      <c r="R938" s="267"/>
      <c r="S938" s="267"/>
      <c r="T938" s="267"/>
      <c r="U938" s="267"/>
      <c r="V938" s="267"/>
      <c r="W938" s="267"/>
      <c r="X938" s="267"/>
      <c r="Y938" s="267"/>
      <c r="Z938" s="267"/>
      <c r="AA938" s="267"/>
      <c r="AB938" s="267"/>
      <c r="AC938" s="267"/>
      <c r="AD938" s="267"/>
      <c r="AE938" s="267"/>
      <c r="AF938" s="267"/>
      <c r="AG938" s="267"/>
      <c r="AH938" s="267"/>
      <c r="AI938" s="267"/>
      <c r="AJ938" s="267"/>
      <c r="AK938" s="267"/>
      <c r="AL938" s="267"/>
      <c r="AM938" s="267"/>
      <c r="AN938" s="267"/>
      <c r="AO938" s="267"/>
      <c r="AP938" s="267"/>
      <c r="AQ938" s="267"/>
      <c r="AR938" s="267"/>
      <c r="AS938" s="267"/>
      <c r="AT938" s="267"/>
      <c r="AU938" s="267"/>
      <c r="AV938" s="267"/>
      <c r="AW938" s="267"/>
      <c r="AX938" s="267"/>
      <c r="AY938" s="267"/>
      <c r="AZ938" s="267"/>
      <c r="BA938" s="267"/>
      <c r="BB938" s="267"/>
      <c r="BC938" s="267"/>
      <c r="BD938" s="267"/>
      <c r="BE938" s="267"/>
      <c r="BF938" s="267"/>
      <c r="BG938" s="267"/>
      <c r="BH938" s="267"/>
      <c r="BI938" s="267"/>
      <c r="BJ938" s="267"/>
      <c r="BK938" s="267"/>
      <c r="BL938" s="267"/>
      <c r="BM938" s="267"/>
      <c r="BN938" s="267"/>
      <c r="BO938" s="267"/>
      <c r="BP938" s="267"/>
      <c r="BQ938" s="267"/>
      <c r="BR938" s="267"/>
      <c r="BS938" s="267"/>
      <c r="BT938" s="267"/>
      <c r="BU938" s="267"/>
      <c r="BV938" s="267"/>
      <c r="BW938" s="267"/>
      <c r="BX938" s="267"/>
      <c r="BY938" s="267"/>
      <c r="BZ938" s="267"/>
      <c r="CA938" s="267"/>
      <c r="CB938" s="267"/>
      <c r="CC938" s="267"/>
      <c r="CD938" s="267"/>
      <c r="CE938" s="267"/>
      <c r="CF938" s="267"/>
      <c r="CG938" s="267"/>
      <c r="CH938" s="267"/>
      <c r="CI938" s="267"/>
      <c r="CJ938" s="267"/>
      <c r="CK938" s="267"/>
      <c r="CL938" s="267"/>
      <c r="CM938" s="267"/>
      <c r="CN938" s="267"/>
      <c r="CO938" s="267"/>
      <c r="CP938" s="267"/>
      <c r="CQ938" s="267"/>
      <c r="CR938" s="267"/>
      <c r="CS938" s="267"/>
      <c r="CT938" s="267"/>
      <c r="CU938" s="267"/>
      <c r="CV938" s="267"/>
      <c r="CW938" s="267"/>
      <c r="CX938" s="267"/>
      <c r="CY938" s="267"/>
      <c r="CZ938" s="267"/>
      <c r="DA938" s="267"/>
      <c r="DB938" s="267"/>
      <c r="DC938" s="267"/>
      <c r="DD938" s="267"/>
      <c r="DE938" s="267"/>
      <c r="DF938" s="267"/>
      <c r="DG938" s="267"/>
      <c r="DH938" s="267"/>
      <c r="DI938" s="267"/>
      <c r="DJ938" s="267"/>
      <c r="DK938" s="267"/>
      <c r="DL938" s="267"/>
      <c r="DM938" s="267"/>
      <c r="DN938" s="267"/>
      <c r="DO938" s="267"/>
      <c r="DP938" s="267"/>
      <c r="DQ938" s="267"/>
      <c r="DR938" s="267"/>
      <c r="DS938" s="267"/>
      <c r="DT938" s="267"/>
      <c r="DU938" s="267"/>
      <c r="DV938" s="267"/>
      <c r="DW938" s="267"/>
      <c r="DX938" s="267"/>
      <c r="DY938" s="267"/>
      <c r="DZ938" s="267"/>
      <c r="EA938" s="267"/>
      <c r="EB938" s="267"/>
      <c r="EC938" s="267"/>
      <c r="ED938" s="267"/>
      <c r="EE938" s="267"/>
      <c r="EF938" s="267"/>
      <c r="EG938" s="267"/>
      <c r="EH938" s="267"/>
      <c r="EI938" s="267"/>
      <c r="EJ938" s="267"/>
      <c r="EK938" s="267"/>
      <c r="EL938" s="267"/>
      <c r="EM938" s="267"/>
      <c r="EN938" s="267"/>
      <c r="EO938" s="267"/>
      <c r="EP938" s="267"/>
      <c r="EQ938" s="267"/>
      <c r="ER938" s="267"/>
      <c r="ES938" s="267"/>
      <c r="ET938" s="267"/>
      <c r="EU938" s="267"/>
      <c r="EV938" s="267"/>
      <c r="EW938" s="267"/>
      <c r="EX938" s="267"/>
      <c r="EY938" s="267"/>
      <c r="EZ938" s="267"/>
      <c r="FA938" s="267"/>
      <c r="FB938" s="267"/>
      <c r="FC938" s="267"/>
      <c r="FD938" s="267"/>
      <c r="FE938" s="267"/>
      <c r="FF938" s="267"/>
      <c r="FG938" s="267"/>
      <c r="FH938" s="267"/>
      <c r="FI938" s="267"/>
      <c r="FJ938" s="267"/>
      <c r="FK938" s="267"/>
      <c r="FL938" s="267"/>
      <c r="FM938" s="267"/>
      <c r="FN938" s="267"/>
      <c r="FO938" s="267"/>
      <c r="FP938" s="267"/>
      <c r="FQ938" s="267"/>
      <c r="FR938" s="267"/>
      <c r="FS938" s="267"/>
      <c r="FT938" s="267"/>
      <c r="FU938" s="267"/>
      <c r="FV938" s="267"/>
      <c r="FW938" s="267"/>
      <c r="FX938" s="267"/>
      <c r="FY938" s="267"/>
      <c r="FZ938" s="267"/>
      <c r="GA938" s="267"/>
      <c r="GB938" s="267"/>
      <c r="GC938" s="267"/>
      <c r="GD938" s="267"/>
      <c r="GE938" s="267"/>
      <c r="GF938" s="267"/>
      <c r="GG938" s="267"/>
      <c r="GH938" s="267"/>
      <c r="GI938" s="267"/>
      <c r="GJ938" s="267"/>
      <c r="GK938" s="267"/>
      <c r="GL938" s="267"/>
      <c r="GM938" s="267"/>
      <c r="GN938" s="267"/>
      <c r="GO938" s="267"/>
      <c r="GP938" s="267"/>
      <c r="GQ938" s="267"/>
      <c r="GR938" s="267"/>
      <c r="GS938" s="267"/>
      <c r="GT938" s="267"/>
      <c r="GU938" s="267"/>
      <c r="GV938" s="267"/>
    </row>
    <row r="939" spans="1:204" s="502" customFormat="1">
      <c r="A939" s="258"/>
      <c r="B939" s="425"/>
      <c r="C939" s="260"/>
      <c r="D939" s="261"/>
      <c r="E939" s="262"/>
      <c r="F939" s="263"/>
      <c r="G939" s="426"/>
      <c r="H939" s="428"/>
      <c r="I939" s="507"/>
      <c r="J939" s="508"/>
      <c r="K939" s="509"/>
      <c r="L939" s="510"/>
      <c r="N939" s="511"/>
      <c r="O939" s="511"/>
      <c r="P939" s="267"/>
      <c r="Q939" s="267"/>
      <c r="R939" s="267"/>
      <c r="S939" s="267"/>
      <c r="T939" s="267"/>
      <c r="U939" s="267"/>
      <c r="V939" s="267"/>
      <c r="W939" s="267"/>
      <c r="X939" s="267"/>
      <c r="Y939" s="267"/>
      <c r="Z939" s="267"/>
      <c r="AA939" s="267"/>
      <c r="AB939" s="267"/>
      <c r="AC939" s="267"/>
      <c r="AD939" s="267"/>
      <c r="AE939" s="267"/>
      <c r="AF939" s="267"/>
      <c r="AG939" s="267"/>
      <c r="AH939" s="267"/>
      <c r="AI939" s="267"/>
      <c r="AJ939" s="267"/>
      <c r="AK939" s="267"/>
      <c r="AL939" s="267"/>
      <c r="AM939" s="267"/>
      <c r="AN939" s="267"/>
      <c r="AO939" s="267"/>
      <c r="AP939" s="267"/>
      <c r="AQ939" s="267"/>
      <c r="AR939" s="267"/>
      <c r="AS939" s="267"/>
      <c r="AT939" s="267"/>
      <c r="AU939" s="267"/>
      <c r="AV939" s="267"/>
      <c r="AW939" s="267"/>
      <c r="AX939" s="267"/>
      <c r="AY939" s="267"/>
      <c r="AZ939" s="267"/>
      <c r="BA939" s="267"/>
      <c r="BB939" s="267"/>
      <c r="BC939" s="267"/>
      <c r="BD939" s="267"/>
      <c r="BE939" s="267"/>
      <c r="BF939" s="267"/>
      <c r="BG939" s="267"/>
      <c r="BH939" s="267"/>
      <c r="BI939" s="267"/>
      <c r="BJ939" s="267"/>
      <c r="BK939" s="267"/>
      <c r="BL939" s="267"/>
      <c r="BM939" s="267"/>
      <c r="BN939" s="267"/>
      <c r="BO939" s="267"/>
      <c r="BP939" s="267"/>
      <c r="BQ939" s="267"/>
      <c r="BR939" s="267"/>
      <c r="BS939" s="267"/>
      <c r="BT939" s="267"/>
      <c r="BU939" s="267"/>
      <c r="BV939" s="267"/>
      <c r="BW939" s="267"/>
      <c r="BX939" s="267"/>
      <c r="BY939" s="267"/>
      <c r="BZ939" s="267"/>
      <c r="CA939" s="267"/>
      <c r="CB939" s="267"/>
      <c r="CC939" s="267"/>
      <c r="CD939" s="267"/>
      <c r="CE939" s="267"/>
      <c r="CF939" s="267"/>
      <c r="CG939" s="267"/>
      <c r="CH939" s="267"/>
      <c r="CI939" s="267"/>
      <c r="CJ939" s="267"/>
      <c r="CK939" s="267"/>
      <c r="CL939" s="267"/>
      <c r="CM939" s="267"/>
      <c r="CN939" s="267"/>
      <c r="CO939" s="267"/>
      <c r="CP939" s="267"/>
      <c r="CQ939" s="267"/>
      <c r="CR939" s="267"/>
      <c r="CS939" s="267"/>
      <c r="CT939" s="267"/>
      <c r="CU939" s="267"/>
      <c r="CV939" s="267"/>
      <c r="CW939" s="267"/>
      <c r="CX939" s="267"/>
      <c r="CY939" s="267"/>
      <c r="CZ939" s="267"/>
      <c r="DA939" s="267"/>
      <c r="DB939" s="267"/>
      <c r="DC939" s="267"/>
      <c r="DD939" s="267"/>
      <c r="DE939" s="267"/>
      <c r="DF939" s="267"/>
      <c r="DG939" s="267"/>
      <c r="DH939" s="267"/>
      <c r="DI939" s="267"/>
      <c r="DJ939" s="267"/>
      <c r="DK939" s="267"/>
      <c r="DL939" s="267"/>
      <c r="DM939" s="267"/>
      <c r="DN939" s="267"/>
      <c r="DO939" s="267"/>
      <c r="DP939" s="267"/>
      <c r="DQ939" s="267"/>
      <c r="DR939" s="267"/>
      <c r="DS939" s="267"/>
      <c r="DT939" s="267"/>
      <c r="DU939" s="267"/>
      <c r="DV939" s="267"/>
      <c r="DW939" s="267"/>
      <c r="DX939" s="267"/>
      <c r="DY939" s="267"/>
      <c r="DZ939" s="267"/>
      <c r="EA939" s="267"/>
      <c r="EB939" s="267"/>
      <c r="EC939" s="267"/>
      <c r="ED939" s="267"/>
      <c r="EE939" s="267"/>
      <c r="EF939" s="267"/>
      <c r="EG939" s="267"/>
      <c r="EH939" s="267"/>
      <c r="EI939" s="267"/>
      <c r="EJ939" s="267"/>
      <c r="EK939" s="267"/>
      <c r="EL939" s="267"/>
      <c r="EM939" s="267"/>
      <c r="EN939" s="267"/>
      <c r="EO939" s="267"/>
      <c r="EP939" s="267"/>
      <c r="EQ939" s="267"/>
      <c r="ER939" s="267"/>
      <c r="ES939" s="267"/>
      <c r="ET939" s="267"/>
      <c r="EU939" s="267"/>
      <c r="EV939" s="267"/>
      <c r="EW939" s="267"/>
      <c r="EX939" s="267"/>
      <c r="EY939" s="267"/>
      <c r="EZ939" s="267"/>
      <c r="FA939" s="267"/>
      <c r="FB939" s="267"/>
      <c r="FC939" s="267"/>
      <c r="FD939" s="267"/>
      <c r="FE939" s="267"/>
      <c r="FF939" s="267"/>
      <c r="FG939" s="267"/>
      <c r="FH939" s="267"/>
      <c r="FI939" s="267"/>
      <c r="FJ939" s="267"/>
      <c r="FK939" s="267"/>
      <c r="FL939" s="267"/>
      <c r="FM939" s="267"/>
      <c r="FN939" s="267"/>
      <c r="FO939" s="267"/>
      <c r="FP939" s="267"/>
      <c r="FQ939" s="267"/>
      <c r="FR939" s="267"/>
      <c r="FS939" s="267"/>
      <c r="FT939" s="267"/>
      <c r="FU939" s="267"/>
      <c r="FV939" s="267"/>
      <c r="FW939" s="267"/>
      <c r="FX939" s="267"/>
      <c r="FY939" s="267"/>
      <c r="FZ939" s="267"/>
      <c r="GA939" s="267"/>
      <c r="GB939" s="267"/>
      <c r="GC939" s="267"/>
      <c r="GD939" s="267"/>
      <c r="GE939" s="267"/>
      <c r="GF939" s="267"/>
      <c r="GG939" s="267"/>
      <c r="GH939" s="267"/>
      <c r="GI939" s="267"/>
      <c r="GJ939" s="267"/>
      <c r="GK939" s="267"/>
      <c r="GL939" s="267"/>
      <c r="GM939" s="267"/>
      <c r="GN939" s="267"/>
      <c r="GO939" s="267"/>
      <c r="GP939" s="267"/>
      <c r="GQ939" s="267"/>
      <c r="GR939" s="267"/>
      <c r="GS939" s="267"/>
      <c r="GT939" s="267"/>
      <c r="GU939" s="267"/>
      <c r="GV939" s="267"/>
    </row>
    <row r="940" spans="1:204" s="502" customFormat="1">
      <c r="A940" s="258"/>
      <c r="B940" s="425"/>
      <c r="C940" s="260"/>
      <c r="D940" s="261"/>
      <c r="E940" s="262"/>
      <c r="F940" s="263"/>
      <c r="G940" s="426"/>
      <c r="H940" s="428"/>
      <c r="I940" s="507"/>
      <c r="J940" s="508"/>
      <c r="K940" s="509"/>
      <c r="L940" s="510"/>
      <c r="N940" s="511"/>
      <c r="O940" s="511"/>
      <c r="P940" s="267"/>
      <c r="Q940" s="267"/>
      <c r="R940" s="267"/>
      <c r="S940" s="267"/>
      <c r="T940" s="267"/>
      <c r="U940" s="267"/>
      <c r="V940" s="267"/>
      <c r="W940" s="267"/>
      <c r="X940" s="267"/>
      <c r="Y940" s="267"/>
      <c r="Z940" s="267"/>
      <c r="AA940" s="267"/>
      <c r="AB940" s="267"/>
      <c r="AC940" s="267"/>
      <c r="AD940" s="267"/>
      <c r="AE940" s="267"/>
      <c r="AF940" s="267"/>
      <c r="AG940" s="267"/>
      <c r="AH940" s="267"/>
      <c r="AI940" s="267"/>
      <c r="AJ940" s="267"/>
      <c r="AK940" s="267"/>
      <c r="AL940" s="267"/>
      <c r="AM940" s="267"/>
      <c r="AN940" s="267"/>
      <c r="AO940" s="267"/>
      <c r="AP940" s="267"/>
      <c r="AQ940" s="267"/>
      <c r="AR940" s="267"/>
      <c r="AS940" s="267"/>
      <c r="AT940" s="267"/>
      <c r="AU940" s="267"/>
      <c r="AV940" s="267"/>
      <c r="AW940" s="267"/>
      <c r="AX940" s="267"/>
      <c r="AY940" s="267"/>
      <c r="AZ940" s="267"/>
      <c r="BA940" s="267"/>
      <c r="BB940" s="267"/>
      <c r="BC940" s="267"/>
      <c r="BD940" s="267"/>
      <c r="BE940" s="267"/>
      <c r="BF940" s="267"/>
      <c r="BG940" s="267"/>
      <c r="BH940" s="267"/>
      <c r="BI940" s="267"/>
      <c r="BJ940" s="267"/>
      <c r="BK940" s="267"/>
      <c r="BL940" s="267"/>
      <c r="BM940" s="267"/>
      <c r="BN940" s="267"/>
      <c r="BO940" s="267"/>
      <c r="BP940" s="267"/>
      <c r="BQ940" s="267"/>
      <c r="BR940" s="267"/>
      <c r="BS940" s="267"/>
      <c r="BT940" s="267"/>
      <c r="BU940" s="267"/>
      <c r="BV940" s="267"/>
      <c r="BW940" s="267"/>
      <c r="BX940" s="267"/>
      <c r="BY940" s="267"/>
      <c r="BZ940" s="267"/>
      <c r="CA940" s="267"/>
      <c r="CB940" s="267"/>
      <c r="CC940" s="267"/>
      <c r="CD940" s="267"/>
      <c r="CE940" s="267"/>
      <c r="CF940" s="267"/>
      <c r="CG940" s="267"/>
      <c r="CH940" s="267"/>
      <c r="CI940" s="267"/>
      <c r="CJ940" s="267"/>
      <c r="CK940" s="267"/>
      <c r="CL940" s="267"/>
      <c r="CM940" s="267"/>
      <c r="CN940" s="267"/>
      <c r="CO940" s="267"/>
      <c r="CP940" s="267"/>
      <c r="CQ940" s="267"/>
      <c r="CR940" s="267"/>
      <c r="CS940" s="267"/>
      <c r="CT940" s="267"/>
      <c r="CU940" s="267"/>
      <c r="CV940" s="267"/>
      <c r="CW940" s="267"/>
      <c r="CX940" s="267"/>
      <c r="CY940" s="267"/>
      <c r="CZ940" s="267"/>
      <c r="DA940" s="267"/>
      <c r="DB940" s="267"/>
      <c r="DC940" s="267"/>
      <c r="DD940" s="267"/>
      <c r="DE940" s="267"/>
      <c r="DF940" s="267"/>
      <c r="DG940" s="267"/>
      <c r="DH940" s="267"/>
      <c r="DI940" s="267"/>
      <c r="DJ940" s="267"/>
      <c r="DK940" s="267"/>
      <c r="DL940" s="267"/>
      <c r="DM940" s="267"/>
      <c r="DN940" s="267"/>
      <c r="DO940" s="267"/>
      <c r="DP940" s="267"/>
      <c r="DQ940" s="267"/>
      <c r="DR940" s="267"/>
      <c r="DS940" s="267"/>
      <c r="DT940" s="267"/>
      <c r="DU940" s="267"/>
      <c r="DV940" s="267"/>
      <c r="DW940" s="267"/>
      <c r="DX940" s="267"/>
      <c r="DY940" s="267"/>
      <c r="DZ940" s="267"/>
      <c r="EA940" s="267"/>
      <c r="EB940" s="267"/>
      <c r="EC940" s="267"/>
      <c r="ED940" s="267"/>
      <c r="EE940" s="267"/>
      <c r="EF940" s="267"/>
      <c r="EG940" s="267"/>
      <c r="EH940" s="267"/>
      <c r="EI940" s="267"/>
      <c r="EJ940" s="267"/>
      <c r="EK940" s="267"/>
      <c r="EL940" s="267"/>
      <c r="EM940" s="267"/>
      <c r="EN940" s="267"/>
      <c r="EO940" s="267"/>
      <c r="EP940" s="267"/>
      <c r="EQ940" s="267"/>
      <c r="ER940" s="267"/>
      <c r="ES940" s="267"/>
      <c r="ET940" s="267"/>
      <c r="EU940" s="267"/>
      <c r="EV940" s="267"/>
      <c r="EW940" s="267"/>
      <c r="EX940" s="267"/>
      <c r="EY940" s="267"/>
      <c r="EZ940" s="267"/>
      <c r="FA940" s="267"/>
      <c r="FB940" s="267"/>
      <c r="FC940" s="267"/>
      <c r="FD940" s="267"/>
      <c r="FE940" s="267"/>
      <c r="FF940" s="267"/>
      <c r="FG940" s="267"/>
      <c r="FH940" s="267"/>
      <c r="FI940" s="267"/>
      <c r="FJ940" s="267"/>
      <c r="FK940" s="267"/>
      <c r="FL940" s="267"/>
      <c r="FM940" s="267"/>
      <c r="FN940" s="267"/>
      <c r="FO940" s="267"/>
      <c r="FP940" s="267"/>
      <c r="FQ940" s="267"/>
      <c r="FR940" s="267"/>
      <c r="FS940" s="267"/>
      <c r="FT940" s="267"/>
      <c r="FU940" s="267"/>
      <c r="FV940" s="267"/>
      <c r="FW940" s="267"/>
      <c r="FX940" s="267"/>
      <c r="FY940" s="267"/>
      <c r="FZ940" s="267"/>
      <c r="GA940" s="267"/>
      <c r="GB940" s="267"/>
      <c r="GC940" s="267"/>
      <c r="GD940" s="267"/>
      <c r="GE940" s="267"/>
      <c r="GF940" s="267"/>
      <c r="GG940" s="267"/>
      <c r="GH940" s="267"/>
      <c r="GI940" s="267"/>
      <c r="GJ940" s="267"/>
      <c r="GK940" s="267"/>
      <c r="GL940" s="267"/>
      <c r="GM940" s="267"/>
      <c r="GN940" s="267"/>
      <c r="GO940" s="267"/>
      <c r="GP940" s="267"/>
      <c r="GQ940" s="267"/>
      <c r="GR940" s="267"/>
      <c r="GS940" s="267"/>
      <c r="GT940" s="267"/>
      <c r="GU940" s="267"/>
      <c r="GV940" s="267"/>
    </row>
    <row r="941" spans="1:204" s="502" customFormat="1">
      <c r="A941" s="258"/>
      <c r="B941" s="425"/>
      <c r="C941" s="260"/>
      <c r="D941" s="261"/>
      <c r="E941" s="262"/>
      <c r="F941" s="263"/>
      <c r="G941" s="426"/>
      <c r="H941" s="428"/>
      <c r="I941" s="507"/>
      <c r="J941" s="508"/>
      <c r="K941" s="509"/>
      <c r="L941" s="510"/>
      <c r="N941" s="511"/>
      <c r="O941" s="511"/>
      <c r="P941" s="267"/>
      <c r="Q941" s="267"/>
      <c r="R941" s="267"/>
      <c r="S941" s="267"/>
      <c r="T941" s="267"/>
      <c r="U941" s="267"/>
      <c r="V941" s="267"/>
      <c r="W941" s="267"/>
      <c r="X941" s="267"/>
      <c r="Y941" s="267"/>
      <c r="Z941" s="267"/>
      <c r="AA941" s="267"/>
      <c r="AB941" s="267"/>
      <c r="AC941" s="267"/>
      <c r="AD941" s="267"/>
      <c r="AE941" s="267"/>
      <c r="AF941" s="267"/>
      <c r="AG941" s="267"/>
      <c r="AH941" s="267"/>
      <c r="AI941" s="267"/>
      <c r="AJ941" s="267"/>
      <c r="AK941" s="267"/>
      <c r="AL941" s="267"/>
      <c r="AM941" s="267"/>
      <c r="AN941" s="267"/>
      <c r="AO941" s="267"/>
      <c r="AP941" s="267"/>
      <c r="AQ941" s="267"/>
      <c r="AR941" s="267"/>
      <c r="AS941" s="267"/>
      <c r="AT941" s="267"/>
      <c r="AU941" s="267"/>
      <c r="AV941" s="267"/>
      <c r="AW941" s="267"/>
      <c r="AX941" s="267"/>
      <c r="AY941" s="267"/>
      <c r="AZ941" s="267"/>
      <c r="BA941" s="267"/>
      <c r="BB941" s="267"/>
      <c r="BC941" s="267"/>
      <c r="BD941" s="267"/>
      <c r="BE941" s="267"/>
      <c r="BF941" s="267"/>
      <c r="BG941" s="267"/>
      <c r="BH941" s="267"/>
      <c r="BI941" s="267"/>
      <c r="BJ941" s="267"/>
      <c r="BK941" s="267"/>
      <c r="BL941" s="267"/>
      <c r="BM941" s="267"/>
      <c r="BN941" s="267"/>
      <c r="BO941" s="267"/>
      <c r="BP941" s="267"/>
      <c r="BQ941" s="267"/>
      <c r="BR941" s="267"/>
      <c r="BS941" s="267"/>
      <c r="BT941" s="267"/>
      <c r="BU941" s="267"/>
      <c r="BV941" s="267"/>
      <c r="BW941" s="267"/>
      <c r="BX941" s="267"/>
      <c r="BY941" s="267"/>
      <c r="BZ941" s="267"/>
      <c r="CA941" s="267"/>
      <c r="CB941" s="267"/>
      <c r="CC941" s="267"/>
      <c r="CD941" s="267"/>
      <c r="CE941" s="267"/>
      <c r="CF941" s="267"/>
      <c r="CG941" s="267"/>
      <c r="CH941" s="267"/>
      <c r="CI941" s="267"/>
      <c r="CJ941" s="267"/>
      <c r="CK941" s="267"/>
      <c r="CL941" s="267"/>
      <c r="CM941" s="267"/>
      <c r="CN941" s="267"/>
      <c r="CO941" s="267"/>
      <c r="CP941" s="267"/>
      <c r="CQ941" s="267"/>
      <c r="CR941" s="267"/>
      <c r="CS941" s="267"/>
      <c r="CT941" s="267"/>
      <c r="CU941" s="267"/>
      <c r="CV941" s="267"/>
      <c r="CW941" s="267"/>
      <c r="CX941" s="267"/>
      <c r="CY941" s="267"/>
      <c r="CZ941" s="267"/>
      <c r="DA941" s="267"/>
      <c r="DB941" s="267"/>
      <c r="DC941" s="267"/>
      <c r="DD941" s="267"/>
      <c r="DE941" s="267"/>
      <c r="DF941" s="267"/>
      <c r="DG941" s="267"/>
      <c r="DH941" s="267"/>
      <c r="DI941" s="267"/>
      <c r="DJ941" s="267"/>
      <c r="DK941" s="267"/>
      <c r="DL941" s="267"/>
      <c r="DM941" s="267"/>
      <c r="DN941" s="267"/>
      <c r="DO941" s="267"/>
      <c r="DP941" s="267"/>
      <c r="DQ941" s="267"/>
      <c r="DR941" s="267"/>
      <c r="DS941" s="267"/>
      <c r="DT941" s="267"/>
      <c r="DU941" s="267"/>
      <c r="DV941" s="267"/>
      <c r="DW941" s="267"/>
      <c r="DX941" s="267"/>
      <c r="DY941" s="267"/>
      <c r="DZ941" s="267"/>
      <c r="EA941" s="267"/>
      <c r="EB941" s="267"/>
      <c r="EC941" s="267"/>
      <c r="ED941" s="267"/>
      <c r="EE941" s="267"/>
      <c r="EF941" s="267"/>
      <c r="EG941" s="267"/>
      <c r="EH941" s="267"/>
      <c r="EI941" s="267"/>
      <c r="EJ941" s="267"/>
      <c r="EK941" s="267"/>
      <c r="EL941" s="267"/>
      <c r="EM941" s="267"/>
      <c r="EN941" s="267"/>
      <c r="EO941" s="267"/>
      <c r="EP941" s="267"/>
      <c r="EQ941" s="267"/>
      <c r="ER941" s="267"/>
      <c r="ES941" s="267"/>
      <c r="ET941" s="267"/>
      <c r="EU941" s="267"/>
      <c r="EV941" s="267"/>
      <c r="EW941" s="267"/>
      <c r="EX941" s="267"/>
      <c r="EY941" s="267"/>
      <c r="EZ941" s="267"/>
      <c r="FA941" s="267"/>
      <c r="FB941" s="267"/>
      <c r="FC941" s="267"/>
      <c r="FD941" s="267"/>
      <c r="FE941" s="267"/>
      <c r="FF941" s="267"/>
      <c r="FG941" s="267"/>
      <c r="FH941" s="267"/>
      <c r="FI941" s="267"/>
      <c r="FJ941" s="267"/>
      <c r="FK941" s="267"/>
      <c r="FL941" s="267"/>
      <c r="FM941" s="267"/>
      <c r="FN941" s="267"/>
      <c r="FO941" s="267"/>
      <c r="FP941" s="267"/>
      <c r="FQ941" s="267"/>
      <c r="FR941" s="267"/>
      <c r="FS941" s="267"/>
      <c r="FT941" s="267"/>
      <c r="FU941" s="267"/>
      <c r="FV941" s="267"/>
      <c r="FW941" s="267"/>
      <c r="FX941" s="267"/>
      <c r="FY941" s="267"/>
      <c r="FZ941" s="267"/>
      <c r="GA941" s="267"/>
      <c r="GB941" s="267"/>
      <c r="GC941" s="267"/>
      <c r="GD941" s="267"/>
      <c r="GE941" s="267"/>
      <c r="GF941" s="267"/>
      <c r="GG941" s="267"/>
      <c r="GH941" s="267"/>
      <c r="GI941" s="267"/>
      <c r="GJ941" s="267"/>
      <c r="GK941" s="267"/>
      <c r="GL941" s="267"/>
      <c r="GM941" s="267"/>
      <c r="GN941" s="267"/>
      <c r="GO941" s="267"/>
      <c r="GP941" s="267"/>
      <c r="GQ941" s="267"/>
      <c r="GR941" s="267"/>
      <c r="GS941" s="267"/>
      <c r="GT941" s="267"/>
      <c r="GU941" s="267"/>
      <c r="GV941" s="267"/>
    </row>
    <row r="942" spans="1:204" s="502" customFormat="1">
      <c r="A942" s="258"/>
      <c r="B942" s="425"/>
      <c r="C942" s="260"/>
      <c r="D942" s="261"/>
      <c r="E942" s="262"/>
      <c r="F942" s="263"/>
      <c r="G942" s="426"/>
      <c r="H942" s="428"/>
      <c r="I942" s="507"/>
      <c r="J942" s="508"/>
      <c r="K942" s="509"/>
      <c r="L942" s="510"/>
      <c r="N942" s="511"/>
      <c r="O942" s="511"/>
      <c r="P942" s="267"/>
      <c r="Q942" s="267"/>
      <c r="R942" s="267"/>
      <c r="S942" s="267"/>
      <c r="T942" s="267"/>
      <c r="U942" s="267"/>
      <c r="V942" s="267"/>
      <c r="W942" s="267"/>
      <c r="X942" s="267"/>
      <c r="Y942" s="267"/>
      <c r="Z942" s="267"/>
      <c r="AA942" s="267"/>
      <c r="AB942" s="267"/>
      <c r="AC942" s="267"/>
      <c r="AD942" s="267"/>
      <c r="AE942" s="267"/>
      <c r="AF942" s="267"/>
      <c r="AG942" s="267"/>
      <c r="AH942" s="267"/>
      <c r="AI942" s="267"/>
      <c r="AJ942" s="267"/>
      <c r="AK942" s="267"/>
      <c r="AL942" s="267"/>
      <c r="AM942" s="267"/>
      <c r="AN942" s="267"/>
      <c r="AO942" s="267"/>
      <c r="AP942" s="267"/>
      <c r="AQ942" s="267"/>
      <c r="AR942" s="267"/>
      <c r="AS942" s="267"/>
      <c r="AT942" s="267"/>
      <c r="AU942" s="267"/>
      <c r="AV942" s="267"/>
      <c r="AW942" s="267"/>
      <c r="AX942" s="267"/>
      <c r="AY942" s="267"/>
      <c r="AZ942" s="267"/>
      <c r="BA942" s="267"/>
      <c r="BB942" s="267"/>
      <c r="BC942" s="267"/>
      <c r="BD942" s="267"/>
      <c r="BE942" s="267"/>
      <c r="BF942" s="267"/>
      <c r="BG942" s="267"/>
      <c r="BH942" s="267"/>
      <c r="BI942" s="267"/>
      <c r="BJ942" s="267"/>
      <c r="BK942" s="267"/>
      <c r="BL942" s="267"/>
      <c r="BM942" s="267"/>
      <c r="BN942" s="267"/>
      <c r="BO942" s="267"/>
      <c r="BP942" s="267"/>
      <c r="BQ942" s="267"/>
      <c r="BR942" s="267"/>
      <c r="BS942" s="267"/>
      <c r="BT942" s="267"/>
      <c r="BU942" s="267"/>
      <c r="BV942" s="267"/>
      <c r="BW942" s="267"/>
      <c r="BX942" s="267"/>
      <c r="BY942" s="267"/>
      <c r="BZ942" s="267"/>
      <c r="CA942" s="267"/>
      <c r="CB942" s="267"/>
      <c r="CC942" s="267"/>
      <c r="CD942" s="267"/>
      <c r="CE942" s="267"/>
      <c r="CF942" s="267"/>
      <c r="CG942" s="267"/>
      <c r="CH942" s="267"/>
      <c r="CI942" s="267"/>
      <c r="CJ942" s="267"/>
      <c r="CK942" s="267"/>
      <c r="CL942" s="267"/>
      <c r="CM942" s="267"/>
      <c r="CN942" s="267"/>
      <c r="CO942" s="267"/>
      <c r="CP942" s="267"/>
      <c r="CQ942" s="267"/>
      <c r="CR942" s="267"/>
      <c r="CS942" s="267"/>
      <c r="CT942" s="267"/>
      <c r="CU942" s="267"/>
      <c r="CV942" s="267"/>
      <c r="CW942" s="267"/>
      <c r="CX942" s="267"/>
      <c r="CY942" s="267"/>
      <c r="CZ942" s="267"/>
      <c r="DA942" s="267"/>
      <c r="DB942" s="267"/>
      <c r="DC942" s="267"/>
      <c r="DD942" s="267"/>
      <c r="DE942" s="267"/>
      <c r="DF942" s="267"/>
      <c r="DG942" s="267"/>
      <c r="DH942" s="267"/>
      <c r="DI942" s="267"/>
      <c r="DJ942" s="267"/>
      <c r="DK942" s="267"/>
      <c r="DL942" s="267"/>
      <c r="DM942" s="267"/>
      <c r="DN942" s="267"/>
      <c r="DO942" s="267"/>
      <c r="DP942" s="267"/>
      <c r="DQ942" s="267"/>
      <c r="DR942" s="267"/>
      <c r="DS942" s="267"/>
      <c r="DT942" s="267"/>
      <c r="DU942" s="267"/>
      <c r="DV942" s="267"/>
      <c r="DW942" s="267"/>
      <c r="DX942" s="267"/>
      <c r="DY942" s="267"/>
      <c r="DZ942" s="267"/>
      <c r="EA942" s="267"/>
      <c r="EB942" s="267"/>
      <c r="EC942" s="267"/>
      <c r="ED942" s="267"/>
      <c r="EE942" s="267"/>
      <c r="EF942" s="267"/>
      <c r="EG942" s="267"/>
      <c r="EH942" s="267"/>
      <c r="EI942" s="267"/>
      <c r="EJ942" s="267"/>
      <c r="EK942" s="267"/>
      <c r="EL942" s="267"/>
      <c r="EM942" s="267"/>
      <c r="EN942" s="267"/>
      <c r="EO942" s="267"/>
      <c r="EP942" s="267"/>
      <c r="EQ942" s="267"/>
      <c r="ER942" s="267"/>
      <c r="ES942" s="267"/>
      <c r="ET942" s="267"/>
      <c r="EU942" s="267"/>
      <c r="EV942" s="267"/>
      <c r="EW942" s="267"/>
      <c r="EX942" s="267"/>
      <c r="EY942" s="267"/>
      <c r="EZ942" s="267"/>
      <c r="FA942" s="267"/>
      <c r="FB942" s="267"/>
      <c r="FC942" s="267"/>
      <c r="FD942" s="267"/>
      <c r="FE942" s="267"/>
      <c r="FF942" s="267"/>
      <c r="FG942" s="267"/>
      <c r="FH942" s="267"/>
      <c r="FI942" s="267"/>
      <c r="FJ942" s="267"/>
      <c r="FK942" s="267"/>
      <c r="FL942" s="267"/>
      <c r="FM942" s="267"/>
      <c r="FN942" s="267"/>
      <c r="FO942" s="267"/>
      <c r="FP942" s="267"/>
      <c r="FQ942" s="267"/>
      <c r="FR942" s="267"/>
      <c r="FS942" s="267"/>
      <c r="FT942" s="267"/>
      <c r="FU942" s="267"/>
      <c r="FV942" s="267"/>
      <c r="FW942" s="267"/>
      <c r="FX942" s="267"/>
      <c r="FY942" s="267"/>
      <c r="FZ942" s="267"/>
      <c r="GA942" s="267"/>
      <c r="GB942" s="267"/>
      <c r="GC942" s="267"/>
      <c r="GD942" s="267"/>
      <c r="GE942" s="267"/>
      <c r="GF942" s="267"/>
      <c r="GG942" s="267"/>
      <c r="GH942" s="267"/>
      <c r="GI942" s="267"/>
      <c r="GJ942" s="267"/>
      <c r="GK942" s="267"/>
      <c r="GL942" s="267"/>
      <c r="GM942" s="267"/>
      <c r="GN942" s="267"/>
      <c r="GO942" s="267"/>
      <c r="GP942" s="267"/>
      <c r="GQ942" s="267"/>
      <c r="GR942" s="267"/>
      <c r="GS942" s="267"/>
      <c r="GT942" s="267"/>
      <c r="GU942" s="267"/>
      <c r="GV942" s="267"/>
    </row>
    <row r="943" spans="1:204" s="502" customFormat="1">
      <c r="A943" s="258"/>
      <c r="B943" s="425"/>
      <c r="C943" s="260"/>
      <c r="D943" s="261"/>
      <c r="E943" s="262"/>
      <c r="F943" s="263"/>
      <c r="G943" s="426"/>
      <c r="H943" s="428"/>
      <c r="I943" s="507"/>
      <c r="J943" s="508"/>
      <c r="K943" s="509"/>
      <c r="L943" s="510"/>
      <c r="N943" s="511"/>
      <c r="O943" s="511"/>
      <c r="P943" s="267"/>
      <c r="Q943" s="267"/>
      <c r="R943" s="267"/>
      <c r="S943" s="267"/>
      <c r="T943" s="267"/>
      <c r="U943" s="267"/>
      <c r="V943" s="267"/>
      <c r="W943" s="267"/>
      <c r="X943" s="267"/>
      <c r="Y943" s="267"/>
      <c r="Z943" s="267"/>
      <c r="AA943" s="267"/>
      <c r="AB943" s="267"/>
      <c r="AC943" s="267"/>
      <c r="AD943" s="267"/>
      <c r="AE943" s="267"/>
      <c r="AF943" s="267"/>
      <c r="AG943" s="267"/>
      <c r="AH943" s="267"/>
      <c r="AI943" s="267"/>
      <c r="AJ943" s="267"/>
      <c r="AK943" s="267"/>
      <c r="AL943" s="267"/>
      <c r="AM943" s="267"/>
      <c r="AN943" s="267"/>
      <c r="AO943" s="267"/>
      <c r="AP943" s="267"/>
      <c r="AQ943" s="267"/>
      <c r="AR943" s="267"/>
      <c r="AS943" s="267"/>
      <c r="AT943" s="267"/>
      <c r="AU943" s="267"/>
      <c r="AV943" s="267"/>
      <c r="AW943" s="267"/>
      <c r="AX943" s="267"/>
      <c r="AY943" s="267"/>
      <c r="AZ943" s="267"/>
      <c r="BA943" s="267"/>
      <c r="BB943" s="267"/>
      <c r="BC943" s="267"/>
      <c r="BD943" s="267"/>
      <c r="BE943" s="267"/>
      <c r="BF943" s="267"/>
      <c r="BG943" s="267"/>
      <c r="BH943" s="267"/>
      <c r="BI943" s="267"/>
      <c r="BJ943" s="267"/>
      <c r="BK943" s="267"/>
      <c r="BL943" s="267"/>
      <c r="BM943" s="267"/>
      <c r="BN943" s="267"/>
      <c r="BO943" s="267"/>
      <c r="BP943" s="267"/>
      <c r="BQ943" s="267"/>
      <c r="BR943" s="267"/>
      <c r="BS943" s="267"/>
      <c r="BT943" s="267"/>
      <c r="BU943" s="267"/>
      <c r="BV943" s="267"/>
      <c r="BW943" s="267"/>
      <c r="BX943" s="267"/>
      <c r="BY943" s="267"/>
      <c r="BZ943" s="267"/>
      <c r="CA943" s="267"/>
      <c r="CB943" s="267"/>
      <c r="CC943" s="267"/>
      <c r="CD943" s="267"/>
      <c r="CE943" s="267"/>
      <c r="CF943" s="267"/>
      <c r="CG943" s="267"/>
      <c r="CH943" s="267"/>
      <c r="CI943" s="267"/>
      <c r="CJ943" s="267"/>
      <c r="CK943" s="267"/>
      <c r="CL943" s="267"/>
      <c r="CM943" s="267"/>
      <c r="CN943" s="267"/>
      <c r="CO943" s="267"/>
      <c r="CP943" s="267"/>
      <c r="CQ943" s="267"/>
      <c r="CR943" s="267"/>
      <c r="CS943" s="267"/>
      <c r="CT943" s="267"/>
      <c r="CU943" s="267"/>
      <c r="CV943" s="267"/>
      <c r="CW943" s="267"/>
      <c r="CX943" s="267"/>
      <c r="CY943" s="267"/>
      <c r="CZ943" s="267"/>
      <c r="DA943" s="267"/>
      <c r="DB943" s="267"/>
      <c r="DC943" s="267"/>
      <c r="DD943" s="267"/>
      <c r="DE943" s="267"/>
      <c r="DF943" s="267"/>
      <c r="DG943" s="267"/>
      <c r="DH943" s="267"/>
      <c r="DI943" s="267"/>
      <c r="DJ943" s="267"/>
      <c r="DK943" s="267"/>
      <c r="DL943" s="267"/>
      <c r="DM943" s="267"/>
      <c r="DN943" s="267"/>
      <c r="DO943" s="267"/>
      <c r="DP943" s="267"/>
      <c r="DQ943" s="267"/>
      <c r="DR943" s="267"/>
      <c r="DS943" s="267"/>
      <c r="DT943" s="267"/>
      <c r="DU943" s="267"/>
      <c r="DV943" s="267"/>
      <c r="DW943" s="267"/>
      <c r="DX943" s="267"/>
      <c r="DY943" s="267"/>
      <c r="DZ943" s="267"/>
      <c r="EA943" s="267"/>
      <c r="EB943" s="267"/>
      <c r="EC943" s="267"/>
      <c r="ED943" s="267"/>
      <c r="EE943" s="267"/>
      <c r="EF943" s="267"/>
      <c r="EG943" s="267"/>
      <c r="EH943" s="267"/>
      <c r="EI943" s="267"/>
      <c r="EJ943" s="267"/>
      <c r="EK943" s="267"/>
      <c r="EL943" s="267"/>
      <c r="EM943" s="267"/>
      <c r="EN943" s="267"/>
      <c r="EO943" s="267"/>
      <c r="EP943" s="267"/>
      <c r="EQ943" s="267"/>
      <c r="ER943" s="267"/>
      <c r="ES943" s="267"/>
      <c r="ET943" s="267"/>
      <c r="EU943" s="267"/>
      <c r="EV943" s="267"/>
      <c r="EW943" s="267"/>
      <c r="EX943" s="267"/>
      <c r="EY943" s="267"/>
      <c r="EZ943" s="267"/>
      <c r="FA943" s="267"/>
      <c r="FB943" s="267"/>
      <c r="FC943" s="267"/>
      <c r="FD943" s="267"/>
      <c r="FE943" s="267"/>
      <c r="FF943" s="267"/>
      <c r="FG943" s="267"/>
      <c r="FH943" s="267"/>
      <c r="FI943" s="267"/>
      <c r="FJ943" s="267"/>
      <c r="FK943" s="267"/>
      <c r="FL943" s="267"/>
      <c r="FM943" s="267"/>
      <c r="FN943" s="267"/>
      <c r="FO943" s="267"/>
      <c r="FP943" s="267"/>
      <c r="FQ943" s="267"/>
      <c r="FR943" s="267"/>
      <c r="FS943" s="267"/>
      <c r="FT943" s="267"/>
      <c r="FU943" s="267"/>
      <c r="FV943" s="267"/>
      <c r="FW943" s="267"/>
      <c r="FX943" s="267"/>
      <c r="FY943" s="267"/>
      <c r="FZ943" s="267"/>
      <c r="GA943" s="267"/>
      <c r="GB943" s="267"/>
      <c r="GC943" s="267"/>
      <c r="GD943" s="267"/>
      <c r="GE943" s="267"/>
      <c r="GF943" s="267"/>
      <c r="GG943" s="267"/>
      <c r="GH943" s="267"/>
      <c r="GI943" s="267"/>
      <c r="GJ943" s="267"/>
      <c r="GK943" s="267"/>
      <c r="GL943" s="267"/>
      <c r="GM943" s="267"/>
      <c r="GN943" s="267"/>
      <c r="GO943" s="267"/>
      <c r="GP943" s="267"/>
      <c r="GQ943" s="267"/>
      <c r="GR943" s="267"/>
      <c r="GS943" s="267"/>
      <c r="GT943" s="267"/>
      <c r="GU943" s="267"/>
      <c r="GV943" s="267"/>
    </row>
    <row r="944" spans="1:204" s="502" customFormat="1">
      <c r="A944" s="258"/>
      <c r="B944" s="425"/>
      <c r="C944" s="260"/>
      <c r="D944" s="261"/>
      <c r="E944" s="262"/>
      <c r="F944" s="263"/>
      <c r="G944" s="426"/>
      <c r="H944" s="428"/>
      <c r="I944" s="507"/>
      <c r="J944" s="508"/>
      <c r="K944" s="509"/>
      <c r="L944" s="510"/>
      <c r="N944" s="511"/>
      <c r="O944" s="511"/>
      <c r="P944" s="267"/>
      <c r="Q944" s="267"/>
      <c r="R944" s="267"/>
      <c r="S944" s="267"/>
      <c r="T944" s="267"/>
      <c r="U944" s="267"/>
      <c r="V944" s="267"/>
      <c r="W944" s="267"/>
      <c r="X944" s="267"/>
      <c r="Y944" s="267"/>
      <c r="Z944" s="267"/>
      <c r="AA944" s="267"/>
      <c r="AB944" s="267"/>
      <c r="AC944" s="267"/>
      <c r="AD944" s="267"/>
      <c r="AE944" s="267"/>
      <c r="AF944" s="267"/>
      <c r="AG944" s="267"/>
      <c r="AH944" s="267"/>
      <c r="AI944" s="267"/>
      <c r="AJ944" s="267"/>
      <c r="AK944" s="267"/>
      <c r="AL944" s="267"/>
      <c r="AM944" s="267"/>
      <c r="AN944" s="267"/>
      <c r="AO944" s="267"/>
      <c r="AP944" s="267"/>
      <c r="AQ944" s="267"/>
      <c r="AR944" s="267"/>
      <c r="AS944" s="267"/>
      <c r="AT944" s="267"/>
      <c r="AU944" s="267"/>
      <c r="AV944" s="267"/>
      <c r="AW944" s="267"/>
      <c r="AX944" s="267"/>
      <c r="AY944" s="267"/>
      <c r="AZ944" s="267"/>
      <c r="BA944" s="267"/>
      <c r="BB944" s="267"/>
      <c r="BC944" s="267"/>
      <c r="BD944" s="267"/>
      <c r="BE944" s="267"/>
      <c r="BF944" s="267"/>
      <c r="BG944" s="267"/>
      <c r="BH944" s="267"/>
      <c r="BI944" s="267"/>
      <c r="BJ944" s="267"/>
      <c r="BK944" s="267"/>
      <c r="BL944" s="267"/>
      <c r="BM944" s="267"/>
      <c r="BN944" s="267"/>
      <c r="BO944" s="267"/>
      <c r="BP944" s="267"/>
      <c r="BQ944" s="267"/>
      <c r="BR944" s="267"/>
      <c r="BS944" s="267"/>
      <c r="BT944" s="267"/>
      <c r="BU944" s="267"/>
      <c r="BV944" s="267"/>
      <c r="BW944" s="267"/>
      <c r="BX944" s="267"/>
      <c r="BY944" s="267"/>
      <c r="BZ944" s="267"/>
      <c r="CA944" s="267"/>
      <c r="CB944" s="267"/>
      <c r="CC944" s="267"/>
      <c r="CD944" s="267"/>
      <c r="CE944" s="267"/>
      <c r="CF944" s="267"/>
      <c r="CG944" s="267"/>
      <c r="CH944" s="267"/>
      <c r="CI944" s="267"/>
      <c r="CJ944" s="267"/>
      <c r="CK944" s="267"/>
      <c r="CL944" s="267"/>
      <c r="CM944" s="267"/>
      <c r="CN944" s="267"/>
      <c r="CO944" s="267"/>
      <c r="CP944" s="267"/>
      <c r="CQ944" s="267"/>
      <c r="CR944" s="267"/>
      <c r="CS944" s="267"/>
      <c r="CT944" s="267"/>
      <c r="CU944" s="267"/>
      <c r="CV944" s="267"/>
      <c r="CW944" s="267"/>
      <c r="CX944" s="267"/>
      <c r="CY944" s="267"/>
      <c r="CZ944" s="267"/>
      <c r="DA944" s="267"/>
      <c r="DB944" s="267"/>
      <c r="DC944" s="267"/>
      <c r="DD944" s="267"/>
      <c r="DE944" s="267"/>
      <c r="DF944" s="267"/>
      <c r="DG944" s="267"/>
      <c r="DH944" s="267"/>
      <c r="DI944" s="267"/>
      <c r="DJ944" s="267"/>
      <c r="DK944" s="267"/>
      <c r="DL944" s="267"/>
      <c r="DM944" s="267"/>
      <c r="DN944" s="267"/>
      <c r="DO944" s="267"/>
      <c r="DP944" s="267"/>
      <c r="DQ944" s="267"/>
      <c r="DR944" s="267"/>
      <c r="DS944" s="267"/>
      <c r="DT944" s="267"/>
      <c r="DU944" s="267"/>
      <c r="DV944" s="267"/>
      <c r="DW944" s="267"/>
      <c r="DX944" s="267"/>
      <c r="DY944" s="267"/>
      <c r="DZ944" s="267"/>
      <c r="EA944" s="267"/>
      <c r="EB944" s="267"/>
      <c r="EC944" s="267"/>
      <c r="ED944" s="267"/>
      <c r="EE944" s="267"/>
      <c r="EF944" s="267"/>
      <c r="EG944" s="267"/>
      <c r="EH944" s="267"/>
      <c r="EI944" s="267"/>
      <c r="EJ944" s="267"/>
      <c r="EK944" s="267"/>
      <c r="EL944" s="267"/>
      <c r="EM944" s="267"/>
      <c r="EN944" s="267"/>
      <c r="EO944" s="267"/>
      <c r="EP944" s="267"/>
      <c r="EQ944" s="267"/>
      <c r="ER944" s="267"/>
      <c r="ES944" s="267"/>
      <c r="ET944" s="267"/>
      <c r="EU944" s="267"/>
      <c r="EV944" s="267"/>
      <c r="EW944" s="267"/>
      <c r="EX944" s="267"/>
      <c r="EY944" s="267"/>
      <c r="EZ944" s="267"/>
      <c r="FA944" s="267"/>
      <c r="FB944" s="267"/>
      <c r="FC944" s="267"/>
      <c r="FD944" s="267"/>
      <c r="FE944" s="267"/>
      <c r="FF944" s="267"/>
      <c r="FG944" s="267"/>
      <c r="FH944" s="267"/>
      <c r="FI944" s="267"/>
      <c r="FJ944" s="267"/>
      <c r="FK944" s="267"/>
      <c r="FL944" s="267"/>
      <c r="FM944" s="267"/>
      <c r="FN944" s="267"/>
      <c r="FO944" s="267"/>
      <c r="FP944" s="267"/>
      <c r="FQ944" s="267"/>
      <c r="FR944" s="267"/>
      <c r="FS944" s="267"/>
      <c r="FT944" s="267"/>
      <c r="FU944" s="267"/>
      <c r="FV944" s="267"/>
      <c r="FW944" s="267"/>
      <c r="FX944" s="267"/>
      <c r="FY944" s="267"/>
      <c r="FZ944" s="267"/>
      <c r="GA944" s="267"/>
      <c r="GB944" s="267"/>
      <c r="GC944" s="267"/>
      <c r="GD944" s="267"/>
      <c r="GE944" s="267"/>
      <c r="GF944" s="267"/>
      <c r="GG944" s="267"/>
      <c r="GH944" s="267"/>
      <c r="GI944" s="267"/>
      <c r="GJ944" s="267"/>
      <c r="GK944" s="267"/>
      <c r="GL944" s="267"/>
      <c r="GM944" s="267"/>
      <c r="GN944" s="267"/>
      <c r="GO944" s="267"/>
      <c r="GP944" s="267"/>
      <c r="GQ944" s="267"/>
      <c r="GR944" s="267"/>
      <c r="GS944" s="267"/>
      <c r="GT944" s="267"/>
      <c r="GU944" s="267"/>
      <c r="GV944" s="267"/>
    </row>
    <row r="945" spans="1:204" s="502" customFormat="1">
      <c r="A945" s="258"/>
      <c r="B945" s="425"/>
      <c r="C945" s="260"/>
      <c r="D945" s="261"/>
      <c r="E945" s="262"/>
      <c r="F945" s="263"/>
      <c r="G945" s="426"/>
      <c r="H945" s="428"/>
      <c r="I945" s="507"/>
      <c r="J945" s="508"/>
      <c r="K945" s="509"/>
      <c r="L945" s="510"/>
      <c r="N945" s="511"/>
      <c r="O945" s="511"/>
      <c r="P945" s="267"/>
      <c r="Q945" s="267"/>
      <c r="R945" s="267"/>
      <c r="S945" s="267"/>
      <c r="T945" s="267"/>
      <c r="U945" s="267"/>
      <c r="V945" s="267"/>
      <c r="W945" s="267"/>
      <c r="X945" s="267"/>
      <c r="Y945" s="267"/>
      <c r="Z945" s="267"/>
      <c r="AA945" s="267"/>
      <c r="AB945" s="267"/>
      <c r="AC945" s="267"/>
      <c r="AD945" s="267"/>
      <c r="AE945" s="267"/>
      <c r="AF945" s="267"/>
      <c r="AG945" s="267"/>
      <c r="AH945" s="267"/>
      <c r="AI945" s="267"/>
      <c r="AJ945" s="267"/>
      <c r="AK945" s="267"/>
      <c r="AL945" s="267"/>
      <c r="AM945" s="267"/>
      <c r="AN945" s="267"/>
      <c r="AO945" s="267"/>
      <c r="AP945" s="267"/>
      <c r="AQ945" s="267"/>
      <c r="AR945" s="267"/>
      <c r="AS945" s="267"/>
      <c r="AT945" s="267"/>
      <c r="AU945" s="267"/>
      <c r="AV945" s="267"/>
      <c r="AW945" s="267"/>
      <c r="AX945" s="267"/>
      <c r="AY945" s="267"/>
      <c r="AZ945" s="267"/>
      <c r="BA945" s="267"/>
      <c r="BB945" s="267"/>
      <c r="BC945" s="267"/>
      <c r="BD945" s="267"/>
      <c r="BE945" s="267"/>
      <c r="BF945" s="267"/>
      <c r="BG945" s="267"/>
      <c r="BH945" s="267"/>
      <c r="BI945" s="267"/>
      <c r="BJ945" s="267"/>
      <c r="BK945" s="267"/>
      <c r="BL945" s="267"/>
      <c r="BM945" s="267"/>
      <c r="BN945" s="267"/>
      <c r="BO945" s="267"/>
      <c r="BP945" s="267"/>
      <c r="BQ945" s="267"/>
      <c r="BR945" s="267"/>
      <c r="BS945" s="267"/>
      <c r="BT945" s="267"/>
      <c r="BU945" s="267"/>
      <c r="BV945" s="267"/>
      <c r="BW945" s="267"/>
      <c r="BX945" s="267"/>
      <c r="BY945" s="267"/>
      <c r="BZ945" s="267"/>
      <c r="CA945" s="267"/>
      <c r="CB945" s="267"/>
      <c r="CC945" s="267"/>
      <c r="CD945" s="267"/>
      <c r="CE945" s="267"/>
      <c r="CF945" s="267"/>
      <c r="CG945" s="267"/>
      <c r="CH945" s="267"/>
      <c r="CI945" s="267"/>
      <c r="CJ945" s="267"/>
      <c r="CK945" s="267"/>
      <c r="CL945" s="267"/>
      <c r="CM945" s="267"/>
      <c r="CN945" s="267"/>
      <c r="CO945" s="267"/>
      <c r="CP945" s="267"/>
      <c r="CQ945" s="267"/>
      <c r="CR945" s="267"/>
      <c r="CS945" s="267"/>
      <c r="CT945" s="267"/>
      <c r="CU945" s="267"/>
      <c r="CV945" s="267"/>
      <c r="CW945" s="267"/>
      <c r="CX945" s="267"/>
      <c r="CY945" s="267"/>
      <c r="CZ945" s="267"/>
      <c r="DA945" s="267"/>
      <c r="DB945" s="267"/>
      <c r="DC945" s="267"/>
      <c r="DD945" s="267"/>
      <c r="DE945" s="267"/>
      <c r="DF945" s="267"/>
      <c r="DG945" s="267"/>
      <c r="DH945" s="267"/>
      <c r="DI945" s="267"/>
      <c r="DJ945" s="267"/>
      <c r="DK945" s="267"/>
      <c r="DL945" s="267"/>
      <c r="DM945" s="267"/>
      <c r="DN945" s="267"/>
      <c r="DO945" s="267"/>
      <c r="DP945" s="267"/>
      <c r="DQ945" s="267"/>
      <c r="DR945" s="267"/>
      <c r="DS945" s="267"/>
      <c r="DT945" s="267"/>
      <c r="DU945" s="267"/>
      <c r="DV945" s="267"/>
      <c r="DW945" s="267"/>
      <c r="DX945" s="267"/>
      <c r="DY945" s="267"/>
      <c r="DZ945" s="267"/>
      <c r="EA945" s="267"/>
      <c r="EB945" s="267"/>
      <c r="EC945" s="267"/>
      <c r="ED945" s="267"/>
      <c r="EE945" s="267"/>
      <c r="EF945" s="267"/>
      <c r="EG945" s="267"/>
      <c r="EH945" s="267"/>
      <c r="EI945" s="267"/>
      <c r="EJ945" s="267"/>
      <c r="EK945" s="267"/>
      <c r="EL945" s="267"/>
      <c r="EM945" s="267"/>
      <c r="EN945" s="267"/>
      <c r="EO945" s="267"/>
      <c r="EP945" s="267"/>
      <c r="EQ945" s="267"/>
      <c r="ER945" s="267"/>
      <c r="ES945" s="267"/>
      <c r="ET945" s="267"/>
      <c r="EU945" s="267"/>
      <c r="EV945" s="267"/>
      <c r="EW945" s="267"/>
      <c r="EX945" s="267"/>
      <c r="EY945" s="267"/>
      <c r="EZ945" s="267"/>
      <c r="FA945" s="267"/>
      <c r="FB945" s="267"/>
      <c r="FC945" s="267"/>
      <c r="FD945" s="267"/>
      <c r="FE945" s="267"/>
      <c r="FF945" s="267"/>
      <c r="FG945" s="267"/>
      <c r="FH945" s="267"/>
      <c r="FI945" s="267"/>
      <c r="FJ945" s="267"/>
      <c r="FK945" s="267"/>
      <c r="FL945" s="267"/>
      <c r="FM945" s="267"/>
      <c r="FN945" s="267"/>
      <c r="FO945" s="267"/>
      <c r="FP945" s="267"/>
      <c r="FQ945" s="267"/>
      <c r="FR945" s="267"/>
      <c r="FS945" s="267"/>
      <c r="FT945" s="267"/>
      <c r="FU945" s="267"/>
      <c r="FV945" s="267"/>
      <c r="FW945" s="267"/>
      <c r="FX945" s="267"/>
      <c r="FY945" s="267"/>
      <c r="FZ945" s="267"/>
      <c r="GA945" s="267"/>
      <c r="GB945" s="267"/>
      <c r="GC945" s="267"/>
      <c r="GD945" s="267"/>
      <c r="GE945" s="267"/>
      <c r="GF945" s="267"/>
      <c r="GG945" s="267"/>
      <c r="GH945" s="267"/>
      <c r="GI945" s="267"/>
      <c r="GJ945" s="267"/>
      <c r="GK945" s="267"/>
      <c r="GL945" s="267"/>
      <c r="GM945" s="267"/>
      <c r="GN945" s="267"/>
      <c r="GO945" s="267"/>
      <c r="GP945" s="267"/>
      <c r="GQ945" s="267"/>
      <c r="GR945" s="267"/>
      <c r="GS945" s="267"/>
      <c r="GT945" s="267"/>
      <c r="GU945" s="267"/>
      <c r="GV945" s="267"/>
    </row>
    <row r="946" spans="1:204" s="502" customFormat="1">
      <c r="A946" s="258"/>
      <c r="B946" s="425"/>
      <c r="C946" s="260"/>
      <c r="D946" s="261"/>
      <c r="E946" s="262"/>
      <c r="F946" s="263"/>
      <c r="G946" s="426"/>
      <c r="H946" s="428"/>
      <c r="I946" s="507"/>
      <c r="J946" s="508"/>
      <c r="K946" s="509"/>
      <c r="L946" s="510"/>
      <c r="N946" s="511"/>
      <c r="O946" s="511"/>
      <c r="P946" s="267"/>
      <c r="Q946" s="267"/>
      <c r="R946" s="267"/>
      <c r="S946" s="267"/>
      <c r="T946" s="267"/>
      <c r="U946" s="267"/>
      <c r="V946" s="267"/>
      <c r="W946" s="267"/>
      <c r="X946" s="267"/>
      <c r="Y946" s="267"/>
      <c r="Z946" s="267"/>
      <c r="AA946" s="267"/>
      <c r="AB946" s="267"/>
      <c r="AC946" s="267"/>
      <c r="AD946" s="267"/>
      <c r="AE946" s="267"/>
      <c r="AF946" s="267"/>
      <c r="AG946" s="267"/>
      <c r="AH946" s="267"/>
      <c r="AI946" s="267"/>
      <c r="AJ946" s="267"/>
      <c r="AK946" s="267"/>
      <c r="AL946" s="267"/>
      <c r="AM946" s="267"/>
      <c r="AN946" s="267"/>
      <c r="AO946" s="267"/>
      <c r="AP946" s="267"/>
      <c r="AQ946" s="267"/>
      <c r="AR946" s="267"/>
      <c r="AS946" s="267"/>
      <c r="AT946" s="267"/>
      <c r="AU946" s="267"/>
      <c r="AV946" s="267"/>
      <c r="AW946" s="267"/>
      <c r="AX946" s="267"/>
      <c r="AY946" s="267"/>
      <c r="AZ946" s="267"/>
      <c r="BA946" s="267"/>
      <c r="BB946" s="267"/>
      <c r="BC946" s="267"/>
      <c r="BD946" s="267"/>
      <c r="BE946" s="267"/>
      <c r="BF946" s="267"/>
      <c r="BG946" s="267"/>
      <c r="BH946" s="267"/>
      <c r="BI946" s="267"/>
      <c r="BJ946" s="267"/>
      <c r="BK946" s="267"/>
      <c r="BL946" s="267"/>
      <c r="BM946" s="267"/>
      <c r="BN946" s="267"/>
      <c r="BO946" s="267"/>
      <c r="BP946" s="267"/>
      <c r="BQ946" s="267"/>
      <c r="BR946" s="267"/>
      <c r="BS946" s="267"/>
      <c r="BT946" s="267"/>
      <c r="BU946" s="267"/>
      <c r="BV946" s="267"/>
      <c r="BW946" s="267"/>
      <c r="BX946" s="267"/>
      <c r="BY946" s="267"/>
      <c r="BZ946" s="267"/>
      <c r="CA946" s="267"/>
      <c r="CB946" s="267"/>
      <c r="CC946" s="267"/>
      <c r="CD946" s="267"/>
      <c r="CE946" s="267"/>
      <c r="CF946" s="267"/>
      <c r="CG946" s="267"/>
      <c r="CH946" s="267"/>
      <c r="CI946" s="267"/>
      <c r="CJ946" s="267"/>
      <c r="CK946" s="267"/>
      <c r="CL946" s="267"/>
      <c r="CM946" s="267"/>
      <c r="CN946" s="267"/>
      <c r="CO946" s="267"/>
      <c r="CP946" s="267"/>
      <c r="CQ946" s="267"/>
      <c r="CR946" s="267"/>
      <c r="CS946" s="267"/>
      <c r="CT946" s="267"/>
      <c r="CU946" s="267"/>
      <c r="CV946" s="267"/>
      <c r="CW946" s="267"/>
      <c r="CX946" s="267"/>
      <c r="CY946" s="267"/>
      <c r="CZ946" s="267"/>
      <c r="DA946" s="267"/>
      <c r="DB946" s="267"/>
      <c r="DC946" s="267"/>
      <c r="DD946" s="267"/>
      <c r="DE946" s="267"/>
      <c r="DF946" s="267"/>
      <c r="DG946" s="267"/>
      <c r="DH946" s="267"/>
      <c r="DI946" s="267"/>
      <c r="DJ946" s="267"/>
      <c r="DK946" s="267"/>
      <c r="DL946" s="267"/>
      <c r="DM946" s="267"/>
      <c r="DN946" s="267"/>
      <c r="DO946" s="267"/>
      <c r="DP946" s="267"/>
      <c r="DQ946" s="267"/>
      <c r="DR946" s="267"/>
      <c r="DS946" s="267"/>
      <c r="DT946" s="267"/>
      <c r="DU946" s="267"/>
      <c r="DV946" s="267"/>
      <c r="DW946" s="267"/>
      <c r="DX946" s="267"/>
      <c r="DY946" s="267"/>
      <c r="DZ946" s="267"/>
      <c r="EA946" s="267"/>
      <c r="EB946" s="267"/>
      <c r="EC946" s="267"/>
      <c r="ED946" s="267"/>
      <c r="EE946" s="267"/>
      <c r="EF946" s="267"/>
      <c r="EG946" s="267"/>
      <c r="EH946" s="267"/>
      <c r="EI946" s="267"/>
      <c r="EJ946" s="267"/>
      <c r="EK946" s="267"/>
      <c r="EL946" s="267"/>
      <c r="EM946" s="267"/>
      <c r="EN946" s="267"/>
      <c r="EO946" s="267"/>
      <c r="EP946" s="267"/>
      <c r="EQ946" s="267"/>
      <c r="ER946" s="267"/>
      <c r="ES946" s="267"/>
      <c r="ET946" s="267"/>
      <c r="EU946" s="267"/>
      <c r="EV946" s="267"/>
      <c r="EW946" s="267"/>
      <c r="EX946" s="267"/>
      <c r="EY946" s="267"/>
      <c r="EZ946" s="267"/>
      <c r="FA946" s="267"/>
      <c r="FB946" s="267"/>
      <c r="FC946" s="267"/>
      <c r="FD946" s="267"/>
      <c r="FE946" s="267"/>
      <c r="FF946" s="267"/>
      <c r="FG946" s="267"/>
      <c r="FH946" s="267"/>
      <c r="FI946" s="267"/>
      <c r="FJ946" s="267"/>
      <c r="FK946" s="267"/>
      <c r="FL946" s="267"/>
      <c r="FM946" s="267"/>
      <c r="FN946" s="267"/>
      <c r="FO946" s="267"/>
      <c r="FP946" s="267"/>
      <c r="FQ946" s="267"/>
      <c r="FR946" s="267"/>
      <c r="FS946" s="267"/>
      <c r="FT946" s="267"/>
      <c r="FU946" s="267"/>
      <c r="FV946" s="267"/>
      <c r="FW946" s="267"/>
      <c r="FX946" s="267"/>
      <c r="FY946" s="267"/>
      <c r="FZ946" s="267"/>
      <c r="GA946" s="267"/>
      <c r="GB946" s="267"/>
      <c r="GC946" s="267"/>
      <c r="GD946" s="267"/>
      <c r="GE946" s="267"/>
      <c r="GF946" s="267"/>
      <c r="GG946" s="267"/>
      <c r="GH946" s="267"/>
      <c r="GI946" s="267"/>
      <c r="GJ946" s="267"/>
      <c r="GK946" s="267"/>
      <c r="GL946" s="267"/>
      <c r="GM946" s="267"/>
      <c r="GN946" s="267"/>
      <c r="GO946" s="267"/>
      <c r="GP946" s="267"/>
      <c r="GQ946" s="267"/>
      <c r="GR946" s="267"/>
      <c r="GS946" s="267"/>
      <c r="GT946" s="267"/>
      <c r="GU946" s="267"/>
      <c r="GV946" s="267"/>
    </row>
    <row r="948" spans="1:204" s="502" customFormat="1">
      <c r="A948" s="258"/>
      <c r="B948" s="425"/>
      <c r="C948" s="260"/>
      <c r="D948" s="261"/>
      <c r="E948" s="262"/>
      <c r="F948" s="263"/>
      <c r="G948" s="426"/>
      <c r="H948" s="428"/>
      <c r="I948" s="507"/>
      <c r="J948" s="508"/>
      <c r="K948" s="509"/>
      <c r="L948" s="510"/>
      <c r="N948" s="511"/>
      <c r="O948" s="511"/>
      <c r="P948" s="267"/>
      <c r="Q948" s="267"/>
      <c r="R948" s="267"/>
      <c r="S948" s="267"/>
      <c r="T948" s="267"/>
      <c r="U948" s="267"/>
      <c r="V948" s="267"/>
      <c r="W948" s="267"/>
      <c r="X948" s="267"/>
      <c r="Y948" s="267"/>
      <c r="Z948" s="267"/>
      <c r="AA948" s="267"/>
      <c r="AB948" s="267"/>
      <c r="AC948" s="267"/>
      <c r="AD948" s="267"/>
      <c r="AE948" s="267"/>
      <c r="AF948" s="267"/>
      <c r="AG948" s="267"/>
      <c r="AH948" s="267"/>
      <c r="AI948" s="267"/>
      <c r="AJ948" s="267"/>
      <c r="AK948" s="267"/>
      <c r="AL948" s="267"/>
      <c r="AM948" s="267"/>
      <c r="AN948" s="267"/>
      <c r="AO948" s="267"/>
      <c r="AP948" s="267"/>
      <c r="AQ948" s="267"/>
      <c r="AR948" s="267"/>
      <c r="AS948" s="267"/>
      <c r="AT948" s="267"/>
      <c r="AU948" s="267"/>
      <c r="AV948" s="267"/>
      <c r="AW948" s="267"/>
      <c r="AX948" s="267"/>
      <c r="AY948" s="267"/>
      <c r="AZ948" s="267"/>
      <c r="BA948" s="267"/>
      <c r="BB948" s="267"/>
      <c r="BC948" s="267"/>
      <c r="BD948" s="267"/>
      <c r="BE948" s="267"/>
      <c r="BF948" s="267"/>
      <c r="BG948" s="267"/>
      <c r="BH948" s="267"/>
      <c r="BI948" s="267"/>
      <c r="BJ948" s="267"/>
      <c r="BK948" s="267"/>
      <c r="BL948" s="267"/>
      <c r="BM948" s="267"/>
      <c r="BN948" s="267"/>
      <c r="BO948" s="267"/>
      <c r="BP948" s="267"/>
      <c r="BQ948" s="267"/>
      <c r="BR948" s="267"/>
      <c r="BS948" s="267"/>
      <c r="BT948" s="267"/>
      <c r="BU948" s="267"/>
      <c r="BV948" s="267"/>
      <c r="BW948" s="267"/>
      <c r="BX948" s="267"/>
      <c r="BY948" s="267"/>
      <c r="BZ948" s="267"/>
      <c r="CA948" s="267"/>
      <c r="CB948" s="267"/>
      <c r="CC948" s="267"/>
      <c r="CD948" s="267"/>
      <c r="CE948" s="267"/>
      <c r="CF948" s="267"/>
      <c r="CG948" s="267"/>
      <c r="CH948" s="267"/>
      <c r="CI948" s="267"/>
      <c r="CJ948" s="267"/>
      <c r="CK948" s="267"/>
      <c r="CL948" s="267"/>
      <c r="CM948" s="267"/>
      <c r="CN948" s="267"/>
      <c r="CO948" s="267"/>
      <c r="CP948" s="267"/>
      <c r="CQ948" s="267"/>
      <c r="CR948" s="267"/>
      <c r="CS948" s="267"/>
      <c r="CT948" s="267"/>
      <c r="CU948" s="267"/>
      <c r="CV948" s="267"/>
      <c r="CW948" s="267"/>
      <c r="CX948" s="267"/>
      <c r="CY948" s="267"/>
      <c r="CZ948" s="267"/>
      <c r="DA948" s="267"/>
      <c r="DB948" s="267"/>
      <c r="DC948" s="267"/>
      <c r="DD948" s="267"/>
      <c r="DE948" s="267"/>
      <c r="DF948" s="267"/>
      <c r="DG948" s="267"/>
      <c r="DH948" s="267"/>
      <c r="DI948" s="267"/>
      <c r="DJ948" s="267"/>
      <c r="DK948" s="267"/>
      <c r="DL948" s="267"/>
      <c r="DM948" s="267"/>
      <c r="DN948" s="267"/>
      <c r="DO948" s="267"/>
      <c r="DP948" s="267"/>
      <c r="DQ948" s="267"/>
      <c r="DR948" s="267"/>
      <c r="DS948" s="267"/>
      <c r="DT948" s="267"/>
      <c r="DU948" s="267"/>
      <c r="DV948" s="267"/>
      <c r="DW948" s="267"/>
      <c r="DX948" s="267"/>
      <c r="DY948" s="267"/>
      <c r="DZ948" s="267"/>
      <c r="EA948" s="267"/>
      <c r="EB948" s="267"/>
      <c r="EC948" s="267"/>
      <c r="ED948" s="267"/>
      <c r="EE948" s="267"/>
      <c r="EF948" s="267"/>
      <c r="EG948" s="267"/>
      <c r="EH948" s="267"/>
      <c r="EI948" s="267"/>
      <c r="EJ948" s="267"/>
      <c r="EK948" s="267"/>
      <c r="EL948" s="267"/>
      <c r="EM948" s="267"/>
      <c r="EN948" s="267"/>
      <c r="EO948" s="267"/>
      <c r="EP948" s="267"/>
      <c r="EQ948" s="267"/>
      <c r="ER948" s="267"/>
      <c r="ES948" s="267"/>
      <c r="ET948" s="267"/>
      <c r="EU948" s="267"/>
      <c r="EV948" s="267"/>
      <c r="EW948" s="267"/>
      <c r="EX948" s="267"/>
      <c r="EY948" s="267"/>
      <c r="EZ948" s="267"/>
      <c r="FA948" s="267"/>
      <c r="FB948" s="267"/>
      <c r="FC948" s="267"/>
      <c r="FD948" s="267"/>
      <c r="FE948" s="267"/>
      <c r="FF948" s="267"/>
      <c r="FG948" s="267"/>
      <c r="FH948" s="267"/>
      <c r="FI948" s="267"/>
      <c r="FJ948" s="267"/>
      <c r="FK948" s="267"/>
      <c r="FL948" s="267"/>
      <c r="FM948" s="267"/>
      <c r="FN948" s="267"/>
      <c r="FO948" s="267"/>
      <c r="FP948" s="267"/>
      <c r="FQ948" s="267"/>
      <c r="FR948" s="267"/>
      <c r="FS948" s="267"/>
      <c r="FT948" s="267"/>
      <c r="FU948" s="267"/>
      <c r="FV948" s="267"/>
      <c r="FW948" s="267"/>
      <c r="FX948" s="267"/>
      <c r="FY948" s="267"/>
      <c r="FZ948" s="267"/>
      <c r="GA948" s="267"/>
      <c r="GB948" s="267"/>
      <c r="GC948" s="267"/>
      <c r="GD948" s="267"/>
      <c r="GE948" s="267"/>
      <c r="GF948" s="267"/>
      <c r="GG948" s="267"/>
      <c r="GH948" s="267"/>
      <c r="GI948" s="267"/>
      <c r="GJ948" s="267"/>
      <c r="GK948" s="267"/>
      <c r="GL948" s="267"/>
      <c r="GM948" s="267"/>
      <c r="GN948" s="267"/>
      <c r="GO948" s="267"/>
      <c r="GP948" s="267"/>
      <c r="GQ948" s="267"/>
      <c r="GR948" s="267"/>
      <c r="GS948" s="267"/>
      <c r="GT948" s="267"/>
      <c r="GU948" s="267"/>
      <c r="GV948" s="267"/>
    </row>
    <row r="950" spans="1:204" s="502" customFormat="1">
      <c r="A950" s="258"/>
      <c r="B950" s="425"/>
      <c r="C950" s="260"/>
      <c r="D950" s="261"/>
      <c r="E950" s="262"/>
      <c r="F950" s="263"/>
      <c r="G950" s="426"/>
      <c r="H950" s="428"/>
      <c r="I950" s="507"/>
      <c r="J950" s="508"/>
      <c r="K950" s="509"/>
      <c r="L950" s="510"/>
      <c r="N950" s="511"/>
      <c r="O950" s="511"/>
      <c r="P950" s="267"/>
      <c r="Q950" s="267"/>
      <c r="R950" s="267"/>
      <c r="S950" s="267"/>
      <c r="T950" s="267"/>
      <c r="U950" s="267"/>
      <c r="V950" s="267"/>
      <c r="W950" s="267"/>
      <c r="X950" s="267"/>
      <c r="Y950" s="267"/>
      <c r="Z950" s="267"/>
      <c r="AA950" s="267"/>
      <c r="AB950" s="267"/>
      <c r="AC950" s="267"/>
      <c r="AD950" s="267"/>
      <c r="AE950" s="267"/>
      <c r="AF950" s="267"/>
      <c r="AG950" s="267"/>
      <c r="AH950" s="267"/>
      <c r="AI950" s="267"/>
      <c r="AJ950" s="267"/>
      <c r="AK950" s="267"/>
      <c r="AL950" s="267"/>
      <c r="AM950" s="267"/>
      <c r="AN950" s="267"/>
      <c r="AO950" s="267"/>
      <c r="AP950" s="267"/>
      <c r="AQ950" s="267"/>
      <c r="AR950" s="267"/>
      <c r="AS950" s="267"/>
      <c r="AT950" s="267"/>
      <c r="AU950" s="267"/>
      <c r="AV950" s="267"/>
      <c r="AW950" s="267"/>
      <c r="AX950" s="267"/>
      <c r="AY950" s="267"/>
      <c r="AZ950" s="267"/>
      <c r="BA950" s="267"/>
      <c r="BB950" s="267"/>
      <c r="BC950" s="267"/>
      <c r="BD950" s="267"/>
      <c r="BE950" s="267"/>
      <c r="BF950" s="267"/>
      <c r="BG950" s="267"/>
      <c r="BH950" s="267"/>
      <c r="BI950" s="267"/>
      <c r="BJ950" s="267"/>
      <c r="BK950" s="267"/>
      <c r="BL950" s="267"/>
      <c r="BM950" s="267"/>
      <c r="BN950" s="267"/>
      <c r="BO950" s="267"/>
      <c r="BP950" s="267"/>
      <c r="BQ950" s="267"/>
      <c r="BR950" s="267"/>
      <c r="BS950" s="267"/>
      <c r="BT950" s="267"/>
      <c r="BU950" s="267"/>
      <c r="BV950" s="267"/>
      <c r="BW950" s="267"/>
      <c r="BX950" s="267"/>
      <c r="BY950" s="267"/>
      <c r="BZ950" s="267"/>
      <c r="CA950" s="267"/>
      <c r="CB950" s="267"/>
      <c r="CC950" s="267"/>
      <c r="CD950" s="267"/>
      <c r="CE950" s="267"/>
      <c r="CF950" s="267"/>
      <c r="CG950" s="267"/>
      <c r="CH950" s="267"/>
      <c r="CI950" s="267"/>
      <c r="CJ950" s="267"/>
      <c r="CK950" s="267"/>
      <c r="CL950" s="267"/>
      <c r="CM950" s="267"/>
      <c r="CN950" s="267"/>
      <c r="CO950" s="267"/>
      <c r="CP950" s="267"/>
      <c r="CQ950" s="267"/>
      <c r="CR950" s="267"/>
      <c r="CS950" s="267"/>
      <c r="CT950" s="267"/>
      <c r="CU950" s="267"/>
      <c r="CV950" s="267"/>
      <c r="CW950" s="267"/>
      <c r="CX950" s="267"/>
      <c r="CY950" s="267"/>
      <c r="CZ950" s="267"/>
      <c r="DA950" s="267"/>
      <c r="DB950" s="267"/>
      <c r="DC950" s="267"/>
      <c r="DD950" s="267"/>
      <c r="DE950" s="267"/>
      <c r="DF950" s="267"/>
      <c r="DG950" s="267"/>
      <c r="DH950" s="267"/>
      <c r="DI950" s="267"/>
      <c r="DJ950" s="267"/>
      <c r="DK950" s="267"/>
      <c r="DL950" s="267"/>
      <c r="DM950" s="267"/>
      <c r="DN950" s="267"/>
      <c r="DO950" s="267"/>
      <c r="DP950" s="267"/>
      <c r="DQ950" s="267"/>
      <c r="DR950" s="267"/>
      <c r="DS950" s="267"/>
      <c r="DT950" s="267"/>
      <c r="DU950" s="267"/>
      <c r="DV950" s="267"/>
      <c r="DW950" s="267"/>
      <c r="DX950" s="267"/>
      <c r="DY950" s="267"/>
      <c r="DZ950" s="267"/>
      <c r="EA950" s="267"/>
      <c r="EB950" s="267"/>
      <c r="EC950" s="267"/>
      <c r="ED950" s="267"/>
      <c r="EE950" s="267"/>
      <c r="EF950" s="267"/>
      <c r="EG950" s="267"/>
      <c r="EH950" s="267"/>
      <c r="EI950" s="267"/>
      <c r="EJ950" s="267"/>
      <c r="EK950" s="267"/>
      <c r="EL950" s="267"/>
      <c r="EM950" s="267"/>
      <c r="EN950" s="267"/>
      <c r="EO950" s="267"/>
      <c r="EP950" s="267"/>
      <c r="EQ950" s="267"/>
      <c r="ER950" s="267"/>
      <c r="ES950" s="267"/>
      <c r="ET950" s="267"/>
      <c r="EU950" s="267"/>
      <c r="EV950" s="267"/>
      <c r="EW950" s="267"/>
      <c r="EX950" s="267"/>
      <c r="EY950" s="267"/>
      <c r="EZ950" s="267"/>
      <c r="FA950" s="267"/>
      <c r="FB950" s="267"/>
      <c r="FC950" s="267"/>
      <c r="FD950" s="267"/>
      <c r="FE950" s="267"/>
      <c r="FF950" s="267"/>
      <c r="FG950" s="267"/>
      <c r="FH950" s="267"/>
      <c r="FI950" s="267"/>
      <c r="FJ950" s="267"/>
      <c r="FK950" s="267"/>
      <c r="FL950" s="267"/>
      <c r="FM950" s="267"/>
      <c r="FN950" s="267"/>
      <c r="FO950" s="267"/>
      <c r="FP950" s="267"/>
      <c r="FQ950" s="267"/>
      <c r="FR950" s="267"/>
      <c r="FS950" s="267"/>
      <c r="FT950" s="267"/>
      <c r="FU950" s="267"/>
      <c r="FV950" s="267"/>
      <c r="FW950" s="267"/>
      <c r="FX950" s="267"/>
      <c r="FY950" s="267"/>
      <c r="FZ950" s="267"/>
      <c r="GA950" s="267"/>
      <c r="GB950" s="267"/>
      <c r="GC950" s="267"/>
      <c r="GD950" s="267"/>
      <c r="GE950" s="267"/>
      <c r="GF950" s="267"/>
      <c r="GG950" s="267"/>
      <c r="GH950" s="267"/>
      <c r="GI950" s="267"/>
      <c r="GJ950" s="267"/>
      <c r="GK950" s="267"/>
      <c r="GL950" s="267"/>
      <c r="GM950" s="267"/>
      <c r="GN950" s="267"/>
      <c r="GO950" s="267"/>
      <c r="GP950" s="267"/>
      <c r="GQ950" s="267"/>
      <c r="GR950" s="267"/>
      <c r="GS950" s="267"/>
      <c r="GT950" s="267"/>
      <c r="GU950" s="267"/>
      <c r="GV950" s="267"/>
    </row>
    <row r="952" spans="1:204" s="502" customFormat="1">
      <c r="A952" s="258"/>
      <c r="B952" s="425"/>
      <c r="C952" s="260"/>
      <c r="D952" s="261"/>
      <c r="E952" s="262"/>
      <c r="F952" s="263"/>
      <c r="G952" s="426"/>
      <c r="H952" s="428"/>
      <c r="I952" s="507"/>
      <c r="J952" s="508"/>
      <c r="K952" s="509"/>
      <c r="L952" s="510"/>
      <c r="N952" s="511"/>
      <c r="O952" s="511"/>
      <c r="P952" s="267"/>
      <c r="Q952" s="267"/>
      <c r="R952" s="267"/>
      <c r="S952" s="267"/>
      <c r="T952" s="267"/>
      <c r="U952" s="267"/>
      <c r="V952" s="267"/>
      <c r="W952" s="267"/>
      <c r="X952" s="267"/>
      <c r="Y952" s="267"/>
      <c r="Z952" s="267"/>
      <c r="AA952" s="267"/>
      <c r="AB952" s="267"/>
      <c r="AC952" s="267"/>
      <c r="AD952" s="267"/>
      <c r="AE952" s="267"/>
      <c r="AF952" s="267"/>
      <c r="AG952" s="267"/>
      <c r="AH952" s="267"/>
      <c r="AI952" s="267"/>
      <c r="AJ952" s="267"/>
      <c r="AK952" s="267"/>
      <c r="AL952" s="267"/>
      <c r="AM952" s="267"/>
      <c r="AN952" s="267"/>
      <c r="AO952" s="267"/>
      <c r="AP952" s="267"/>
      <c r="AQ952" s="267"/>
      <c r="AR952" s="267"/>
      <c r="AS952" s="267"/>
      <c r="AT952" s="267"/>
      <c r="AU952" s="267"/>
      <c r="AV952" s="267"/>
      <c r="AW952" s="267"/>
      <c r="AX952" s="267"/>
      <c r="AY952" s="267"/>
      <c r="AZ952" s="267"/>
      <c r="BA952" s="267"/>
      <c r="BB952" s="267"/>
      <c r="BC952" s="267"/>
      <c r="BD952" s="267"/>
      <c r="BE952" s="267"/>
      <c r="BF952" s="267"/>
      <c r="BG952" s="267"/>
      <c r="BH952" s="267"/>
      <c r="BI952" s="267"/>
      <c r="BJ952" s="267"/>
      <c r="BK952" s="267"/>
      <c r="BL952" s="267"/>
      <c r="BM952" s="267"/>
      <c r="BN952" s="267"/>
      <c r="BO952" s="267"/>
      <c r="BP952" s="267"/>
      <c r="BQ952" s="267"/>
      <c r="BR952" s="267"/>
      <c r="BS952" s="267"/>
      <c r="BT952" s="267"/>
      <c r="BU952" s="267"/>
      <c r="BV952" s="267"/>
      <c r="BW952" s="267"/>
      <c r="BX952" s="267"/>
      <c r="BY952" s="267"/>
      <c r="BZ952" s="267"/>
      <c r="CA952" s="267"/>
      <c r="CB952" s="267"/>
      <c r="CC952" s="267"/>
      <c r="CD952" s="267"/>
      <c r="CE952" s="267"/>
      <c r="CF952" s="267"/>
      <c r="CG952" s="267"/>
      <c r="CH952" s="267"/>
      <c r="CI952" s="267"/>
      <c r="CJ952" s="267"/>
      <c r="CK952" s="267"/>
      <c r="CL952" s="267"/>
      <c r="CM952" s="267"/>
      <c r="CN952" s="267"/>
      <c r="CO952" s="267"/>
      <c r="CP952" s="267"/>
      <c r="CQ952" s="267"/>
      <c r="CR952" s="267"/>
      <c r="CS952" s="267"/>
      <c r="CT952" s="267"/>
      <c r="CU952" s="267"/>
      <c r="CV952" s="267"/>
      <c r="CW952" s="267"/>
      <c r="CX952" s="267"/>
      <c r="CY952" s="267"/>
      <c r="CZ952" s="267"/>
      <c r="DA952" s="267"/>
      <c r="DB952" s="267"/>
      <c r="DC952" s="267"/>
      <c r="DD952" s="267"/>
      <c r="DE952" s="267"/>
      <c r="DF952" s="267"/>
      <c r="DG952" s="267"/>
      <c r="DH952" s="267"/>
      <c r="DI952" s="267"/>
      <c r="DJ952" s="267"/>
      <c r="DK952" s="267"/>
      <c r="DL952" s="267"/>
      <c r="DM952" s="267"/>
      <c r="DN952" s="267"/>
      <c r="DO952" s="267"/>
      <c r="DP952" s="267"/>
      <c r="DQ952" s="267"/>
      <c r="DR952" s="267"/>
      <c r="DS952" s="267"/>
      <c r="DT952" s="267"/>
      <c r="DU952" s="267"/>
      <c r="DV952" s="267"/>
      <c r="DW952" s="267"/>
      <c r="DX952" s="267"/>
      <c r="DY952" s="267"/>
      <c r="DZ952" s="267"/>
      <c r="EA952" s="267"/>
      <c r="EB952" s="267"/>
      <c r="EC952" s="267"/>
      <c r="ED952" s="267"/>
      <c r="EE952" s="267"/>
      <c r="EF952" s="267"/>
      <c r="EG952" s="267"/>
      <c r="EH952" s="267"/>
      <c r="EI952" s="267"/>
      <c r="EJ952" s="267"/>
      <c r="EK952" s="267"/>
      <c r="EL952" s="267"/>
      <c r="EM952" s="267"/>
      <c r="EN952" s="267"/>
      <c r="EO952" s="267"/>
      <c r="EP952" s="267"/>
      <c r="EQ952" s="267"/>
      <c r="ER952" s="267"/>
      <c r="ES952" s="267"/>
      <c r="ET952" s="267"/>
      <c r="EU952" s="267"/>
      <c r="EV952" s="267"/>
      <c r="EW952" s="267"/>
      <c r="EX952" s="267"/>
      <c r="EY952" s="267"/>
      <c r="EZ952" s="267"/>
      <c r="FA952" s="267"/>
      <c r="FB952" s="267"/>
      <c r="FC952" s="267"/>
      <c r="FD952" s="267"/>
      <c r="FE952" s="267"/>
      <c r="FF952" s="267"/>
      <c r="FG952" s="267"/>
      <c r="FH952" s="267"/>
      <c r="FI952" s="267"/>
      <c r="FJ952" s="267"/>
      <c r="FK952" s="267"/>
      <c r="FL952" s="267"/>
      <c r="FM952" s="267"/>
      <c r="FN952" s="267"/>
      <c r="FO952" s="267"/>
      <c r="FP952" s="267"/>
      <c r="FQ952" s="267"/>
      <c r="FR952" s="267"/>
      <c r="FS952" s="267"/>
      <c r="FT952" s="267"/>
      <c r="FU952" s="267"/>
      <c r="FV952" s="267"/>
      <c r="FW952" s="267"/>
      <c r="FX952" s="267"/>
      <c r="FY952" s="267"/>
      <c r="FZ952" s="267"/>
      <c r="GA952" s="267"/>
      <c r="GB952" s="267"/>
      <c r="GC952" s="267"/>
      <c r="GD952" s="267"/>
      <c r="GE952" s="267"/>
      <c r="GF952" s="267"/>
      <c r="GG952" s="267"/>
      <c r="GH952" s="267"/>
      <c r="GI952" s="267"/>
      <c r="GJ952" s="267"/>
      <c r="GK952" s="267"/>
      <c r="GL952" s="267"/>
      <c r="GM952" s="267"/>
      <c r="GN952" s="267"/>
      <c r="GO952" s="267"/>
      <c r="GP952" s="267"/>
      <c r="GQ952" s="267"/>
      <c r="GR952" s="267"/>
      <c r="GS952" s="267"/>
      <c r="GT952" s="267"/>
      <c r="GU952" s="267"/>
      <c r="GV952" s="267"/>
    </row>
    <row r="953" spans="1:204" s="502" customFormat="1">
      <c r="A953" s="258"/>
      <c r="B953" s="425"/>
      <c r="C953" s="260"/>
      <c r="D953" s="261"/>
      <c r="E953" s="262"/>
      <c r="F953" s="263"/>
      <c r="G953" s="426"/>
      <c r="H953" s="428"/>
      <c r="I953" s="507"/>
      <c r="J953" s="508"/>
      <c r="K953" s="509"/>
      <c r="L953" s="510"/>
      <c r="N953" s="511"/>
      <c r="O953" s="511"/>
      <c r="P953" s="267"/>
      <c r="Q953" s="267"/>
      <c r="R953" s="267"/>
      <c r="S953" s="267"/>
      <c r="T953" s="267"/>
      <c r="U953" s="267"/>
      <c r="V953" s="267"/>
      <c r="W953" s="267"/>
      <c r="X953" s="267"/>
      <c r="Y953" s="267"/>
      <c r="Z953" s="267"/>
      <c r="AA953" s="267"/>
      <c r="AB953" s="267"/>
      <c r="AC953" s="267"/>
      <c r="AD953" s="267"/>
      <c r="AE953" s="267"/>
      <c r="AF953" s="267"/>
      <c r="AG953" s="267"/>
      <c r="AH953" s="267"/>
      <c r="AI953" s="267"/>
      <c r="AJ953" s="267"/>
      <c r="AK953" s="267"/>
      <c r="AL953" s="267"/>
      <c r="AM953" s="267"/>
      <c r="AN953" s="267"/>
      <c r="AO953" s="267"/>
      <c r="AP953" s="267"/>
      <c r="AQ953" s="267"/>
      <c r="AR953" s="267"/>
      <c r="AS953" s="267"/>
      <c r="AT953" s="267"/>
      <c r="AU953" s="267"/>
      <c r="AV953" s="267"/>
      <c r="AW953" s="267"/>
      <c r="AX953" s="267"/>
      <c r="AY953" s="267"/>
      <c r="AZ953" s="267"/>
      <c r="BA953" s="267"/>
      <c r="BB953" s="267"/>
      <c r="BC953" s="267"/>
      <c r="BD953" s="267"/>
      <c r="BE953" s="267"/>
      <c r="BF953" s="267"/>
      <c r="BG953" s="267"/>
      <c r="BH953" s="267"/>
      <c r="BI953" s="267"/>
      <c r="BJ953" s="267"/>
      <c r="BK953" s="267"/>
      <c r="BL953" s="267"/>
      <c r="BM953" s="267"/>
      <c r="BN953" s="267"/>
      <c r="BO953" s="267"/>
      <c r="BP953" s="267"/>
      <c r="BQ953" s="267"/>
      <c r="BR953" s="267"/>
      <c r="BS953" s="267"/>
      <c r="BT953" s="267"/>
      <c r="BU953" s="267"/>
      <c r="BV953" s="267"/>
      <c r="BW953" s="267"/>
      <c r="BX953" s="267"/>
      <c r="BY953" s="267"/>
      <c r="BZ953" s="267"/>
      <c r="CA953" s="267"/>
      <c r="CB953" s="267"/>
      <c r="CC953" s="267"/>
      <c r="CD953" s="267"/>
      <c r="CE953" s="267"/>
      <c r="CF953" s="267"/>
      <c r="CG953" s="267"/>
      <c r="CH953" s="267"/>
      <c r="CI953" s="267"/>
      <c r="CJ953" s="267"/>
      <c r="CK953" s="267"/>
      <c r="CL953" s="267"/>
      <c r="CM953" s="267"/>
      <c r="CN953" s="267"/>
      <c r="CO953" s="267"/>
      <c r="CP953" s="267"/>
      <c r="CQ953" s="267"/>
      <c r="CR953" s="267"/>
      <c r="CS953" s="267"/>
      <c r="CT953" s="267"/>
      <c r="CU953" s="267"/>
      <c r="CV953" s="267"/>
      <c r="CW953" s="267"/>
      <c r="CX953" s="267"/>
      <c r="CY953" s="267"/>
      <c r="CZ953" s="267"/>
      <c r="DA953" s="267"/>
      <c r="DB953" s="267"/>
      <c r="DC953" s="267"/>
      <c r="DD953" s="267"/>
      <c r="DE953" s="267"/>
      <c r="DF953" s="267"/>
      <c r="DG953" s="267"/>
      <c r="DH953" s="267"/>
      <c r="DI953" s="267"/>
      <c r="DJ953" s="267"/>
      <c r="DK953" s="267"/>
      <c r="DL953" s="267"/>
      <c r="DM953" s="267"/>
      <c r="DN953" s="267"/>
      <c r="DO953" s="267"/>
      <c r="DP953" s="267"/>
      <c r="DQ953" s="267"/>
      <c r="DR953" s="267"/>
      <c r="DS953" s="267"/>
      <c r="DT953" s="267"/>
      <c r="DU953" s="267"/>
      <c r="DV953" s="267"/>
      <c r="DW953" s="267"/>
      <c r="DX953" s="267"/>
      <c r="DY953" s="267"/>
      <c r="DZ953" s="267"/>
      <c r="EA953" s="267"/>
      <c r="EB953" s="267"/>
      <c r="EC953" s="267"/>
      <c r="ED953" s="267"/>
      <c r="EE953" s="267"/>
      <c r="EF953" s="267"/>
      <c r="EG953" s="267"/>
      <c r="EH953" s="267"/>
      <c r="EI953" s="267"/>
      <c r="EJ953" s="267"/>
      <c r="EK953" s="267"/>
      <c r="EL953" s="267"/>
      <c r="EM953" s="267"/>
      <c r="EN953" s="267"/>
      <c r="EO953" s="267"/>
      <c r="EP953" s="267"/>
      <c r="EQ953" s="267"/>
      <c r="ER953" s="267"/>
      <c r="ES953" s="267"/>
      <c r="ET953" s="267"/>
      <c r="EU953" s="267"/>
      <c r="EV953" s="267"/>
      <c r="EW953" s="267"/>
      <c r="EX953" s="267"/>
      <c r="EY953" s="267"/>
      <c r="EZ953" s="267"/>
      <c r="FA953" s="267"/>
      <c r="FB953" s="267"/>
      <c r="FC953" s="267"/>
      <c r="FD953" s="267"/>
      <c r="FE953" s="267"/>
      <c r="FF953" s="267"/>
      <c r="FG953" s="267"/>
      <c r="FH953" s="267"/>
      <c r="FI953" s="267"/>
      <c r="FJ953" s="267"/>
      <c r="FK953" s="267"/>
      <c r="FL953" s="267"/>
      <c r="FM953" s="267"/>
      <c r="FN953" s="267"/>
      <c r="FO953" s="267"/>
      <c r="FP953" s="267"/>
      <c r="FQ953" s="267"/>
      <c r="FR953" s="267"/>
      <c r="FS953" s="267"/>
      <c r="FT953" s="267"/>
      <c r="FU953" s="267"/>
      <c r="FV953" s="267"/>
      <c r="FW953" s="267"/>
      <c r="FX953" s="267"/>
      <c r="FY953" s="267"/>
      <c r="FZ953" s="267"/>
      <c r="GA953" s="267"/>
      <c r="GB953" s="267"/>
      <c r="GC953" s="267"/>
      <c r="GD953" s="267"/>
      <c r="GE953" s="267"/>
      <c r="GF953" s="267"/>
      <c r="GG953" s="267"/>
      <c r="GH953" s="267"/>
      <c r="GI953" s="267"/>
      <c r="GJ953" s="267"/>
      <c r="GK953" s="267"/>
      <c r="GL953" s="267"/>
      <c r="GM953" s="267"/>
      <c r="GN953" s="267"/>
      <c r="GO953" s="267"/>
      <c r="GP953" s="267"/>
      <c r="GQ953" s="267"/>
      <c r="GR953" s="267"/>
      <c r="GS953" s="267"/>
      <c r="GT953" s="267"/>
      <c r="GU953" s="267"/>
      <c r="GV953" s="267"/>
    </row>
    <row r="955" spans="1:204" s="502" customFormat="1">
      <c r="A955" s="258"/>
      <c r="B955" s="425"/>
      <c r="C955" s="260"/>
      <c r="D955" s="261"/>
      <c r="E955" s="262"/>
      <c r="F955" s="263"/>
      <c r="G955" s="426"/>
      <c r="H955" s="428"/>
      <c r="I955" s="507"/>
      <c r="J955" s="508"/>
      <c r="K955" s="509"/>
      <c r="L955" s="510"/>
      <c r="N955" s="511"/>
      <c r="O955" s="511"/>
      <c r="P955" s="267"/>
      <c r="Q955" s="267"/>
      <c r="R955" s="267"/>
      <c r="S955" s="267"/>
      <c r="T955" s="267"/>
      <c r="U955" s="267"/>
      <c r="V955" s="267"/>
      <c r="W955" s="267"/>
      <c r="X955" s="267"/>
      <c r="Y955" s="267"/>
      <c r="Z955" s="267"/>
      <c r="AA955" s="267"/>
      <c r="AB955" s="267"/>
      <c r="AC955" s="267"/>
      <c r="AD955" s="267"/>
      <c r="AE955" s="267"/>
      <c r="AF955" s="267"/>
      <c r="AG955" s="267"/>
      <c r="AH955" s="267"/>
      <c r="AI955" s="267"/>
      <c r="AJ955" s="267"/>
      <c r="AK955" s="267"/>
      <c r="AL955" s="267"/>
      <c r="AM955" s="267"/>
      <c r="AN955" s="267"/>
      <c r="AO955" s="267"/>
      <c r="AP955" s="267"/>
      <c r="AQ955" s="267"/>
      <c r="AR955" s="267"/>
      <c r="AS955" s="267"/>
      <c r="AT955" s="267"/>
      <c r="AU955" s="267"/>
      <c r="AV955" s="267"/>
      <c r="AW955" s="267"/>
      <c r="AX955" s="267"/>
      <c r="AY955" s="267"/>
      <c r="AZ955" s="267"/>
      <c r="BA955" s="267"/>
      <c r="BB955" s="267"/>
      <c r="BC955" s="267"/>
      <c r="BD955" s="267"/>
      <c r="BE955" s="267"/>
      <c r="BF955" s="267"/>
      <c r="BG955" s="267"/>
      <c r="BH955" s="267"/>
      <c r="BI955" s="267"/>
      <c r="BJ955" s="267"/>
      <c r="BK955" s="267"/>
      <c r="BL955" s="267"/>
      <c r="BM955" s="267"/>
      <c r="BN955" s="267"/>
      <c r="BO955" s="267"/>
      <c r="BP955" s="267"/>
      <c r="BQ955" s="267"/>
      <c r="BR955" s="267"/>
      <c r="BS955" s="267"/>
      <c r="BT955" s="267"/>
      <c r="BU955" s="267"/>
      <c r="BV955" s="267"/>
      <c r="BW955" s="267"/>
      <c r="BX955" s="267"/>
      <c r="BY955" s="267"/>
      <c r="BZ955" s="267"/>
      <c r="CA955" s="267"/>
      <c r="CB955" s="267"/>
      <c r="CC955" s="267"/>
      <c r="CD955" s="267"/>
      <c r="CE955" s="267"/>
      <c r="CF955" s="267"/>
      <c r="CG955" s="267"/>
      <c r="CH955" s="267"/>
      <c r="CI955" s="267"/>
      <c r="CJ955" s="267"/>
      <c r="CK955" s="267"/>
      <c r="CL955" s="267"/>
      <c r="CM955" s="267"/>
      <c r="CN955" s="267"/>
      <c r="CO955" s="267"/>
      <c r="CP955" s="267"/>
      <c r="CQ955" s="267"/>
      <c r="CR955" s="267"/>
      <c r="CS955" s="267"/>
      <c r="CT955" s="267"/>
      <c r="CU955" s="267"/>
      <c r="CV955" s="267"/>
      <c r="CW955" s="267"/>
      <c r="CX955" s="267"/>
      <c r="CY955" s="267"/>
      <c r="CZ955" s="267"/>
      <c r="DA955" s="267"/>
      <c r="DB955" s="267"/>
      <c r="DC955" s="267"/>
      <c r="DD955" s="267"/>
      <c r="DE955" s="267"/>
      <c r="DF955" s="267"/>
      <c r="DG955" s="267"/>
      <c r="DH955" s="267"/>
      <c r="DI955" s="267"/>
      <c r="DJ955" s="267"/>
      <c r="DK955" s="267"/>
      <c r="DL955" s="267"/>
      <c r="DM955" s="267"/>
      <c r="DN955" s="267"/>
      <c r="DO955" s="267"/>
      <c r="DP955" s="267"/>
      <c r="DQ955" s="267"/>
      <c r="DR955" s="267"/>
      <c r="DS955" s="267"/>
      <c r="DT955" s="267"/>
      <c r="DU955" s="267"/>
      <c r="DV955" s="267"/>
      <c r="DW955" s="267"/>
      <c r="DX955" s="267"/>
      <c r="DY955" s="267"/>
      <c r="DZ955" s="267"/>
      <c r="EA955" s="267"/>
      <c r="EB955" s="267"/>
      <c r="EC955" s="267"/>
      <c r="ED955" s="267"/>
      <c r="EE955" s="267"/>
      <c r="EF955" s="267"/>
      <c r="EG955" s="267"/>
      <c r="EH955" s="267"/>
      <c r="EI955" s="267"/>
      <c r="EJ955" s="267"/>
      <c r="EK955" s="267"/>
      <c r="EL955" s="267"/>
      <c r="EM955" s="267"/>
      <c r="EN955" s="267"/>
      <c r="EO955" s="267"/>
      <c r="EP955" s="267"/>
      <c r="EQ955" s="267"/>
      <c r="ER955" s="267"/>
      <c r="ES955" s="267"/>
      <c r="ET955" s="267"/>
      <c r="EU955" s="267"/>
      <c r="EV955" s="267"/>
      <c r="EW955" s="267"/>
      <c r="EX955" s="267"/>
      <c r="EY955" s="267"/>
      <c r="EZ955" s="267"/>
      <c r="FA955" s="267"/>
      <c r="FB955" s="267"/>
      <c r="FC955" s="267"/>
      <c r="FD955" s="267"/>
      <c r="FE955" s="267"/>
      <c r="FF955" s="267"/>
      <c r="FG955" s="267"/>
      <c r="FH955" s="267"/>
      <c r="FI955" s="267"/>
      <c r="FJ955" s="267"/>
      <c r="FK955" s="267"/>
      <c r="FL955" s="267"/>
      <c r="FM955" s="267"/>
      <c r="FN955" s="267"/>
      <c r="FO955" s="267"/>
      <c r="FP955" s="267"/>
      <c r="FQ955" s="267"/>
      <c r="FR955" s="267"/>
      <c r="FS955" s="267"/>
      <c r="FT955" s="267"/>
      <c r="FU955" s="267"/>
      <c r="FV955" s="267"/>
      <c r="FW955" s="267"/>
      <c r="FX955" s="267"/>
      <c r="FY955" s="267"/>
      <c r="FZ955" s="267"/>
      <c r="GA955" s="267"/>
      <c r="GB955" s="267"/>
      <c r="GC955" s="267"/>
      <c r="GD955" s="267"/>
      <c r="GE955" s="267"/>
      <c r="GF955" s="267"/>
      <c r="GG955" s="267"/>
      <c r="GH955" s="267"/>
      <c r="GI955" s="267"/>
      <c r="GJ955" s="267"/>
      <c r="GK955" s="267"/>
      <c r="GL955" s="267"/>
      <c r="GM955" s="267"/>
      <c r="GN955" s="267"/>
      <c r="GO955" s="267"/>
      <c r="GP955" s="267"/>
      <c r="GQ955" s="267"/>
      <c r="GR955" s="267"/>
      <c r="GS955" s="267"/>
      <c r="GT955" s="267"/>
      <c r="GU955" s="267"/>
      <c r="GV955" s="267"/>
    </row>
    <row r="957" spans="1:204" s="502" customFormat="1">
      <c r="A957" s="258"/>
      <c r="B957" s="425"/>
      <c r="C957" s="260"/>
      <c r="D957" s="261"/>
      <c r="E957" s="262"/>
      <c r="F957" s="263"/>
      <c r="G957" s="426"/>
      <c r="H957" s="428"/>
      <c r="I957" s="507"/>
      <c r="J957" s="508"/>
      <c r="K957" s="509"/>
      <c r="L957" s="510"/>
      <c r="N957" s="511"/>
      <c r="O957" s="511"/>
      <c r="P957" s="267"/>
      <c r="Q957" s="267"/>
      <c r="R957" s="267"/>
      <c r="S957" s="267"/>
      <c r="T957" s="267"/>
      <c r="U957" s="267"/>
      <c r="V957" s="267"/>
      <c r="W957" s="267"/>
      <c r="X957" s="267"/>
      <c r="Y957" s="267"/>
      <c r="Z957" s="267"/>
      <c r="AA957" s="267"/>
      <c r="AB957" s="267"/>
      <c r="AC957" s="267"/>
      <c r="AD957" s="267"/>
      <c r="AE957" s="267"/>
      <c r="AF957" s="267"/>
      <c r="AG957" s="267"/>
      <c r="AH957" s="267"/>
      <c r="AI957" s="267"/>
      <c r="AJ957" s="267"/>
      <c r="AK957" s="267"/>
      <c r="AL957" s="267"/>
      <c r="AM957" s="267"/>
      <c r="AN957" s="267"/>
      <c r="AO957" s="267"/>
      <c r="AP957" s="267"/>
      <c r="AQ957" s="267"/>
      <c r="AR957" s="267"/>
      <c r="AS957" s="267"/>
      <c r="AT957" s="267"/>
      <c r="AU957" s="267"/>
      <c r="AV957" s="267"/>
      <c r="AW957" s="267"/>
      <c r="AX957" s="267"/>
      <c r="AY957" s="267"/>
      <c r="AZ957" s="267"/>
      <c r="BA957" s="267"/>
      <c r="BB957" s="267"/>
      <c r="BC957" s="267"/>
      <c r="BD957" s="267"/>
      <c r="BE957" s="267"/>
      <c r="BF957" s="267"/>
      <c r="BG957" s="267"/>
      <c r="BH957" s="267"/>
      <c r="BI957" s="267"/>
      <c r="BJ957" s="267"/>
      <c r="BK957" s="267"/>
      <c r="BL957" s="267"/>
      <c r="BM957" s="267"/>
      <c r="BN957" s="267"/>
      <c r="BO957" s="267"/>
      <c r="BP957" s="267"/>
      <c r="BQ957" s="267"/>
      <c r="BR957" s="267"/>
      <c r="BS957" s="267"/>
      <c r="BT957" s="267"/>
      <c r="BU957" s="267"/>
      <c r="BV957" s="267"/>
      <c r="BW957" s="267"/>
      <c r="BX957" s="267"/>
      <c r="BY957" s="267"/>
      <c r="BZ957" s="267"/>
      <c r="CA957" s="267"/>
      <c r="CB957" s="267"/>
      <c r="CC957" s="267"/>
      <c r="CD957" s="267"/>
      <c r="CE957" s="267"/>
      <c r="CF957" s="267"/>
      <c r="CG957" s="267"/>
      <c r="CH957" s="267"/>
      <c r="CI957" s="267"/>
      <c r="CJ957" s="267"/>
      <c r="CK957" s="267"/>
      <c r="CL957" s="267"/>
      <c r="CM957" s="267"/>
      <c r="CN957" s="267"/>
      <c r="CO957" s="267"/>
      <c r="CP957" s="267"/>
      <c r="CQ957" s="267"/>
      <c r="CR957" s="267"/>
      <c r="CS957" s="267"/>
      <c r="CT957" s="267"/>
      <c r="CU957" s="267"/>
      <c r="CV957" s="267"/>
      <c r="CW957" s="267"/>
      <c r="CX957" s="267"/>
      <c r="CY957" s="267"/>
      <c r="CZ957" s="267"/>
      <c r="DA957" s="267"/>
      <c r="DB957" s="267"/>
      <c r="DC957" s="267"/>
      <c r="DD957" s="267"/>
      <c r="DE957" s="267"/>
      <c r="DF957" s="267"/>
      <c r="DG957" s="267"/>
      <c r="DH957" s="267"/>
      <c r="DI957" s="267"/>
      <c r="DJ957" s="267"/>
      <c r="DK957" s="267"/>
      <c r="DL957" s="267"/>
      <c r="DM957" s="267"/>
      <c r="DN957" s="267"/>
      <c r="DO957" s="267"/>
      <c r="DP957" s="267"/>
      <c r="DQ957" s="267"/>
      <c r="DR957" s="267"/>
      <c r="DS957" s="267"/>
      <c r="DT957" s="267"/>
      <c r="DU957" s="267"/>
      <c r="DV957" s="267"/>
      <c r="DW957" s="267"/>
      <c r="DX957" s="267"/>
      <c r="DY957" s="267"/>
      <c r="DZ957" s="267"/>
      <c r="EA957" s="267"/>
      <c r="EB957" s="267"/>
      <c r="EC957" s="267"/>
      <c r="ED957" s="267"/>
      <c r="EE957" s="267"/>
      <c r="EF957" s="267"/>
      <c r="EG957" s="267"/>
      <c r="EH957" s="267"/>
      <c r="EI957" s="267"/>
      <c r="EJ957" s="267"/>
      <c r="EK957" s="267"/>
      <c r="EL957" s="267"/>
      <c r="EM957" s="267"/>
      <c r="EN957" s="267"/>
      <c r="EO957" s="267"/>
      <c r="EP957" s="267"/>
      <c r="EQ957" s="267"/>
      <c r="ER957" s="267"/>
      <c r="ES957" s="267"/>
      <c r="ET957" s="267"/>
      <c r="EU957" s="267"/>
      <c r="EV957" s="267"/>
      <c r="EW957" s="267"/>
      <c r="EX957" s="267"/>
      <c r="EY957" s="267"/>
      <c r="EZ957" s="267"/>
      <c r="FA957" s="267"/>
      <c r="FB957" s="267"/>
      <c r="FC957" s="267"/>
      <c r="FD957" s="267"/>
      <c r="FE957" s="267"/>
      <c r="FF957" s="267"/>
      <c r="FG957" s="267"/>
      <c r="FH957" s="267"/>
      <c r="FI957" s="267"/>
      <c r="FJ957" s="267"/>
      <c r="FK957" s="267"/>
      <c r="FL957" s="267"/>
      <c r="FM957" s="267"/>
      <c r="FN957" s="267"/>
      <c r="FO957" s="267"/>
      <c r="FP957" s="267"/>
      <c r="FQ957" s="267"/>
      <c r="FR957" s="267"/>
      <c r="FS957" s="267"/>
      <c r="FT957" s="267"/>
      <c r="FU957" s="267"/>
      <c r="FV957" s="267"/>
      <c r="FW957" s="267"/>
      <c r="FX957" s="267"/>
      <c r="FY957" s="267"/>
      <c r="FZ957" s="267"/>
      <c r="GA957" s="267"/>
      <c r="GB957" s="267"/>
      <c r="GC957" s="267"/>
      <c r="GD957" s="267"/>
      <c r="GE957" s="267"/>
      <c r="GF957" s="267"/>
      <c r="GG957" s="267"/>
      <c r="GH957" s="267"/>
      <c r="GI957" s="267"/>
      <c r="GJ957" s="267"/>
      <c r="GK957" s="267"/>
      <c r="GL957" s="267"/>
      <c r="GM957" s="267"/>
      <c r="GN957" s="267"/>
      <c r="GO957" s="267"/>
      <c r="GP957" s="267"/>
      <c r="GQ957" s="267"/>
      <c r="GR957" s="267"/>
      <c r="GS957" s="267"/>
      <c r="GT957" s="267"/>
      <c r="GU957" s="267"/>
      <c r="GV957" s="267"/>
    </row>
    <row r="959" spans="1:204" s="502" customFormat="1">
      <c r="A959" s="258"/>
      <c r="B959" s="425"/>
      <c r="C959" s="260"/>
      <c r="D959" s="261"/>
      <c r="E959" s="262"/>
      <c r="F959" s="263"/>
      <c r="G959" s="426"/>
      <c r="H959" s="428"/>
      <c r="I959" s="507"/>
      <c r="J959" s="508"/>
      <c r="K959" s="509"/>
      <c r="L959" s="510"/>
      <c r="N959" s="511"/>
      <c r="O959" s="511"/>
      <c r="P959" s="267"/>
      <c r="Q959" s="267"/>
      <c r="R959" s="267"/>
      <c r="S959" s="267"/>
      <c r="T959" s="267"/>
      <c r="U959" s="267"/>
      <c r="V959" s="267"/>
      <c r="W959" s="267"/>
      <c r="X959" s="267"/>
      <c r="Y959" s="267"/>
      <c r="Z959" s="267"/>
      <c r="AA959" s="267"/>
      <c r="AB959" s="267"/>
      <c r="AC959" s="267"/>
      <c r="AD959" s="267"/>
      <c r="AE959" s="267"/>
      <c r="AF959" s="267"/>
      <c r="AG959" s="267"/>
      <c r="AH959" s="267"/>
      <c r="AI959" s="267"/>
      <c r="AJ959" s="267"/>
      <c r="AK959" s="267"/>
      <c r="AL959" s="267"/>
      <c r="AM959" s="267"/>
      <c r="AN959" s="267"/>
      <c r="AO959" s="267"/>
      <c r="AP959" s="267"/>
      <c r="AQ959" s="267"/>
      <c r="AR959" s="267"/>
      <c r="AS959" s="267"/>
      <c r="AT959" s="267"/>
      <c r="AU959" s="267"/>
      <c r="AV959" s="267"/>
      <c r="AW959" s="267"/>
      <c r="AX959" s="267"/>
      <c r="AY959" s="267"/>
      <c r="AZ959" s="267"/>
      <c r="BA959" s="267"/>
      <c r="BB959" s="267"/>
      <c r="BC959" s="267"/>
      <c r="BD959" s="267"/>
      <c r="BE959" s="267"/>
      <c r="BF959" s="267"/>
      <c r="BG959" s="267"/>
      <c r="BH959" s="267"/>
      <c r="BI959" s="267"/>
      <c r="BJ959" s="267"/>
      <c r="BK959" s="267"/>
      <c r="BL959" s="267"/>
      <c r="BM959" s="267"/>
      <c r="BN959" s="267"/>
      <c r="BO959" s="267"/>
      <c r="BP959" s="267"/>
      <c r="BQ959" s="267"/>
      <c r="BR959" s="267"/>
      <c r="BS959" s="267"/>
      <c r="BT959" s="267"/>
      <c r="BU959" s="267"/>
      <c r="BV959" s="267"/>
      <c r="BW959" s="267"/>
      <c r="BX959" s="267"/>
      <c r="BY959" s="267"/>
      <c r="BZ959" s="267"/>
      <c r="CA959" s="267"/>
      <c r="CB959" s="267"/>
      <c r="CC959" s="267"/>
      <c r="CD959" s="267"/>
      <c r="CE959" s="267"/>
      <c r="CF959" s="267"/>
      <c r="CG959" s="267"/>
      <c r="CH959" s="267"/>
      <c r="CI959" s="267"/>
      <c r="CJ959" s="267"/>
      <c r="CK959" s="267"/>
      <c r="CL959" s="267"/>
      <c r="CM959" s="267"/>
      <c r="CN959" s="267"/>
      <c r="CO959" s="267"/>
      <c r="CP959" s="267"/>
      <c r="CQ959" s="267"/>
      <c r="CR959" s="267"/>
      <c r="CS959" s="267"/>
      <c r="CT959" s="267"/>
      <c r="CU959" s="267"/>
      <c r="CV959" s="267"/>
      <c r="CW959" s="267"/>
      <c r="CX959" s="267"/>
      <c r="CY959" s="267"/>
      <c r="CZ959" s="267"/>
      <c r="DA959" s="267"/>
      <c r="DB959" s="267"/>
      <c r="DC959" s="267"/>
      <c r="DD959" s="267"/>
      <c r="DE959" s="267"/>
      <c r="DF959" s="267"/>
      <c r="DG959" s="267"/>
      <c r="DH959" s="267"/>
      <c r="DI959" s="267"/>
      <c r="DJ959" s="267"/>
      <c r="DK959" s="267"/>
      <c r="DL959" s="267"/>
      <c r="DM959" s="267"/>
      <c r="DN959" s="267"/>
      <c r="DO959" s="267"/>
      <c r="DP959" s="267"/>
      <c r="DQ959" s="267"/>
      <c r="DR959" s="267"/>
      <c r="DS959" s="267"/>
      <c r="DT959" s="267"/>
      <c r="DU959" s="267"/>
      <c r="DV959" s="267"/>
      <c r="DW959" s="267"/>
      <c r="DX959" s="267"/>
      <c r="DY959" s="267"/>
      <c r="DZ959" s="267"/>
      <c r="EA959" s="267"/>
      <c r="EB959" s="267"/>
      <c r="EC959" s="267"/>
      <c r="ED959" s="267"/>
      <c r="EE959" s="267"/>
      <c r="EF959" s="267"/>
      <c r="EG959" s="267"/>
      <c r="EH959" s="267"/>
      <c r="EI959" s="267"/>
      <c r="EJ959" s="267"/>
      <c r="EK959" s="267"/>
      <c r="EL959" s="267"/>
      <c r="EM959" s="267"/>
      <c r="EN959" s="267"/>
      <c r="EO959" s="267"/>
      <c r="EP959" s="267"/>
      <c r="EQ959" s="267"/>
      <c r="ER959" s="267"/>
      <c r="ES959" s="267"/>
      <c r="ET959" s="267"/>
      <c r="EU959" s="267"/>
      <c r="EV959" s="267"/>
      <c r="EW959" s="267"/>
      <c r="EX959" s="267"/>
      <c r="EY959" s="267"/>
      <c r="EZ959" s="267"/>
      <c r="FA959" s="267"/>
      <c r="FB959" s="267"/>
      <c r="FC959" s="267"/>
      <c r="FD959" s="267"/>
      <c r="FE959" s="267"/>
      <c r="FF959" s="267"/>
      <c r="FG959" s="267"/>
      <c r="FH959" s="267"/>
      <c r="FI959" s="267"/>
      <c r="FJ959" s="267"/>
      <c r="FK959" s="267"/>
      <c r="FL959" s="267"/>
      <c r="FM959" s="267"/>
      <c r="FN959" s="267"/>
      <c r="FO959" s="267"/>
      <c r="FP959" s="267"/>
      <c r="FQ959" s="267"/>
      <c r="FR959" s="267"/>
      <c r="FS959" s="267"/>
      <c r="FT959" s="267"/>
      <c r="FU959" s="267"/>
      <c r="FV959" s="267"/>
      <c r="FW959" s="267"/>
      <c r="FX959" s="267"/>
      <c r="FY959" s="267"/>
      <c r="FZ959" s="267"/>
      <c r="GA959" s="267"/>
      <c r="GB959" s="267"/>
      <c r="GC959" s="267"/>
      <c r="GD959" s="267"/>
      <c r="GE959" s="267"/>
      <c r="GF959" s="267"/>
      <c r="GG959" s="267"/>
      <c r="GH959" s="267"/>
      <c r="GI959" s="267"/>
      <c r="GJ959" s="267"/>
      <c r="GK959" s="267"/>
      <c r="GL959" s="267"/>
      <c r="GM959" s="267"/>
      <c r="GN959" s="267"/>
      <c r="GO959" s="267"/>
      <c r="GP959" s="267"/>
      <c r="GQ959" s="267"/>
      <c r="GR959" s="267"/>
      <c r="GS959" s="267"/>
      <c r="GT959" s="267"/>
      <c r="GU959" s="267"/>
      <c r="GV959" s="267"/>
    </row>
    <row r="960" spans="1:204" s="502" customFormat="1">
      <c r="A960" s="258"/>
      <c r="B960" s="425"/>
      <c r="C960" s="260"/>
      <c r="D960" s="261"/>
      <c r="E960" s="262"/>
      <c r="F960" s="263"/>
      <c r="G960" s="426"/>
      <c r="H960" s="428"/>
      <c r="I960" s="507"/>
      <c r="J960" s="508"/>
      <c r="K960" s="509"/>
      <c r="L960" s="510"/>
      <c r="N960" s="511"/>
      <c r="O960" s="511"/>
      <c r="P960" s="267"/>
      <c r="Q960" s="267"/>
      <c r="R960" s="267"/>
      <c r="S960" s="267"/>
      <c r="T960" s="267"/>
      <c r="U960" s="267"/>
      <c r="V960" s="267"/>
      <c r="W960" s="267"/>
      <c r="X960" s="267"/>
      <c r="Y960" s="267"/>
      <c r="Z960" s="267"/>
      <c r="AA960" s="267"/>
      <c r="AB960" s="267"/>
      <c r="AC960" s="267"/>
      <c r="AD960" s="267"/>
      <c r="AE960" s="267"/>
      <c r="AF960" s="267"/>
      <c r="AG960" s="267"/>
      <c r="AH960" s="267"/>
      <c r="AI960" s="267"/>
      <c r="AJ960" s="267"/>
      <c r="AK960" s="267"/>
      <c r="AL960" s="267"/>
      <c r="AM960" s="267"/>
      <c r="AN960" s="267"/>
      <c r="AO960" s="267"/>
      <c r="AP960" s="267"/>
      <c r="AQ960" s="267"/>
      <c r="AR960" s="267"/>
      <c r="AS960" s="267"/>
      <c r="AT960" s="267"/>
      <c r="AU960" s="267"/>
      <c r="AV960" s="267"/>
      <c r="AW960" s="267"/>
      <c r="AX960" s="267"/>
      <c r="AY960" s="267"/>
      <c r="AZ960" s="267"/>
      <c r="BA960" s="267"/>
      <c r="BB960" s="267"/>
      <c r="BC960" s="267"/>
      <c r="BD960" s="267"/>
      <c r="BE960" s="267"/>
      <c r="BF960" s="267"/>
      <c r="BG960" s="267"/>
      <c r="BH960" s="267"/>
      <c r="BI960" s="267"/>
      <c r="BJ960" s="267"/>
      <c r="BK960" s="267"/>
      <c r="BL960" s="267"/>
      <c r="BM960" s="267"/>
      <c r="BN960" s="267"/>
      <c r="BO960" s="267"/>
      <c r="BP960" s="267"/>
      <c r="BQ960" s="267"/>
      <c r="BR960" s="267"/>
      <c r="BS960" s="267"/>
      <c r="BT960" s="267"/>
      <c r="BU960" s="267"/>
      <c r="BV960" s="267"/>
      <c r="BW960" s="267"/>
      <c r="BX960" s="267"/>
      <c r="BY960" s="267"/>
      <c r="BZ960" s="267"/>
      <c r="CA960" s="267"/>
      <c r="CB960" s="267"/>
      <c r="CC960" s="267"/>
      <c r="CD960" s="267"/>
      <c r="CE960" s="267"/>
      <c r="CF960" s="267"/>
      <c r="CG960" s="267"/>
      <c r="CH960" s="267"/>
      <c r="CI960" s="267"/>
      <c r="CJ960" s="267"/>
      <c r="CK960" s="267"/>
      <c r="CL960" s="267"/>
      <c r="CM960" s="267"/>
      <c r="CN960" s="267"/>
      <c r="CO960" s="267"/>
      <c r="CP960" s="267"/>
      <c r="CQ960" s="267"/>
      <c r="CR960" s="267"/>
      <c r="CS960" s="267"/>
      <c r="CT960" s="267"/>
      <c r="CU960" s="267"/>
      <c r="CV960" s="267"/>
      <c r="CW960" s="267"/>
      <c r="CX960" s="267"/>
      <c r="CY960" s="267"/>
      <c r="CZ960" s="267"/>
      <c r="DA960" s="267"/>
      <c r="DB960" s="267"/>
      <c r="DC960" s="267"/>
      <c r="DD960" s="267"/>
      <c r="DE960" s="267"/>
      <c r="DF960" s="267"/>
      <c r="DG960" s="267"/>
      <c r="DH960" s="267"/>
      <c r="DI960" s="267"/>
      <c r="DJ960" s="267"/>
      <c r="DK960" s="267"/>
      <c r="DL960" s="267"/>
      <c r="DM960" s="267"/>
      <c r="DN960" s="267"/>
      <c r="DO960" s="267"/>
      <c r="DP960" s="267"/>
      <c r="DQ960" s="267"/>
      <c r="DR960" s="267"/>
      <c r="DS960" s="267"/>
      <c r="DT960" s="267"/>
      <c r="DU960" s="267"/>
      <c r="DV960" s="267"/>
      <c r="DW960" s="267"/>
      <c r="DX960" s="267"/>
      <c r="DY960" s="267"/>
      <c r="DZ960" s="267"/>
      <c r="EA960" s="267"/>
      <c r="EB960" s="267"/>
      <c r="EC960" s="267"/>
      <c r="ED960" s="267"/>
      <c r="EE960" s="267"/>
      <c r="EF960" s="267"/>
      <c r="EG960" s="267"/>
      <c r="EH960" s="267"/>
      <c r="EI960" s="267"/>
      <c r="EJ960" s="267"/>
      <c r="EK960" s="267"/>
      <c r="EL960" s="267"/>
      <c r="EM960" s="267"/>
      <c r="EN960" s="267"/>
      <c r="EO960" s="267"/>
      <c r="EP960" s="267"/>
      <c r="EQ960" s="267"/>
      <c r="ER960" s="267"/>
      <c r="ES960" s="267"/>
      <c r="ET960" s="267"/>
      <c r="EU960" s="267"/>
      <c r="EV960" s="267"/>
      <c r="EW960" s="267"/>
      <c r="EX960" s="267"/>
      <c r="EY960" s="267"/>
      <c r="EZ960" s="267"/>
      <c r="FA960" s="267"/>
      <c r="FB960" s="267"/>
      <c r="FC960" s="267"/>
      <c r="FD960" s="267"/>
      <c r="FE960" s="267"/>
      <c r="FF960" s="267"/>
      <c r="FG960" s="267"/>
      <c r="FH960" s="267"/>
      <c r="FI960" s="267"/>
      <c r="FJ960" s="267"/>
      <c r="FK960" s="267"/>
      <c r="FL960" s="267"/>
      <c r="FM960" s="267"/>
      <c r="FN960" s="267"/>
      <c r="FO960" s="267"/>
      <c r="FP960" s="267"/>
      <c r="FQ960" s="267"/>
      <c r="FR960" s="267"/>
      <c r="FS960" s="267"/>
      <c r="FT960" s="267"/>
      <c r="FU960" s="267"/>
      <c r="FV960" s="267"/>
      <c r="FW960" s="267"/>
      <c r="FX960" s="267"/>
      <c r="FY960" s="267"/>
      <c r="FZ960" s="267"/>
      <c r="GA960" s="267"/>
      <c r="GB960" s="267"/>
      <c r="GC960" s="267"/>
      <c r="GD960" s="267"/>
      <c r="GE960" s="267"/>
      <c r="GF960" s="267"/>
      <c r="GG960" s="267"/>
      <c r="GH960" s="267"/>
      <c r="GI960" s="267"/>
      <c r="GJ960" s="267"/>
      <c r="GK960" s="267"/>
      <c r="GL960" s="267"/>
      <c r="GM960" s="267"/>
      <c r="GN960" s="267"/>
      <c r="GO960" s="267"/>
      <c r="GP960" s="267"/>
      <c r="GQ960" s="267"/>
      <c r="GR960" s="267"/>
      <c r="GS960" s="267"/>
      <c r="GT960" s="267"/>
      <c r="GU960" s="267"/>
      <c r="GV960" s="267"/>
    </row>
    <row r="961" spans="1:204" s="502" customFormat="1">
      <c r="A961" s="258"/>
      <c r="B961" s="425"/>
      <c r="C961" s="260"/>
      <c r="D961" s="261"/>
      <c r="E961" s="262"/>
      <c r="F961" s="263"/>
      <c r="G961" s="426"/>
      <c r="H961" s="428"/>
      <c r="I961" s="507"/>
      <c r="J961" s="508"/>
      <c r="K961" s="509"/>
      <c r="L961" s="510"/>
      <c r="N961" s="511"/>
      <c r="O961" s="511"/>
      <c r="P961" s="267"/>
      <c r="Q961" s="267"/>
      <c r="R961" s="267"/>
      <c r="S961" s="267"/>
      <c r="T961" s="267"/>
      <c r="U961" s="267"/>
      <c r="V961" s="267"/>
      <c r="W961" s="267"/>
      <c r="X961" s="267"/>
      <c r="Y961" s="267"/>
      <c r="Z961" s="267"/>
      <c r="AA961" s="267"/>
      <c r="AB961" s="267"/>
      <c r="AC961" s="267"/>
      <c r="AD961" s="267"/>
      <c r="AE961" s="267"/>
      <c r="AF961" s="267"/>
      <c r="AG961" s="267"/>
      <c r="AH961" s="267"/>
      <c r="AI961" s="267"/>
      <c r="AJ961" s="267"/>
      <c r="AK961" s="267"/>
      <c r="AL961" s="267"/>
      <c r="AM961" s="267"/>
      <c r="AN961" s="267"/>
      <c r="AO961" s="267"/>
      <c r="AP961" s="267"/>
      <c r="AQ961" s="267"/>
      <c r="AR961" s="267"/>
      <c r="AS961" s="267"/>
      <c r="AT961" s="267"/>
      <c r="AU961" s="267"/>
      <c r="AV961" s="267"/>
      <c r="AW961" s="267"/>
      <c r="AX961" s="267"/>
      <c r="AY961" s="267"/>
      <c r="AZ961" s="267"/>
      <c r="BA961" s="267"/>
      <c r="BB961" s="267"/>
      <c r="BC961" s="267"/>
      <c r="BD961" s="267"/>
      <c r="BE961" s="267"/>
      <c r="BF961" s="267"/>
      <c r="BG961" s="267"/>
      <c r="BH961" s="267"/>
      <c r="BI961" s="267"/>
      <c r="BJ961" s="267"/>
      <c r="BK961" s="267"/>
      <c r="BL961" s="267"/>
      <c r="BM961" s="267"/>
      <c r="BN961" s="267"/>
      <c r="BO961" s="267"/>
      <c r="BP961" s="267"/>
      <c r="BQ961" s="267"/>
      <c r="BR961" s="267"/>
      <c r="BS961" s="267"/>
      <c r="BT961" s="267"/>
      <c r="BU961" s="267"/>
      <c r="BV961" s="267"/>
      <c r="BW961" s="267"/>
      <c r="BX961" s="267"/>
      <c r="BY961" s="267"/>
      <c r="BZ961" s="267"/>
      <c r="CA961" s="267"/>
      <c r="CB961" s="267"/>
      <c r="CC961" s="267"/>
      <c r="CD961" s="267"/>
      <c r="CE961" s="267"/>
      <c r="CF961" s="267"/>
      <c r="CG961" s="267"/>
      <c r="CH961" s="267"/>
      <c r="CI961" s="267"/>
      <c r="CJ961" s="267"/>
      <c r="CK961" s="267"/>
      <c r="CL961" s="267"/>
      <c r="CM961" s="267"/>
      <c r="CN961" s="267"/>
      <c r="CO961" s="267"/>
      <c r="CP961" s="267"/>
      <c r="CQ961" s="267"/>
      <c r="CR961" s="267"/>
      <c r="CS961" s="267"/>
      <c r="CT961" s="267"/>
      <c r="CU961" s="267"/>
      <c r="CV961" s="267"/>
      <c r="CW961" s="267"/>
      <c r="CX961" s="267"/>
      <c r="CY961" s="267"/>
      <c r="CZ961" s="267"/>
      <c r="DA961" s="267"/>
      <c r="DB961" s="267"/>
      <c r="DC961" s="267"/>
      <c r="DD961" s="267"/>
      <c r="DE961" s="267"/>
      <c r="DF961" s="267"/>
      <c r="DG961" s="267"/>
      <c r="DH961" s="267"/>
      <c r="DI961" s="267"/>
      <c r="DJ961" s="267"/>
      <c r="DK961" s="267"/>
      <c r="DL961" s="267"/>
      <c r="DM961" s="267"/>
      <c r="DN961" s="267"/>
      <c r="DO961" s="267"/>
      <c r="DP961" s="267"/>
      <c r="DQ961" s="267"/>
      <c r="DR961" s="267"/>
      <c r="DS961" s="267"/>
      <c r="DT961" s="267"/>
      <c r="DU961" s="267"/>
      <c r="DV961" s="267"/>
      <c r="DW961" s="267"/>
      <c r="DX961" s="267"/>
      <c r="DY961" s="267"/>
      <c r="DZ961" s="267"/>
      <c r="EA961" s="267"/>
      <c r="EB961" s="267"/>
      <c r="EC961" s="267"/>
      <c r="ED961" s="267"/>
      <c r="EE961" s="267"/>
      <c r="EF961" s="267"/>
      <c r="EG961" s="267"/>
      <c r="EH961" s="267"/>
      <c r="EI961" s="267"/>
      <c r="EJ961" s="267"/>
      <c r="EK961" s="267"/>
      <c r="EL961" s="267"/>
      <c r="EM961" s="267"/>
      <c r="EN961" s="267"/>
      <c r="EO961" s="267"/>
      <c r="EP961" s="267"/>
      <c r="EQ961" s="267"/>
      <c r="ER961" s="267"/>
      <c r="ES961" s="267"/>
      <c r="ET961" s="267"/>
      <c r="EU961" s="267"/>
      <c r="EV961" s="267"/>
      <c r="EW961" s="267"/>
      <c r="EX961" s="267"/>
      <c r="EY961" s="267"/>
      <c r="EZ961" s="267"/>
      <c r="FA961" s="267"/>
      <c r="FB961" s="267"/>
      <c r="FC961" s="267"/>
      <c r="FD961" s="267"/>
      <c r="FE961" s="267"/>
      <c r="FF961" s="267"/>
      <c r="FG961" s="267"/>
      <c r="FH961" s="267"/>
      <c r="FI961" s="267"/>
      <c r="FJ961" s="267"/>
      <c r="FK961" s="267"/>
      <c r="FL961" s="267"/>
      <c r="FM961" s="267"/>
      <c r="FN961" s="267"/>
      <c r="FO961" s="267"/>
      <c r="FP961" s="267"/>
      <c r="FQ961" s="267"/>
      <c r="FR961" s="267"/>
      <c r="FS961" s="267"/>
      <c r="FT961" s="267"/>
      <c r="FU961" s="267"/>
      <c r="FV961" s="267"/>
      <c r="FW961" s="267"/>
      <c r="FX961" s="267"/>
      <c r="FY961" s="267"/>
      <c r="FZ961" s="267"/>
      <c r="GA961" s="267"/>
      <c r="GB961" s="267"/>
      <c r="GC961" s="267"/>
      <c r="GD961" s="267"/>
      <c r="GE961" s="267"/>
      <c r="GF961" s="267"/>
      <c r="GG961" s="267"/>
      <c r="GH961" s="267"/>
      <c r="GI961" s="267"/>
      <c r="GJ961" s="267"/>
      <c r="GK961" s="267"/>
      <c r="GL961" s="267"/>
      <c r="GM961" s="267"/>
      <c r="GN961" s="267"/>
      <c r="GO961" s="267"/>
      <c r="GP961" s="267"/>
      <c r="GQ961" s="267"/>
      <c r="GR961" s="267"/>
      <c r="GS961" s="267"/>
      <c r="GT961" s="267"/>
      <c r="GU961" s="267"/>
      <c r="GV961" s="267"/>
    </row>
    <row r="962" spans="1:204" s="502" customFormat="1">
      <c r="A962" s="258"/>
      <c r="B962" s="425"/>
      <c r="C962" s="260"/>
      <c r="D962" s="261"/>
      <c r="E962" s="262"/>
      <c r="F962" s="263"/>
      <c r="G962" s="426"/>
      <c r="H962" s="428"/>
      <c r="I962" s="507"/>
      <c r="J962" s="508"/>
      <c r="K962" s="509"/>
      <c r="L962" s="510"/>
      <c r="N962" s="511"/>
      <c r="O962" s="511"/>
      <c r="P962" s="267"/>
      <c r="Q962" s="267"/>
      <c r="R962" s="267"/>
      <c r="S962" s="267"/>
      <c r="T962" s="267"/>
      <c r="U962" s="267"/>
      <c r="V962" s="267"/>
      <c r="W962" s="267"/>
      <c r="X962" s="267"/>
      <c r="Y962" s="267"/>
      <c r="Z962" s="267"/>
      <c r="AA962" s="267"/>
      <c r="AB962" s="267"/>
      <c r="AC962" s="267"/>
      <c r="AD962" s="267"/>
      <c r="AE962" s="267"/>
      <c r="AF962" s="267"/>
      <c r="AG962" s="267"/>
      <c r="AH962" s="267"/>
      <c r="AI962" s="267"/>
      <c r="AJ962" s="267"/>
      <c r="AK962" s="267"/>
      <c r="AL962" s="267"/>
      <c r="AM962" s="267"/>
      <c r="AN962" s="267"/>
      <c r="AO962" s="267"/>
      <c r="AP962" s="267"/>
      <c r="AQ962" s="267"/>
      <c r="AR962" s="267"/>
      <c r="AS962" s="267"/>
      <c r="AT962" s="267"/>
      <c r="AU962" s="267"/>
      <c r="AV962" s="267"/>
      <c r="AW962" s="267"/>
      <c r="AX962" s="267"/>
      <c r="AY962" s="267"/>
      <c r="AZ962" s="267"/>
      <c r="BA962" s="267"/>
      <c r="BB962" s="267"/>
      <c r="BC962" s="267"/>
      <c r="BD962" s="267"/>
      <c r="BE962" s="267"/>
      <c r="BF962" s="267"/>
      <c r="BG962" s="267"/>
      <c r="BH962" s="267"/>
      <c r="BI962" s="267"/>
      <c r="BJ962" s="267"/>
      <c r="BK962" s="267"/>
      <c r="BL962" s="267"/>
      <c r="BM962" s="267"/>
      <c r="BN962" s="267"/>
      <c r="BO962" s="267"/>
      <c r="BP962" s="267"/>
      <c r="BQ962" s="267"/>
      <c r="BR962" s="267"/>
      <c r="BS962" s="267"/>
      <c r="BT962" s="267"/>
      <c r="BU962" s="267"/>
      <c r="BV962" s="267"/>
      <c r="BW962" s="267"/>
      <c r="BX962" s="267"/>
      <c r="BY962" s="267"/>
      <c r="BZ962" s="267"/>
      <c r="CA962" s="267"/>
      <c r="CB962" s="267"/>
      <c r="CC962" s="267"/>
      <c r="CD962" s="267"/>
      <c r="CE962" s="267"/>
      <c r="CF962" s="267"/>
      <c r="CG962" s="267"/>
      <c r="CH962" s="267"/>
      <c r="CI962" s="267"/>
      <c r="CJ962" s="267"/>
      <c r="CK962" s="267"/>
      <c r="CL962" s="267"/>
      <c r="CM962" s="267"/>
      <c r="CN962" s="267"/>
      <c r="CO962" s="267"/>
      <c r="CP962" s="267"/>
      <c r="CQ962" s="267"/>
      <c r="CR962" s="267"/>
      <c r="CS962" s="267"/>
      <c r="CT962" s="267"/>
      <c r="CU962" s="267"/>
      <c r="CV962" s="267"/>
      <c r="CW962" s="267"/>
      <c r="CX962" s="267"/>
      <c r="CY962" s="267"/>
      <c r="CZ962" s="267"/>
      <c r="DA962" s="267"/>
      <c r="DB962" s="267"/>
      <c r="DC962" s="267"/>
      <c r="DD962" s="267"/>
      <c r="DE962" s="267"/>
      <c r="DF962" s="267"/>
      <c r="DG962" s="267"/>
      <c r="DH962" s="267"/>
      <c r="DI962" s="267"/>
      <c r="DJ962" s="267"/>
      <c r="DK962" s="267"/>
      <c r="DL962" s="267"/>
      <c r="DM962" s="267"/>
      <c r="DN962" s="267"/>
      <c r="DO962" s="267"/>
      <c r="DP962" s="267"/>
      <c r="DQ962" s="267"/>
      <c r="DR962" s="267"/>
      <c r="DS962" s="267"/>
      <c r="DT962" s="267"/>
      <c r="DU962" s="267"/>
      <c r="DV962" s="267"/>
      <c r="DW962" s="267"/>
      <c r="DX962" s="267"/>
      <c r="DY962" s="267"/>
      <c r="DZ962" s="267"/>
      <c r="EA962" s="267"/>
      <c r="EB962" s="267"/>
      <c r="EC962" s="267"/>
      <c r="ED962" s="267"/>
      <c r="EE962" s="267"/>
      <c r="EF962" s="267"/>
      <c r="EG962" s="267"/>
      <c r="EH962" s="267"/>
      <c r="EI962" s="267"/>
      <c r="EJ962" s="267"/>
      <c r="EK962" s="267"/>
      <c r="EL962" s="267"/>
      <c r="EM962" s="267"/>
      <c r="EN962" s="267"/>
      <c r="EO962" s="267"/>
      <c r="EP962" s="267"/>
      <c r="EQ962" s="267"/>
      <c r="ER962" s="267"/>
      <c r="ES962" s="267"/>
      <c r="ET962" s="267"/>
      <c r="EU962" s="267"/>
      <c r="EV962" s="267"/>
      <c r="EW962" s="267"/>
      <c r="EX962" s="267"/>
      <c r="EY962" s="267"/>
      <c r="EZ962" s="267"/>
      <c r="FA962" s="267"/>
      <c r="FB962" s="267"/>
      <c r="FC962" s="267"/>
      <c r="FD962" s="267"/>
      <c r="FE962" s="267"/>
      <c r="FF962" s="267"/>
      <c r="FG962" s="267"/>
      <c r="FH962" s="267"/>
      <c r="FI962" s="267"/>
      <c r="FJ962" s="267"/>
      <c r="FK962" s="267"/>
      <c r="FL962" s="267"/>
      <c r="FM962" s="267"/>
      <c r="FN962" s="267"/>
      <c r="FO962" s="267"/>
      <c r="FP962" s="267"/>
      <c r="FQ962" s="267"/>
      <c r="FR962" s="267"/>
      <c r="FS962" s="267"/>
      <c r="FT962" s="267"/>
      <c r="FU962" s="267"/>
      <c r="FV962" s="267"/>
      <c r="FW962" s="267"/>
      <c r="FX962" s="267"/>
      <c r="FY962" s="267"/>
      <c r="FZ962" s="267"/>
      <c r="GA962" s="267"/>
      <c r="GB962" s="267"/>
      <c r="GC962" s="267"/>
      <c r="GD962" s="267"/>
      <c r="GE962" s="267"/>
      <c r="GF962" s="267"/>
      <c r="GG962" s="267"/>
      <c r="GH962" s="267"/>
      <c r="GI962" s="267"/>
      <c r="GJ962" s="267"/>
      <c r="GK962" s="267"/>
      <c r="GL962" s="267"/>
      <c r="GM962" s="267"/>
      <c r="GN962" s="267"/>
      <c r="GO962" s="267"/>
      <c r="GP962" s="267"/>
      <c r="GQ962" s="267"/>
      <c r="GR962" s="267"/>
      <c r="GS962" s="267"/>
      <c r="GT962" s="267"/>
      <c r="GU962" s="267"/>
      <c r="GV962" s="267"/>
    </row>
    <row r="963" spans="1:204" s="502" customFormat="1">
      <c r="A963" s="258"/>
      <c r="B963" s="425"/>
      <c r="C963" s="260"/>
      <c r="D963" s="261"/>
      <c r="E963" s="262"/>
      <c r="F963" s="263"/>
      <c r="G963" s="426"/>
      <c r="H963" s="428"/>
      <c r="I963" s="507"/>
      <c r="J963" s="508"/>
      <c r="K963" s="509"/>
      <c r="L963" s="510"/>
      <c r="N963" s="511"/>
      <c r="O963" s="511"/>
      <c r="P963" s="267"/>
      <c r="Q963" s="267"/>
      <c r="R963" s="267"/>
      <c r="S963" s="267"/>
      <c r="T963" s="267"/>
      <c r="U963" s="267"/>
      <c r="V963" s="267"/>
      <c r="W963" s="267"/>
      <c r="X963" s="267"/>
      <c r="Y963" s="267"/>
      <c r="Z963" s="267"/>
      <c r="AA963" s="267"/>
      <c r="AB963" s="267"/>
      <c r="AC963" s="267"/>
      <c r="AD963" s="267"/>
      <c r="AE963" s="267"/>
      <c r="AF963" s="267"/>
      <c r="AG963" s="267"/>
      <c r="AH963" s="267"/>
      <c r="AI963" s="267"/>
      <c r="AJ963" s="267"/>
      <c r="AK963" s="267"/>
      <c r="AL963" s="267"/>
      <c r="AM963" s="267"/>
      <c r="AN963" s="267"/>
      <c r="AO963" s="267"/>
      <c r="AP963" s="267"/>
      <c r="AQ963" s="267"/>
      <c r="AR963" s="267"/>
      <c r="AS963" s="267"/>
      <c r="AT963" s="267"/>
      <c r="AU963" s="267"/>
      <c r="AV963" s="267"/>
      <c r="AW963" s="267"/>
      <c r="AX963" s="267"/>
      <c r="AY963" s="267"/>
      <c r="AZ963" s="267"/>
      <c r="BA963" s="267"/>
      <c r="BB963" s="267"/>
      <c r="BC963" s="267"/>
      <c r="BD963" s="267"/>
      <c r="BE963" s="267"/>
      <c r="BF963" s="267"/>
      <c r="BG963" s="267"/>
      <c r="BH963" s="267"/>
      <c r="BI963" s="267"/>
      <c r="BJ963" s="267"/>
      <c r="BK963" s="267"/>
      <c r="BL963" s="267"/>
      <c r="BM963" s="267"/>
      <c r="BN963" s="267"/>
      <c r="BO963" s="267"/>
      <c r="BP963" s="267"/>
      <c r="BQ963" s="267"/>
      <c r="BR963" s="267"/>
      <c r="BS963" s="267"/>
      <c r="BT963" s="267"/>
      <c r="BU963" s="267"/>
      <c r="BV963" s="267"/>
      <c r="BW963" s="267"/>
      <c r="BX963" s="267"/>
      <c r="BY963" s="267"/>
      <c r="BZ963" s="267"/>
      <c r="CA963" s="267"/>
      <c r="CB963" s="267"/>
      <c r="CC963" s="267"/>
      <c r="CD963" s="267"/>
      <c r="CE963" s="267"/>
      <c r="CF963" s="267"/>
      <c r="CG963" s="267"/>
      <c r="CH963" s="267"/>
      <c r="CI963" s="267"/>
      <c r="CJ963" s="267"/>
      <c r="CK963" s="267"/>
      <c r="CL963" s="267"/>
      <c r="CM963" s="267"/>
      <c r="CN963" s="267"/>
      <c r="CO963" s="267"/>
      <c r="CP963" s="267"/>
      <c r="CQ963" s="267"/>
      <c r="CR963" s="267"/>
      <c r="CS963" s="267"/>
      <c r="CT963" s="267"/>
      <c r="CU963" s="267"/>
      <c r="CV963" s="267"/>
      <c r="CW963" s="267"/>
      <c r="CX963" s="267"/>
      <c r="CY963" s="267"/>
      <c r="CZ963" s="267"/>
      <c r="DA963" s="267"/>
      <c r="DB963" s="267"/>
      <c r="DC963" s="267"/>
      <c r="DD963" s="267"/>
      <c r="DE963" s="267"/>
      <c r="DF963" s="267"/>
      <c r="DG963" s="267"/>
      <c r="DH963" s="267"/>
      <c r="DI963" s="267"/>
      <c r="DJ963" s="267"/>
      <c r="DK963" s="267"/>
      <c r="DL963" s="267"/>
      <c r="DM963" s="267"/>
      <c r="DN963" s="267"/>
      <c r="DO963" s="267"/>
      <c r="DP963" s="267"/>
      <c r="DQ963" s="267"/>
      <c r="DR963" s="267"/>
      <c r="DS963" s="267"/>
      <c r="DT963" s="267"/>
      <c r="DU963" s="267"/>
      <c r="DV963" s="267"/>
      <c r="DW963" s="267"/>
      <c r="DX963" s="267"/>
      <c r="DY963" s="267"/>
      <c r="DZ963" s="267"/>
      <c r="EA963" s="267"/>
      <c r="EB963" s="267"/>
      <c r="EC963" s="267"/>
      <c r="ED963" s="267"/>
      <c r="EE963" s="267"/>
      <c r="EF963" s="267"/>
      <c r="EG963" s="267"/>
      <c r="EH963" s="267"/>
      <c r="EI963" s="267"/>
      <c r="EJ963" s="267"/>
      <c r="EK963" s="267"/>
      <c r="EL963" s="267"/>
      <c r="EM963" s="267"/>
      <c r="EN963" s="267"/>
      <c r="EO963" s="267"/>
      <c r="EP963" s="267"/>
      <c r="EQ963" s="267"/>
      <c r="ER963" s="267"/>
      <c r="ES963" s="267"/>
      <c r="ET963" s="267"/>
      <c r="EU963" s="267"/>
      <c r="EV963" s="267"/>
      <c r="EW963" s="267"/>
      <c r="EX963" s="267"/>
      <c r="EY963" s="267"/>
      <c r="EZ963" s="267"/>
      <c r="FA963" s="267"/>
      <c r="FB963" s="267"/>
      <c r="FC963" s="267"/>
      <c r="FD963" s="267"/>
      <c r="FE963" s="267"/>
      <c r="FF963" s="267"/>
      <c r="FG963" s="267"/>
      <c r="FH963" s="267"/>
      <c r="FI963" s="267"/>
      <c r="FJ963" s="267"/>
      <c r="FK963" s="267"/>
      <c r="FL963" s="267"/>
      <c r="FM963" s="267"/>
      <c r="FN963" s="267"/>
      <c r="FO963" s="267"/>
      <c r="FP963" s="267"/>
      <c r="FQ963" s="267"/>
      <c r="FR963" s="267"/>
      <c r="FS963" s="267"/>
      <c r="FT963" s="267"/>
      <c r="FU963" s="267"/>
      <c r="FV963" s="267"/>
      <c r="FW963" s="267"/>
      <c r="FX963" s="267"/>
      <c r="FY963" s="267"/>
      <c r="FZ963" s="267"/>
      <c r="GA963" s="267"/>
      <c r="GB963" s="267"/>
      <c r="GC963" s="267"/>
      <c r="GD963" s="267"/>
      <c r="GE963" s="267"/>
      <c r="GF963" s="267"/>
      <c r="GG963" s="267"/>
      <c r="GH963" s="267"/>
      <c r="GI963" s="267"/>
      <c r="GJ963" s="267"/>
      <c r="GK963" s="267"/>
      <c r="GL963" s="267"/>
      <c r="GM963" s="267"/>
      <c r="GN963" s="267"/>
      <c r="GO963" s="267"/>
      <c r="GP963" s="267"/>
      <c r="GQ963" s="267"/>
      <c r="GR963" s="267"/>
      <c r="GS963" s="267"/>
      <c r="GT963" s="267"/>
      <c r="GU963" s="267"/>
      <c r="GV963" s="267"/>
    </row>
    <row r="964" spans="1:204" s="502" customFormat="1">
      <c r="A964" s="258"/>
      <c r="B964" s="425"/>
      <c r="C964" s="260"/>
      <c r="D964" s="261"/>
      <c r="E964" s="262"/>
      <c r="F964" s="263"/>
      <c r="G964" s="426"/>
      <c r="H964" s="428"/>
      <c r="I964" s="507"/>
      <c r="J964" s="508"/>
      <c r="K964" s="509"/>
      <c r="L964" s="510"/>
      <c r="N964" s="511"/>
      <c r="O964" s="511"/>
      <c r="P964" s="267"/>
      <c r="Q964" s="267"/>
      <c r="R964" s="267"/>
      <c r="S964" s="267"/>
      <c r="T964" s="267"/>
      <c r="U964" s="267"/>
      <c r="V964" s="267"/>
      <c r="W964" s="267"/>
      <c r="X964" s="267"/>
      <c r="Y964" s="267"/>
      <c r="Z964" s="267"/>
      <c r="AA964" s="267"/>
      <c r="AB964" s="267"/>
      <c r="AC964" s="267"/>
      <c r="AD964" s="267"/>
      <c r="AE964" s="267"/>
      <c r="AF964" s="267"/>
      <c r="AG964" s="267"/>
      <c r="AH964" s="267"/>
      <c r="AI964" s="267"/>
      <c r="AJ964" s="267"/>
      <c r="AK964" s="267"/>
      <c r="AL964" s="267"/>
      <c r="AM964" s="267"/>
      <c r="AN964" s="267"/>
      <c r="AO964" s="267"/>
      <c r="AP964" s="267"/>
      <c r="AQ964" s="267"/>
      <c r="AR964" s="267"/>
      <c r="AS964" s="267"/>
      <c r="AT964" s="267"/>
      <c r="AU964" s="267"/>
      <c r="AV964" s="267"/>
      <c r="AW964" s="267"/>
      <c r="AX964" s="267"/>
      <c r="AY964" s="267"/>
      <c r="AZ964" s="267"/>
      <c r="BA964" s="267"/>
      <c r="BB964" s="267"/>
      <c r="BC964" s="267"/>
      <c r="BD964" s="267"/>
      <c r="BE964" s="267"/>
      <c r="BF964" s="267"/>
      <c r="BG964" s="267"/>
      <c r="BH964" s="267"/>
      <c r="BI964" s="267"/>
      <c r="BJ964" s="267"/>
      <c r="BK964" s="267"/>
      <c r="BL964" s="267"/>
      <c r="BM964" s="267"/>
      <c r="BN964" s="267"/>
      <c r="BO964" s="267"/>
      <c r="BP964" s="267"/>
      <c r="BQ964" s="267"/>
      <c r="BR964" s="267"/>
      <c r="BS964" s="267"/>
      <c r="BT964" s="267"/>
      <c r="BU964" s="267"/>
      <c r="BV964" s="267"/>
      <c r="BW964" s="267"/>
      <c r="BX964" s="267"/>
      <c r="BY964" s="267"/>
      <c r="BZ964" s="267"/>
      <c r="CA964" s="267"/>
      <c r="CB964" s="267"/>
      <c r="CC964" s="267"/>
      <c r="CD964" s="267"/>
      <c r="CE964" s="267"/>
      <c r="CF964" s="267"/>
      <c r="CG964" s="267"/>
      <c r="CH964" s="267"/>
      <c r="CI964" s="267"/>
      <c r="CJ964" s="267"/>
      <c r="CK964" s="267"/>
      <c r="CL964" s="267"/>
      <c r="CM964" s="267"/>
      <c r="CN964" s="267"/>
      <c r="CO964" s="267"/>
      <c r="CP964" s="267"/>
      <c r="CQ964" s="267"/>
      <c r="CR964" s="267"/>
      <c r="CS964" s="267"/>
      <c r="CT964" s="267"/>
      <c r="CU964" s="267"/>
      <c r="CV964" s="267"/>
      <c r="CW964" s="267"/>
      <c r="CX964" s="267"/>
      <c r="CY964" s="267"/>
      <c r="CZ964" s="267"/>
      <c r="DA964" s="267"/>
      <c r="DB964" s="267"/>
      <c r="DC964" s="267"/>
      <c r="DD964" s="267"/>
      <c r="DE964" s="267"/>
      <c r="DF964" s="267"/>
      <c r="DG964" s="267"/>
      <c r="DH964" s="267"/>
      <c r="DI964" s="267"/>
      <c r="DJ964" s="267"/>
      <c r="DK964" s="267"/>
      <c r="DL964" s="267"/>
      <c r="DM964" s="267"/>
      <c r="DN964" s="267"/>
      <c r="DO964" s="267"/>
      <c r="DP964" s="267"/>
      <c r="DQ964" s="267"/>
      <c r="DR964" s="267"/>
      <c r="DS964" s="267"/>
      <c r="DT964" s="267"/>
      <c r="DU964" s="267"/>
      <c r="DV964" s="267"/>
      <c r="DW964" s="267"/>
      <c r="DX964" s="267"/>
      <c r="DY964" s="267"/>
      <c r="DZ964" s="267"/>
      <c r="EA964" s="267"/>
      <c r="EB964" s="267"/>
      <c r="EC964" s="267"/>
      <c r="ED964" s="267"/>
      <c r="EE964" s="267"/>
      <c r="EF964" s="267"/>
      <c r="EG964" s="267"/>
      <c r="EH964" s="267"/>
      <c r="EI964" s="267"/>
      <c r="EJ964" s="267"/>
      <c r="EK964" s="267"/>
      <c r="EL964" s="267"/>
      <c r="EM964" s="267"/>
      <c r="EN964" s="267"/>
      <c r="EO964" s="267"/>
      <c r="EP964" s="267"/>
      <c r="EQ964" s="267"/>
      <c r="ER964" s="267"/>
      <c r="ES964" s="267"/>
      <c r="ET964" s="267"/>
      <c r="EU964" s="267"/>
      <c r="EV964" s="267"/>
      <c r="EW964" s="267"/>
      <c r="EX964" s="267"/>
      <c r="EY964" s="267"/>
      <c r="EZ964" s="267"/>
      <c r="FA964" s="267"/>
      <c r="FB964" s="267"/>
      <c r="FC964" s="267"/>
      <c r="FD964" s="267"/>
      <c r="FE964" s="267"/>
      <c r="FF964" s="267"/>
      <c r="FG964" s="267"/>
      <c r="FH964" s="267"/>
      <c r="FI964" s="267"/>
      <c r="FJ964" s="267"/>
      <c r="FK964" s="267"/>
      <c r="FL964" s="267"/>
      <c r="FM964" s="267"/>
      <c r="FN964" s="267"/>
      <c r="FO964" s="267"/>
      <c r="FP964" s="267"/>
      <c r="FQ964" s="267"/>
      <c r="FR964" s="267"/>
      <c r="FS964" s="267"/>
      <c r="FT964" s="267"/>
      <c r="FU964" s="267"/>
      <c r="FV964" s="267"/>
      <c r="FW964" s="267"/>
      <c r="FX964" s="267"/>
      <c r="FY964" s="267"/>
      <c r="FZ964" s="267"/>
      <c r="GA964" s="267"/>
      <c r="GB964" s="267"/>
      <c r="GC964" s="267"/>
      <c r="GD964" s="267"/>
      <c r="GE964" s="267"/>
      <c r="GF964" s="267"/>
      <c r="GG964" s="267"/>
      <c r="GH964" s="267"/>
      <c r="GI964" s="267"/>
      <c r="GJ964" s="267"/>
      <c r="GK964" s="267"/>
      <c r="GL964" s="267"/>
      <c r="GM964" s="267"/>
      <c r="GN964" s="267"/>
      <c r="GO964" s="267"/>
      <c r="GP964" s="267"/>
      <c r="GQ964" s="267"/>
      <c r="GR964" s="267"/>
      <c r="GS964" s="267"/>
      <c r="GT964" s="267"/>
      <c r="GU964" s="267"/>
      <c r="GV964" s="267"/>
    </row>
    <row r="966" spans="1:204" s="502" customFormat="1">
      <c r="A966" s="258"/>
      <c r="B966" s="425"/>
      <c r="C966" s="260"/>
      <c r="D966" s="261"/>
      <c r="E966" s="262"/>
      <c r="F966" s="263"/>
      <c r="G966" s="426"/>
      <c r="H966" s="428"/>
      <c r="I966" s="507"/>
      <c r="J966" s="508"/>
      <c r="K966" s="509"/>
      <c r="L966" s="510"/>
      <c r="N966" s="511"/>
      <c r="O966" s="511"/>
      <c r="P966" s="267"/>
      <c r="Q966" s="267"/>
      <c r="R966" s="267"/>
      <c r="S966" s="267"/>
      <c r="T966" s="267"/>
      <c r="U966" s="267"/>
      <c r="V966" s="267"/>
      <c r="W966" s="267"/>
      <c r="X966" s="267"/>
      <c r="Y966" s="267"/>
      <c r="Z966" s="267"/>
      <c r="AA966" s="267"/>
      <c r="AB966" s="267"/>
      <c r="AC966" s="267"/>
      <c r="AD966" s="267"/>
      <c r="AE966" s="267"/>
      <c r="AF966" s="267"/>
      <c r="AG966" s="267"/>
      <c r="AH966" s="267"/>
      <c r="AI966" s="267"/>
      <c r="AJ966" s="267"/>
      <c r="AK966" s="267"/>
      <c r="AL966" s="267"/>
      <c r="AM966" s="267"/>
      <c r="AN966" s="267"/>
      <c r="AO966" s="267"/>
      <c r="AP966" s="267"/>
      <c r="AQ966" s="267"/>
      <c r="AR966" s="267"/>
      <c r="AS966" s="267"/>
      <c r="AT966" s="267"/>
      <c r="AU966" s="267"/>
      <c r="AV966" s="267"/>
      <c r="AW966" s="267"/>
      <c r="AX966" s="267"/>
      <c r="AY966" s="267"/>
      <c r="AZ966" s="267"/>
      <c r="BA966" s="267"/>
      <c r="BB966" s="267"/>
      <c r="BC966" s="267"/>
      <c r="BD966" s="267"/>
      <c r="BE966" s="267"/>
      <c r="BF966" s="267"/>
      <c r="BG966" s="267"/>
      <c r="BH966" s="267"/>
      <c r="BI966" s="267"/>
      <c r="BJ966" s="267"/>
      <c r="BK966" s="267"/>
      <c r="BL966" s="267"/>
      <c r="BM966" s="267"/>
      <c r="BN966" s="267"/>
      <c r="BO966" s="267"/>
      <c r="BP966" s="267"/>
      <c r="BQ966" s="267"/>
      <c r="BR966" s="267"/>
      <c r="BS966" s="267"/>
      <c r="BT966" s="267"/>
      <c r="BU966" s="267"/>
      <c r="BV966" s="267"/>
      <c r="BW966" s="267"/>
      <c r="BX966" s="267"/>
      <c r="BY966" s="267"/>
      <c r="BZ966" s="267"/>
      <c r="CA966" s="267"/>
      <c r="CB966" s="267"/>
      <c r="CC966" s="267"/>
      <c r="CD966" s="267"/>
      <c r="CE966" s="267"/>
      <c r="CF966" s="267"/>
      <c r="CG966" s="267"/>
      <c r="CH966" s="267"/>
      <c r="CI966" s="267"/>
      <c r="CJ966" s="267"/>
      <c r="CK966" s="267"/>
      <c r="CL966" s="267"/>
      <c r="CM966" s="267"/>
      <c r="CN966" s="267"/>
      <c r="CO966" s="267"/>
      <c r="CP966" s="267"/>
      <c r="CQ966" s="267"/>
      <c r="CR966" s="267"/>
      <c r="CS966" s="267"/>
      <c r="CT966" s="267"/>
      <c r="CU966" s="267"/>
      <c r="CV966" s="267"/>
      <c r="CW966" s="267"/>
      <c r="CX966" s="267"/>
      <c r="CY966" s="267"/>
      <c r="CZ966" s="267"/>
      <c r="DA966" s="267"/>
      <c r="DB966" s="267"/>
      <c r="DC966" s="267"/>
      <c r="DD966" s="267"/>
      <c r="DE966" s="267"/>
      <c r="DF966" s="267"/>
      <c r="DG966" s="267"/>
      <c r="DH966" s="267"/>
      <c r="DI966" s="267"/>
      <c r="DJ966" s="267"/>
      <c r="DK966" s="267"/>
      <c r="DL966" s="267"/>
      <c r="DM966" s="267"/>
      <c r="DN966" s="267"/>
      <c r="DO966" s="267"/>
      <c r="DP966" s="267"/>
      <c r="DQ966" s="267"/>
      <c r="DR966" s="267"/>
      <c r="DS966" s="267"/>
      <c r="DT966" s="267"/>
      <c r="DU966" s="267"/>
      <c r="DV966" s="267"/>
      <c r="DW966" s="267"/>
      <c r="DX966" s="267"/>
      <c r="DY966" s="267"/>
      <c r="DZ966" s="267"/>
      <c r="EA966" s="267"/>
      <c r="EB966" s="267"/>
      <c r="EC966" s="267"/>
      <c r="ED966" s="267"/>
      <c r="EE966" s="267"/>
      <c r="EF966" s="267"/>
      <c r="EG966" s="267"/>
      <c r="EH966" s="267"/>
      <c r="EI966" s="267"/>
      <c r="EJ966" s="267"/>
      <c r="EK966" s="267"/>
      <c r="EL966" s="267"/>
      <c r="EM966" s="267"/>
      <c r="EN966" s="267"/>
      <c r="EO966" s="267"/>
      <c r="EP966" s="267"/>
      <c r="EQ966" s="267"/>
      <c r="ER966" s="267"/>
      <c r="ES966" s="267"/>
      <c r="ET966" s="267"/>
      <c r="EU966" s="267"/>
      <c r="EV966" s="267"/>
      <c r="EW966" s="267"/>
      <c r="EX966" s="267"/>
      <c r="EY966" s="267"/>
      <c r="EZ966" s="267"/>
      <c r="FA966" s="267"/>
      <c r="FB966" s="267"/>
      <c r="FC966" s="267"/>
      <c r="FD966" s="267"/>
      <c r="FE966" s="267"/>
      <c r="FF966" s="267"/>
      <c r="FG966" s="267"/>
      <c r="FH966" s="267"/>
      <c r="FI966" s="267"/>
      <c r="FJ966" s="267"/>
      <c r="FK966" s="267"/>
      <c r="FL966" s="267"/>
      <c r="FM966" s="267"/>
      <c r="FN966" s="267"/>
      <c r="FO966" s="267"/>
      <c r="FP966" s="267"/>
      <c r="FQ966" s="267"/>
      <c r="FR966" s="267"/>
      <c r="FS966" s="267"/>
      <c r="FT966" s="267"/>
      <c r="FU966" s="267"/>
      <c r="FV966" s="267"/>
      <c r="FW966" s="267"/>
      <c r="FX966" s="267"/>
      <c r="FY966" s="267"/>
      <c r="FZ966" s="267"/>
      <c r="GA966" s="267"/>
      <c r="GB966" s="267"/>
      <c r="GC966" s="267"/>
      <c r="GD966" s="267"/>
      <c r="GE966" s="267"/>
      <c r="GF966" s="267"/>
      <c r="GG966" s="267"/>
      <c r="GH966" s="267"/>
      <c r="GI966" s="267"/>
      <c r="GJ966" s="267"/>
      <c r="GK966" s="267"/>
      <c r="GL966" s="267"/>
      <c r="GM966" s="267"/>
      <c r="GN966" s="267"/>
      <c r="GO966" s="267"/>
      <c r="GP966" s="267"/>
      <c r="GQ966" s="267"/>
      <c r="GR966" s="267"/>
      <c r="GS966" s="267"/>
      <c r="GT966" s="267"/>
      <c r="GU966" s="267"/>
      <c r="GV966" s="267"/>
    </row>
    <row r="968" spans="1:204" s="502" customFormat="1">
      <c r="A968" s="258"/>
      <c r="B968" s="425"/>
      <c r="C968" s="260"/>
      <c r="D968" s="261"/>
      <c r="E968" s="262"/>
      <c r="F968" s="263"/>
      <c r="G968" s="426"/>
      <c r="H968" s="428"/>
      <c r="I968" s="507"/>
      <c r="J968" s="508"/>
      <c r="K968" s="509"/>
      <c r="L968" s="510"/>
      <c r="N968" s="511"/>
      <c r="O968" s="511"/>
      <c r="P968" s="267"/>
      <c r="Q968" s="267"/>
      <c r="R968" s="267"/>
      <c r="S968" s="267"/>
      <c r="T968" s="267"/>
      <c r="U968" s="267"/>
      <c r="V968" s="267"/>
      <c r="W968" s="267"/>
      <c r="X968" s="267"/>
      <c r="Y968" s="267"/>
      <c r="Z968" s="267"/>
      <c r="AA968" s="267"/>
      <c r="AB968" s="267"/>
      <c r="AC968" s="267"/>
      <c r="AD968" s="267"/>
      <c r="AE968" s="267"/>
      <c r="AF968" s="267"/>
      <c r="AG968" s="267"/>
      <c r="AH968" s="267"/>
      <c r="AI968" s="267"/>
      <c r="AJ968" s="267"/>
      <c r="AK968" s="267"/>
      <c r="AL968" s="267"/>
      <c r="AM968" s="267"/>
      <c r="AN968" s="267"/>
      <c r="AO968" s="267"/>
      <c r="AP968" s="267"/>
      <c r="AQ968" s="267"/>
      <c r="AR968" s="267"/>
      <c r="AS968" s="267"/>
      <c r="AT968" s="267"/>
      <c r="AU968" s="267"/>
      <c r="AV968" s="267"/>
      <c r="AW968" s="267"/>
      <c r="AX968" s="267"/>
      <c r="AY968" s="267"/>
      <c r="AZ968" s="267"/>
      <c r="BA968" s="267"/>
      <c r="BB968" s="267"/>
      <c r="BC968" s="267"/>
      <c r="BD968" s="267"/>
      <c r="BE968" s="267"/>
      <c r="BF968" s="267"/>
      <c r="BG968" s="267"/>
      <c r="BH968" s="267"/>
      <c r="BI968" s="267"/>
      <c r="BJ968" s="267"/>
      <c r="BK968" s="267"/>
      <c r="BL968" s="267"/>
      <c r="BM968" s="267"/>
      <c r="BN968" s="267"/>
      <c r="BO968" s="267"/>
      <c r="BP968" s="267"/>
      <c r="BQ968" s="267"/>
      <c r="BR968" s="267"/>
      <c r="BS968" s="267"/>
      <c r="BT968" s="267"/>
      <c r="BU968" s="267"/>
      <c r="BV968" s="267"/>
      <c r="BW968" s="267"/>
      <c r="BX968" s="267"/>
      <c r="BY968" s="267"/>
      <c r="BZ968" s="267"/>
      <c r="CA968" s="267"/>
      <c r="CB968" s="267"/>
      <c r="CC968" s="267"/>
      <c r="CD968" s="267"/>
      <c r="CE968" s="267"/>
      <c r="CF968" s="267"/>
      <c r="CG968" s="267"/>
      <c r="CH968" s="267"/>
      <c r="CI968" s="267"/>
      <c r="CJ968" s="267"/>
      <c r="CK968" s="267"/>
      <c r="CL968" s="267"/>
      <c r="CM968" s="267"/>
      <c r="CN968" s="267"/>
      <c r="CO968" s="267"/>
      <c r="CP968" s="267"/>
      <c r="CQ968" s="267"/>
      <c r="CR968" s="267"/>
      <c r="CS968" s="267"/>
      <c r="CT968" s="267"/>
      <c r="CU968" s="267"/>
      <c r="CV968" s="267"/>
      <c r="CW968" s="267"/>
      <c r="CX968" s="267"/>
      <c r="CY968" s="267"/>
      <c r="CZ968" s="267"/>
      <c r="DA968" s="267"/>
      <c r="DB968" s="267"/>
      <c r="DC968" s="267"/>
      <c r="DD968" s="267"/>
      <c r="DE968" s="267"/>
      <c r="DF968" s="267"/>
      <c r="DG968" s="267"/>
      <c r="DH968" s="267"/>
      <c r="DI968" s="267"/>
      <c r="DJ968" s="267"/>
      <c r="DK968" s="267"/>
      <c r="DL968" s="267"/>
      <c r="DM968" s="267"/>
      <c r="DN968" s="267"/>
      <c r="DO968" s="267"/>
      <c r="DP968" s="267"/>
      <c r="DQ968" s="267"/>
      <c r="DR968" s="267"/>
      <c r="DS968" s="267"/>
      <c r="DT968" s="267"/>
      <c r="DU968" s="267"/>
      <c r="DV968" s="267"/>
      <c r="DW968" s="267"/>
      <c r="DX968" s="267"/>
      <c r="DY968" s="267"/>
      <c r="DZ968" s="267"/>
      <c r="EA968" s="267"/>
      <c r="EB968" s="267"/>
      <c r="EC968" s="267"/>
      <c r="ED968" s="267"/>
      <c r="EE968" s="267"/>
      <c r="EF968" s="267"/>
      <c r="EG968" s="267"/>
      <c r="EH968" s="267"/>
      <c r="EI968" s="267"/>
      <c r="EJ968" s="267"/>
      <c r="EK968" s="267"/>
      <c r="EL968" s="267"/>
      <c r="EM968" s="267"/>
      <c r="EN968" s="267"/>
      <c r="EO968" s="267"/>
      <c r="EP968" s="267"/>
      <c r="EQ968" s="267"/>
      <c r="ER968" s="267"/>
      <c r="ES968" s="267"/>
      <c r="ET968" s="267"/>
      <c r="EU968" s="267"/>
      <c r="EV968" s="267"/>
      <c r="EW968" s="267"/>
      <c r="EX968" s="267"/>
      <c r="EY968" s="267"/>
      <c r="EZ968" s="267"/>
      <c r="FA968" s="267"/>
      <c r="FB968" s="267"/>
      <c r="FC968" s="267"/>
      <c r="FD968" s="267"/>
      <c r="FE968" s="267"/>
      <c r="FF968" s="267"/>
      <c r="FG968" s="267"/>
      <c r="FH968" s="267"/>
      <c r="FI968" s="267"/>
      <c r="FJ968" s="267"/>
      <c r="FK968" s="267"/>
      <c r="FL968" s="267"/>
      <c r="FM968" s="267"/>
      <c r="FN968" s="267"/>
      <c r="FO968" s="267"/>
      <c r="FP968" s="267"/>
      <c r="FQ968" s="267"/>
      <c r="FR968" s="267"/>
      <c r="FS968" s="267"/>
      <c r="FT968" s="267"/>
      <c r="FU968" s="267"/>
      <c r="FV968" s="267"/>
      <c r="FW968" s="267"/>
      <c r="FX968" s="267"/>
      <c r="FY968" s="267"/>
      <c r="FZ968" s="267"/>
      <c r="GA968" s="267"/>
      <c r="GB968" s="267"/>
      <c r="GC968" s="267"/>
      <c r="GD968" s="267"/>
      <c r="GE968" s="267"/>
      <c r="GF968" s="267"/>
      <c r="GG968" s="267"/>
      <c r="GH968" s="267"/>
      <c r="GI968" s="267"/>
      <c r="GJ968" s="267"/>
      <c r="GK968" s="267"/>
      <c r="GL968" s="267"/>
      <c r="GM968" s="267"/>
      <c r="GN968" s="267"/>
      <c r="GO968" s="267"/>
      <c r="GP968" s="267"/>
      <c r="GQ968" s="267"/>
      <c r="GR968" s="267"/>
      <c r="GS968" s="267"/>
      <c r="GT968" s="267"/>
      <c r="GU968" s="267"/>
      <c r="GV968" s="267"/>
    </row>
    <row r="970" spans="1:204" s="502" customFormat="1">
      <c r="A970" s="258"/>
      <c r="B970" s="425"/>
      <c r="C970" s="260"/>
      <c r="D970" s="261"/>
      <c r="E970" s="262"/>
      <c r="F970" s="263"/>
      <c r="G970" s="426"/>
      <c r="H970" s="428"/>
      <c r="I970" s="507"/>
      <c r="J970" s="508"/>
      <c r="K970" s="509"/>
      <c r="L970" s="510"/>
      <c r="N970" s="511"/>
      <c r="O970" s="511"/>
      <c r="P970" s="267"/>
      <c r="Q970" s="267"/>
      <c r="R970" s="267"/>
      <c r="S970" s="267"/>
      <c r="T970" s="267"/>
      <c r="U970" s="267"/>
      <c r="V970" s="267"/>
      <c r="W970" s="267"/>
      <c r="X970" s="267"/>
      <c r="Y970" s="267"/>
      <c r="Z970" s="267"/>
      <c r="AA970" s="267"/>
      <c r="AB970" s="267"/>
      <c r="AC970" s="267"/>
      <c r="AD970" s="267"/>
      <c r="AE970" s="267"/>
      <c r="AF970" s="267"/>
      <c r="AG970" s="267"/>
      <c r="AH970" s="267"/>
      <c r="AI970" s="267"/>
      <c r="AJ970" s="267"/>
      <c r="AK970" s="267"/>
      <c r="AL970" s="267"/>
      <c r="AM970" s="267"/>
      <c r="AN970" s="267"/>
      <c r="AO970" s="267"/>
      <c r="AP970" s="267"/>
      <c r="AQ970" s="267"/>
      <c r="AR970" s="267"/>
      <c r="AS970" s="267"/>
      <c r="AT970" s="267"/>
      <c r="AU970" s="267"/>
      <c r="AV970" s="267"/>
      <c r="AW970" s="267"/>
      <c r="AX970" s="267"/>
      <c r="AY970" s="267"/>
      <c r="AZ970" s="267"/>
      <c r="BA970" s="267"/>
      <c r="BB970" s="267"/>
      <c r="BC970" s="267"/>
      <c r="BD970" s="267"/>
      <c r="BE970" s="267"/>
      <c r="BF970" s="267"/>
      <c r="BG970" s="267"/>
      <c r="BH970" s="267"/>
      <c r="BI970" s="267"/>
      <c r="BJ970" s="267"/>
      <c r="BK970" s="267"/>
      <c r="BL970" s="267"/>
      <c r="BM970" s="267"/>
      <c r="BN970" s="267"/>
      <c r="BO970" s="267"/>
      <c r="BP970" s="267"/>
      <c r="BQ970" s="267"/>
      <c r="BR970" s="267"/>
      <c r="BS970" s="267"/>
      <c r="BT970" s="267"/>
      <c r="BU970" s="267"/>
      <c r="BV970" s="267"/>
      <c r="BW970" s="267"/>
      <c r="BX970" s="267"/>
      <c r="BY970" s="267"/>
      <c r="BZ970" s="267"/>
      <c r="CA970" s="267"/>
      <c r="CB970" s="267"/>
      <c r="CC970" s="267"/>
      <c r="CD970" s="267"/>
      <c r="CE970" s="267"/>
      <c r="CF970" s="267"/>
      <c r="CG970" s="267"/>
      <c r="CH970" s="267"/>
      <c r="CI970" s="267"/>
      <c r="CJ970" s="267"/>
      <c r="CK970" s="267"/>
      <c r="CL970" s="267"/>
      <c r="CM970" s="267"/>
      <c r="CN970" s="267"/>
      <c r="CO970" s="267"/>
      <c r="CP970" s="267"/>
      <c r="CQ970" s="267"/>
      <c r="CR970" s="267"/>
      <c r="CS970" s="267"/>
      <c r="CT970" s="267"/>
      <c r="CU970" s="267"/>
      <c r="CV970" s="267"/>
      <c r="CW970" s="267"/>
      <c r="CX970" s="267"/>
      <c r="CY970" s="267"/>
      <c r="CZ970" s="267"/>
      <c r="DA970" s="267"/>
      <c r="DB970" s="267"/>
      <c r="DC970" s="267"/>
      <c r="DD970" s="267"/>
      <c r="DE970" s="267"/>
      <c r="DF970" s="267"/>
      <c r="DG970" s="267"/>
      <c r="DH970" s="267"/>
      <c r="DI970" s="267"/>
      <c r="DJ970" s="267"/>
      <c r="DK970" s="267"/>
      <c r="DL970" s="267"/>
      <c r="DM970" s="267"/>
      <c r="DN970" s="267"/>
      <c r="DO970" s="267"/>
      <c r="DP970" s="267"/>
      <c r="DQ970" s="267"/>
      <c r="DR970" s="267"/>
      <c r="DS970" s="267"/>
      <c r="DT970" s="267"/>
      <c r="DU970" s="267"/>
      <c r="DV970" s="267"/>
      <c r="DW970" s="267"/>
      <c r="DX970" s="267"/>
      <c r="DY970" s="267"/>
      <c r="DZ970" s="267"/>
      <c r="EA970" s="267"/>
      <c r="EB970" s="267"/>
      <c r="EC970" s="267"/>
      <c r="ED970" s="267"/>
      <c r="EE970" s="267"/>
      <c r="EF970" s="267"/>
      <c r="EG970" s="267"/>
      <c r="EH970" s="267"/>
      <c r="EI970" s="267"/>
      <c r="EJ970" s="267"/>
      <c r="EK970" s="267"/>
      <c r="EL970" s="267"/>
      <c r="EM970" s="267"/>
      <c r="EN970" s="267"/>
      <c r="EO970" s="267"/>
      <c r="EP970" s="267"/>
      <c r="EQ970" s="267"/>
      <c r="ER970" s="267"/>
      <c r="ES970" s="267"/>
      <c r="ET970" s="267"/>
      <c r="EU970" s="267"/>
      <c r="EV970" s="267"/>
      <c r="EW970" s="267"/>
      <c r="EX970" s="267"/>
      <c r="EY970" s="267"/>
      <c r="EZ970" s="267"/>
      <c r="FA970" s="267"/>
      <c r="FB970" s="267"/>
      <c r="FC970" s="267"/>
      <c r="FD970" s="267"/>
      <c r="FE970" s="267"/>
      <c r="FF970" s="267"/>
      <c r="FG970" s="267"/>
      <c r="FH970" s="267"/>
      <c r="FI970" s="267"/>
      <c r="FJ970" s="267"/>
      <c r="FK970" s="267"/>
      <c r="FL970" s="267"/>
      <c r="FM970" s="267"/>
      <c r="FN970" s="267"/>
      <c r="FO970" s="267"/>
      <c r="FP970" s="267"/>
      <c r="FQ970" s="267"/>
      <c r="FR970" s="267"/>
      <c r="FS970" s="267"/>
      <c r="FT970" s="267"/>
      <c r="FU970" s="267"/>
      <c r="FV970" s="267"/>
      <c r="FW970" s="267"/>
      <c r="FX970" s="267"/>
      <c r="FY970" s="267"/>
      <c r="FZ970" s="267"/>
      <c r="GA970" s="267"/>
      <c r="GB970" s="267"/>
      <c r="GC970" s="267"/>
      <c r="GD970" s="267"/>
      <c r="GE970" s="267"/>
      <c r="GF970" s="267"/>
      <c r="GG970" s="267"/>
      <c r="GH970" s="267"/>
      <c r="GI970" s="267"/>
      <c r="GJ970" s="267"/>
      <c r="GK970" s="267"/>
      <c r="GL970" s="267"/>
      <c r="GM970" s="267"/>
      <c r="GN970" s="267"/>
      <c r="GO970" s="267"/>
      <c r="GP970" s="267"/>
      <c r="GQ970" s="267"/>
      <c r="GR970" s="267"/>
      <c r="GS970" s="267"/>
      <c r="GT970" s="267"/>
      <c r="GU970" s="267"/>
      <c r="GV970" s="267"/>
    </row>
    <row r="971" spans="1:204" s="502" customFormat="1">
      <c r="A971" s="258"/>
      <c r="B971" s="425"/>
      <c r="C971" s="260"/>
      <c r="D971" s="261"/>
      <c r="E971" s="262"/>
      <c r="F971" s="263"/>
      <c r="G971" s="426"/>
      <c r="H971" s="428"/>
      <c r="I971" s="507"/>
      <c r="J971" s="508"/>
      <c r="K971" s="509"/>
      <c r="L971" s="510"/>
      <c r="N971" s="511"/>
      <c r="O971" s="511"/>
      <c r="P971" s="267"/>
      <c r="Q971" s="267"/>
      <c r="R971" s="267"/>
      <c r="S971" s="267"/>
      <c r="T971" s="267"/>
      <c r="U971" s="267"/>
      <c r="V971" s="267"/>
      <c r="W971" s="267"/>
      <c r="X971" s="267"/>
      <c r="Y971" s="267"/>
      <c r="Z971" s="267"/>
      <c r="AA971" s="267"/>
      <c r="AB971" s="267"/>
      <c r="AC971" s="267"/>
      <c r="AD971" s="267"/>
      <c r="AE971" s="267"/>
      <c r="AF971" s="267"/>
      <c r="AG971" s="267"/>
      <c r="AH971" s="267"/>
      <c r="AI971" s="267"/>
      <c r="AJ971" s="267"/>
      <c r="AK971" s="267"/>
      <c r="AL971" s="267"/>
      <c r="AM971" s="267"/>
      <c r="AN971" s="267"/>
      <c r="AO971" s="267"/>
      <c r="AP971" s="267"/>
      <c r="AQ971" s="267"/>
      <c r="AR971" s="267"/>
      <c r="AS971" s="267"/>
      <c r="AT971" s="267"/>
      <c r="AU971" s="267"/>
      <c r="AV971" s="267"/>
      <c r="AW971" s="267"/>
      <c r="AX971" s="267"/>
      <c r="AY971" s="267"/>
      <c r="AZ971" s="267"/>
      <c r="BA971" s="267"/>
      <c r="BB971" s="267"/>
      <c r="BC971" s="267"/>
      <c r="BD971" s="267"/>
      <c r="BE971" s="267"/>
      <c r="BF971" s="267"/>
      <c r="BG971" s="267"/>
      <c r="BH971" s="267"/>
      <c r="BI971" s="267"/>
      <c r="BJ971" s="267"/>
      <c r="BK971" s="267"/>
      <c r="BL971" s="267"/>
      <c r="BM971" s="267"/>
      <c r="BN971" s="267"/>
      <c r="BO971" s="267"/>
      <c r="BP971" s="267"/>
      <c r="BQ971" s="267"/>
      <c r="BR971" s="267"/>
      <c r="BS971" s="267"/>
      <c r="BT971" s="267"/>
      <c r="BU971" s="267"/>
      <c r="BV971" s="267"/>
      <c r="BW971" s="267"/>
      <c r="BX971" s="267"/>
      <c r="BY971" s="267"/>
      <c r="BZ971" s="267"/>
      <c r="CA971" s="267"/>
      <c r="CB971" s="267"/>
      <c r="CC971" s="267"/>
      <c r="CD971" s="267"/>
      <c r="CE971" s="267"/>
      <c r="CF971" s="267"/>
      <c r="CG971" s="267"/>
      <c r="CH971" s="267"/>
      <c r="CI971" s="267"/>
      <c r="CJ971" s="267"/>
      <c r="CK971" s="267"/>
      <c r="CL971" s="267"/>
      <c r="CM971" s="267"/>
      <c r="CN971" s="267"/>
      <c r="CO971" s="267"/>
      <c r="CP971" s="267"/>
      <c r="CQ971" s="267"/>
      <c r="CR971" s="267"/>
      <c r="CS971" s="267"/>
      <c r="CT971" s="267"/>
      <c r="CU971" s="267"/>
      <c r="CV971" s="267"/>
      <c r="CW971" s="267"/>
      <c r="CX971" s="267"/>
      <c r="CY971" s="267"/>
      <c r="CZ971" s="267"/>
      <c r="DA971" s="267"/>
      <c r="DB971" s="267"/>
      <c r="DC971" s="267"/>
      <c r="DD971" s="267"/>
      <c r="DE971" s="267"/>
      <c r="DF971" s="267"/>
      <c r="DG971" s="267"/>
      <c r="DH971" s="267"/>
      <c r="DI971" s="267"/>
      <c r="DJ971" s="267"/>
      <c r="DK971" s="267"/>
      <c r="DL971" s="267"/>
      <c r="DM971" s="267"/>
      <c r="DN971" s="267"/>
      <c r="DO971" s="267"/>
      <c r="DP971" s="267"/>
      <c r="DQ971" s="267"/>
      <c r="DR971" s="267"/>
      <c r="DS971" s="267"/>
      <c r="DT971" s="267"/>
      <c r="DU971" s="267"/>
      <c r="DV971" s="267"/>
      <c r="DW971" s="267"/>
      <c r="DX971" s="267"/>
      <c r="DY971" s="267"/>
      <c r="DZ971" s="267"/>
      <c r="EA971" s="267"/>
      <c r="EB971" s="267"/>
      <c r="EC971" s="267"/>
      <c r="ED971" s="267"/>
      <c r="EE971" s="267"/>
      <c r="EF971" s="267"/>
      <c r="EG971" s="267"/>
      <c r="EH971" s="267"/>
      <c r="EI971" s="267"/>
      <c r="EJ971" s="267"/>
      <c r="EK971" s="267"/>
      <c r="EL971" s="267"/>
      <c r="EM971" s="267"/>
      <c r="EN971" s="267"/>
      <c r="EO971" s="267"/>
      <c r="EP971" s="267"/>
      <c r="EQ971" s="267"/>
      <c r="ER971" s="267"/>
      <c r="ES971" s="267"/>
      <c r="ET971" s="267"/>
      <c r="EU971" s="267"/>
      <c r="EV971" s="267"/>
      <c r="EW971" s="267"/>
      <c r="EX971" s="267"/>
      <c r="EY971" s="267"/>
      <c r="EZ971" s="267"/>
      <c r="FA971" s="267"/>
      <c r="FB971" s="267"/>
      <c r="FC971" s="267"/>
      <c r="FD971" s="267"/>
      <c r="FE971" s="267"/>
      <c r="FF971" s="267"/>
      <c r="FG971" s="267"/>
      <c r="FH971" s="267"/>
      <c r="FI971" s="267"/>
      <c r="FJ971" s="267"/>
      <c r="FK971" s="267"/>
      <c r="FL971" s="267"/>
      <c r="FM971" s="267"/>
      <c r="FN971" s="267"/>
      <c r="FO971" s="267"/>
      <c r="FP971" s="267"/>
      <c r="FQ971" s="267"/>
      <c r="FR971" s="267"/>
      <c r="FS971" s="267"/>
      <c r="FT971" s="267"/>
      <c r="FU971" s="267"/>
      <c r="FV971" s="267"/>
      <c r="FW971" s="267"/>
      <c r="FX971" s="267"/>
      <c r="FY971" s="267"/>
      <c r="FZ971" s="267"/>
      <c r="GA971" s="267"/>
      <c r="GB971" s="267"/>
      <c r="GC971" s="267"/>
      <c r="GD971" s="267"/>
      <c r="GE971" s="267"/>
      <c r="GF971" s="267"/>
      <c r="GG971" s="267"/>
      <c r="GH971" s="267"/>
      <c r="GI971" s="267"/>
      <c r="GJ971" s="267"/>
      <c r="GK971" s="267"/>
      <c r="GL971" s="267"/>
      <c r="GM971" s="267"/>
      <c r="GN971" s="267"/>
      <c r="GO971" s="267"/>
      <c r="GP971" s="267"/>
      <c r="GQ971" s="267"/>
      <c r="GR971" s="267"/>
      <c r="GS971" s="267"/>
      <c r="GT971" s="267"/>
      <c r="GU971" s="267"/>
      <c r="GV971" s="267"/>
    </row>
    <row r="973" spans="1:204" s="502" customFormat="1">
      <c r="A973" s="258"/>
      <c r="B973" s="425"/>
      <c r="C973" s="260"/>
      <c r="D973" s="261"/>
      <c r="E973" s="262"/>
      <c r="F973" s="263"/>
      <c r="G973" s="426"/>
      <c r="H973" s="428"/>
      <c r="I973" s="507"/>
      <c r="J973" s="508"/>
      <c r="K973" s="509"/>
      <c r="L973" s="510"/>
      <c r="N973" s="511"/>
      <c r="O973" s="511"/>
      <c r="P973" s="267"/>
      <c r="Q973" s="267"/>
      <c r="R973" s="267"/>
      <c r="S973" s="267"/>
      <c r="T973" s="267"/>
      <c r="U973" s="267"/>
      <c r="V973" s="267"/>
      <c r="W973" s="267"/>
      <c r="X973" s="267"/>
      <c r="Y973" s="267"/>
      <c r="Z973" s="267"/>
      <c r="AA973" s="267"/>
      <c r="AB973" s="267"/>
      <c r="AC973" s="267"/>
      <c r="AD973" s="267"/>
      <c r="AE973" s="267"/>
      <c r="AF973" s="267"/>
      <c r="AG973" s="267"/>
      <c r="AH973" s="267"/>
      <c r="AI973" s="267"/>
      <c r="AJ973" s="267"/>
      <c r="AK973" s="267"/>
      <c r="AL973" s="267"/>
      <c r="AM973" s="267"/>
      <c r="AN973" s="267"/>
      <c r="AO973" s="267"/>
      <c r="AP973" s="267"/>
      <c r="AQ973" s="267"/>
      <c r="AR973" s="267"/>
      <c r="AS973" s="267"/>
      <c r="AT973" s="267"/>
      <c r="AU973" s="267"/>
      <c r="AV973" s="267"/>
      <c r="AW973" s="267"/>
      <c r="AX973" s="267"/>
      <c r="AY973" s="267"/>
      <c r="AZ973" s="267"/>
      <c r="BA973" s="267"/>
      <c r="BB973" s="267"/>
      <c r="BC973" s="267"/>
      <c r="BD973" s="267"/>
      <c r="BE973" s="267"/>
      <c r="BF973" s="267"/>
      <c r="BG973" s="267"/>
      <c r="BH973" s="267"/>
      <c r="BI973" s="267"/>
      <c r="BJ973" s="267"/>
      <c r="BK973" s="267"/>
      <c r="BL973" s="267"/>
      <c r="BM973" s="267"/>
      <c r="BN973" s="267"/>
      <c r="BO973" s="267"/>
      <c r="BP973" s="267"/>
      <c r="BQ973" s="267"/>
      <c r="BR973" s="267"/>
      <c r="BS973" s="267"/>
      <c r="BT973" s="267"/>
      <c r="BU973" s="267"/>
      <c r="BV973" s="267"/>
      <c r="BW973" s="267"/>
      <c r="BX973" s="267"/>
      <c r="BY973" s="267"/>
      <c r="BZ973" s="267"/>
      <c r="CA973" s="267"/>
      <c r="CB973" s="267"/>
      <c r="CC973" s="267"/>
      <c r="CD973" s="267"/>
      <c r="CE973" s="267"/>
      <c r="CF973" s="267"/>
      <c r="CG973" s="267"/>
      <c r="CH973" s="267"/>
      <c r="CI973" s="267"/>
      <c r="CJ973" s="267"/>
      <c r="CK973" s="267"/>
      <c r="CL973" s="267"/>
      <c r="CM973" s="267"/>
      <c r="CN973" s="267"/>
      <c r="CO973" s="267"/>
      <c r="CP973" s="267"/>
      <c r="CQ973" s="267"/>
      <c r="CR973" s="267"/>
      <c r="CS973" s="267"/>
      <c r="CT973" s="267"/>
      <c r="CU973" s="267"/>
      <c r="CV973" s="267"/>
      <c r="CW973" s="267"/>
      <c r="CX973" s="267"/>
      <c r="CY973" s="267"/>
      <c r="CZ973" s="267"/>
      <c r="DA973" s="267"/>
      <c r="DB973" s="267"/>
      <c r="DC973" s="267"/>
      <c r="DD973" s="267"/>
      <c r="DE973" s="267"/>
      <c r="DF973" s="267"/>
      <c r="DG973" s="267"/>
      <c r="DH973" s="267"/>
      <c r="DI973" s="267"/>
      <c r="DJ973" s="267"/>
      <c r="DK973" s="267"/>
      <c r="DL973" s="267"/>
      <c r="DM973" s="267"/>
      <c r="DN973" s="267"/>
      <c r="DO973" s="267"/>
      <c r="DP973" s="267"/>
      <c r="DQ973" s="267"/>
      <c r="DR973" s="267"/>
      <c r="DS973" s="267"/>
      <c r="DT973" s="267"/>
      <c r="DU973" s="267"/>
      <c r="DV973" s="267"/>
      <c r="DW973" s="267"/>
      <c r="DX973" s="267"/>
      <c r="DY973" s="267"/>
      <c r="DZ973" s="267"/>
      <c r="EA973" s="267"/>
      <c r="EB973" s="267"/>
      <c r="EC973" s="267"/>
      <c r="ED973" s="267"/>
      <c r="EE973" s="267"/>
      <c r="EF973" s="267"/>
      <c r="EG973" s="267"/>
      <c r="EH973" s="267"/>
      <c r="EI973" s="267"/>
      <c r="EJ973" s="267"/>
      <c r="EK973" s="267"/>
      <c r="EL973" s="267"/>
      <c r="EM973" s="267"/>
      <c r="EN973" s="267"/>
      <c r="EO973" s="267"/>
      <c r="EP973" s="267"/>
      <c r="EQ973" s="267"/>
      <c r="ER973" s="267"/>
      <c r="ES973" s="267"/>
      <c r="ET973" s="267"/>
      <c r="EU973" s="267"/>
      <c r="EV973" s="267"/>
      <c r="EW973" s="267"/>
      <c r="EX973" s="267"/>
      <c r="EY973" s="267"/>
      <c r="EZ973" s="267"/>
      <c r="FA973" s="267"/>
      <c r="FB973" s="267"/>
      <c r="FC973" s="267"/>
      <c r="FD973" s="267"/>
      <c r="FE973" s="267"/>
      <c r="FF973" s="267"/>
      <c r="FG973" s="267"/>
      <c r="FH973" s="267"/>
      <c r="FI973" s="267"/>
      <c r="FJ973" s="267"/>
      <c r="FK973" s="267"/>
      <c r="FL973" s="267"/>
      <c r="FM973" s="267"/>
      <c r="FN973" s="267"/>
      <c r="FO973" s="267"/>
      <c r="FP973" s="267"/>
      <c r="FQ973" s="267"/>
      <c r="FR973" s="267"/>
      <c r="FS973" s="267"/>
      <c r="FT973" s="267"/>
      <c r="FU973" s="267"/>
      <c r="FV973" s="267"/>
      <c r="FW973" s="267"/>
      <c r="FX973" s="267"/>
      <c r="FY973" s="267"/>
      <c r="FZ973" s="267"/>
      <c r="GA973" s="267"/>
      <c r="GB973" s="267"/>
      <c r="GC973" s="267"/>
      <c r="GD973" s="267"/>
      <c r="GE973" s="267"/>
      <c r="GF973" s="267"/>
      <c r="GG973" s="267"/>
      <c r="GH973" s="267"/>
      <c r="GI973" s="267"/>
      <c r="GJ973" s="267"/>
      <c r="GK973" s="267"/>
      <c r="GL973" s="267"/>
      <c r="GM973" s="267"/>
      <c r="GN973" s="267"/>
      <c r="GO973" s="267"/>
      <c r="GP973" s="267"/>
      <c r="GQ973" s="267"/>
      <c r="GR973" s="267"/>
      <c r="GS973" s="267"/>
      <c r="GT973" s="267"/>
      <c r="GU973" s="267"/>
      <c r="GV973" s="267"/>
    </row>
    <row r="974" spans="1:204" s="502" customFormat="1">
      <c r="A974" s="258"/>
      <c r="B974" s="425"/>
      <c r="C974" s="260"/>
      <c r="D974" s="261"/>
      <c r="E974" s="262"/>
      <c r="F974" s="263"/>
      <c r="G974" s="426"/>
      <c r="H974" s="428"/>
      <c r="I974" s="507"/>
      <c r="J974" s="508"/>
      <c r="K974" s="509"/>
      <c r="L974" s="510"/>
      <c r="N974" s="511"/>
      <c r="O974" s="511"/>
      <c r="P974" s="267"/>
      <c r="Q974" s="267"/>
      <c r="R974" s="267"/>
      <c r="S974" s="267"/>
      <c r="T974" s="267"/>
      <c r="U974" s="267"/>
      <c r="V974" s="267"/>
      <c r="W974" s="267"/>
      <c r="X974" s="267"/>
      <c r="Y974" s="267"/>
      <c r="Z974" s="267"/>
      <c r="AA974" s="267"/>
      <c r="AB974" s="267"/>
      <c r="AC974" s="267"/>
      <c r="AD974" s="267"/>
      <c r="AE974" s="267"/>
      <c r="AF974" s="267"/>
      <c r="AG974" s="267"/>
      <c r="AH974" s="267"/>
      <c r="AI974" s="267"/>
      <c r="AJ974" s="267"/>
      <c r="AK974" s="267"/>
      <c r="AL974" s="267"/>
      <c r="AM974" s="267"/>
      <c r="AN974" s="267"/>
      <c r="AO974" s="267"/>
      <c r="AP974" s="267"/>
      <c r="AQ974" s="267"/>
      <c r="AR974" s="267"/>
      <c r="AS974" s="267"/>
      <c r="AT974" s="267"/>
      <c r="AU974" s="267"/>
      <c r="AV974" s="267"/>
      <c r="AW974" s="267"/>
      <c r="AX974" s="267"/>
      <c r="AY974" s="267"/>
      <c r="AZ974" s="267"/>
      <c r="BA974" s="267"/>
      <c r="BB974" s="267"/>
      <c r="BC974" s="267"/>
      <c r="BD974" s="267"/>
      <c r="BE974" s="267"/>
      <c r="BF974" s="267"/>
      <c r="BG974" s="267"/>
      <c r="BH974" s="267"/>
      <c r="BI974" s="267"/>
      <c r="BJ974" s="267"/>
      <c r="BK974" s="267"/>
      <c r="BL974" s="267"/>
      <c r="BM974" s="267"/>
      <c r="BN974" s="267"/>
      <c r="BO974" s="267"/>
      <c r="BP974" s="267"/>
      <c r="BQ974" s="267"/>
      <c r="BR974" s="267"/>
      <c r="BS974" s="267"/>
      <c r="BT974" s="267"/>
      <c r="BU974" s="267"/>
      <c r="BV974" s="267"/>
      <c r="BW974" s="267"/>
      <c r="BX974" s="267"/>
      <c r="BY974" s="267"/>
      <c r="BZ974" s="267"/>
      <c r="CA974" s="267"/>
      <c r="CB974" s="267"/>
      <c r="CC974" s="267"/>
      <c r="CD974" s="267"/>
      <c r="CE974" s="267"/>
      <c r="CF974" s="267"/>
      <c r="CG974" s="267"/>
      <c r="CH974" s="267"/>
      <c r="CI974" s="267"/>
      <c r="CJ974" s="267"/>
      <c r="CK974" s="267"/>
      <c r="CL974" s="267"/>
      <c r="CM974" s="267"/>
      <c r="CN974" s="267"/>
      <c r="CO974" s="267"/>
      <c r="CP974" s="267"/>
      <c r="CQ974" s="267"/>
      <c r="CR974" s="267"/>
      <c r="CS974" s="267"/>
      <c r="CT974" s="267"/>
      <c r="CU974" s="267"/>
      <c r="CV974" s="267"/>
      <c r="CW974" s="267"/>
      <c r="CX974" s="267"/>
      <c r="CY974" s="267"/>
      <c r="CZ974" s="267"/>
      <c r="DA974" s="267"/>
      <c r="DB974" s="267"/>
      <c r="DC974" s="267"/>
      <c r="DD974" s="267"/>
      <c r="DE974" s="267"/>
      <c r="DF974" s="267"/>
      <c r="DG974" s="267"/>
      <c r="DH974" s="267"/>
      <c r="DI974" s="267"/>
      <c r="DJ974" s="267"/>
      <c r="DK974" s="267"/>
      <c r="DL974" s="267"/>
      <c r="DM974" s="267"/>
      <c r="DN974" s="267"/>
      <c r="DO974" s="267"/>
      <c r="DP974" s="267"/>
      <c r="DQ974" s="267"/>
      <c r="DR974" s="267"/>
      <c r="DS974" s="267"/>
      <c r="DT974" s="267"/>
      <c r="DU974" s="267"/>
      <c r="DV974" s="267"/>
      <c r="DW974" s="267"/>
      <c r="DX974" s="267"/>
      <c r="DY974" s="267"/>
      <c r="DZ974" s="267"/>
      <c r="EA974" s="267"/>
      <c r="EB974" s="267"/>
      <c r="EC974" s="267"/>
      <c r="ED974" s="267"/>
      <c r="EE974" s="267"/>
      <c r="EF974" s="267"/>
      <c r="EG974" s="267"/>
      <c r="EH974" s="267"/>
      <c r="EI974" s="267"/>
      <c r="EJ974" s="267"/>
      <c r="EK974" s="267"/>
      <c r="EL974" s="267"/>
      <c r="EM974" s="267"/>
      <c r="EN974" s="267"/>
      <c r="EO974" s="267"/>
      <c r="EP974" s="267"/>
      <c r="EQ974" s="267"/>
      <c r="ER974" s="267"/>
      <c r="ES974" s="267"/>
      <c r="ET974" s="267"/>
      <c r="EU974" s="267"/>
      <c r="EV974" s="267"/>
      <c r="EW974" s="267"/>
      <c r="EX974" s="267"/>
      <c r="EY974" s="267"/>
      <c r="EZ974" s="267"/>
      <c r="FA974" s="267"/>
      <c r="FB974" s="267"/>
      <c r="FC974" s="267"/>
      <c r="FD974" s="267"/>
      <c r="FE974" s="267"/>
      <c r="FF974" s="267"/>
      <c r="FG974" s="267"/>
      <c r="FH974" s="267"/>
      <c r="FI974" s="267"/>
      <c r="FJ974" s="267"/>
      <c r="FK974" s="267"/>
      <c r="FL974" s="267"/>
      <c r="FM974" s="267"/>
      <c r="FN974" s="267"/>
      <c r="FO974" s="267"/>
      <c r="FP974" s="267"/>
      <c r="FQ974" s="267"/>
      <c r="FR974" s="267"/>
      <c r="FS974" s="267"/>
      <c r="FT974" s="267"/>
      <c r="FU974" s="267"/>
      <c r="FV974" s="267"/>
      <c r="FW974" s="267"/>
      <c r="FX974" s="267"/>
      <c r="FY974" s="267"/>
      <c r="FZ974" s="267"/>
      <c r="GA974" s="267"/>
      <c r="GB974" s="267"/>
      <c r="GC974" s="267"/>
      <c r="GD974" s="267"/>
      <c r="GE974" s="267"/>
      <c r="GF974" s="267"/>
      <c r="GG974" s="267"/>
      <c r="GH974" s="267"/>
      <c r="GI974" s="267"/>
      <c r="GJ974" s="267"/>
      <c r="GK974" s="267"/>
      <c r="GL974" s="267"/>
      <c r="GM974" s="267"/>
      <c r="GN974" s="267"/>
      <c r="GO974" s="267"/>
      <c r="GP974" s="267"/>
      <c r="GQ974" s="267"/>
      <c r="GR974" s="267"/>
      <c r="GS974" s="267"/>
      <c r="GT974" s="267"/>
      <c r="GU974" s="267"/>
      <c r="GV974" s="267"/>
    </row>
    <row r="976" spans="1:204" s="502" customFormat="1">
      <c r="A976" s="258"/>
      <c r="B976" s="425"/>
      <c r="C976" s="260"/>
      <c r="D976" s="261"/>
      <c r="E976" s="262"/>
      <c r="F976" s="263"/>
      <c r="G976" s="426"/>
      <c r="H976" s="428"/>
      <c r="I976" s="507"/>
      <c r="J976" s="508"/>
      <c r="K976" s="509"/>
      <c r="L976" s="510"/>
      <c r="N976" s="511"/>
      <c r="O976" s="511"/>
      <c r="P976" s="267"/>
      <c r="Q976" s="267"/>
      <c r="R976" s="267"/>
      <c r="S976" s="267"/>
      <c r="T976" s="267"/>
      <c r="U976" s="267"/>
      <c r="V976" s="267"/>
      <c r="W976" s="267"/>
      <c r="X976" s="267"/>
      <c r="Y976" s="267"/>
      <c r="Z976" s="267"/>
      <c r="AA976" s="267"/>
      <c r="AB976" s="267"/>
      <c r="AC976" s="267"/>
      <c r="AD976" s="267"/>
      <c r="AE976" s="267"/>
      <c r="AF976" s="267"/>
      <c r="AG976" s="267"/>
      <c r="AH976" s="267"/>
      <c r="AI976" s="267"/>
      <c r="AJ976" s="267"/>
      <c r="AK976" s="267"/>
      <c r="AL976" s="267"/>
      <c r="AM976" s="267"/>
      <c r="AN976" s="267"/>
      <c r="AO976" s="267"/>
      <c r="AP976" s="267"/>
      <c r="AQ976" s="267"/>
      <c r="AR976" s="267"/>
      <c r="AS976" s="267"/>
      <c r="AT976" s="267"/>
      <c r="AU976" s="267"/>
      <c r="AV976" s="267"/>
      <c r="AW976" s="267"/>
      <c r="AX976" s="267"/>
      <c r="AY976" s="267"/>
      <c r="AZ976" s="267"/>
      <c r="BA976" s="267"/>
      <c r="BB976" s="267"/>
      <c r="BC976" s="267"/>
      <c r="BD976" s="267"/>
      <c r="BE976" s="267"/>
      <c r="BF976" s="267"/>
      <c r="BG976" s="267"/>
      <c r="BH976" s="267"/>
      <c r="BI976" s="267"/>
      <c r="BJ976" s="267"/>
      <c r="BK976" s="267"/>
      <c r="BL976" s="267"/>
      <c r="BM976" s="267"/>
      <c r="BN976" s="267"/>
      <c r="BO976" s="267"/>
      <c r="BP976" s="267"/>
      <c r="BQ976" s="267"/>
      <c r="BR976" s="267"/>
      <c r="BS976" s="267"/>
      <c r="BT976" s="267"/>
      <c r="BU976" s="267"/>
      <c r="BV976" s="267"/>
      <c r="BW976" s="267"/>
      <c r="BX976" s="267"/>
      <c r="BY976" s="267"/>
      <c r="BZ976" s="267"/>
      <c r="CA976" s="267"/>
      <c r="CB976" s="267"/>
      <c r="CC976" s="267"/>
      <c r="CD976" s="267"/>
      <c r="CE976" s="267"/>
      <c r="CF976" s="267"/>
      <c r="CG976" s="267"/>
      <c r="CH976" s="267"/>
      <c r="CI976" s="267"/>
      <c r="CJ976" s="267"/>
      <c r="CK976" s="267"/>
      <c r="CL976" s="267"/>
      <c r="CM976" s="267"/>
      <c r="CN976" s="267"/>
      <c r="CO976" s="267"/>
      <c r="CP976" s="267"/>
      <c r="CQ976" s="267"/>
      <c r="CR976" s="267"/>
      <c r="CS976" s="267"/>
      <c r="CT976" s="267"/>
      <c r="CU976" s="267"/>
      <c r="CV976" s="267"/>
      <c r="CW976" s="267"/>
      <c r="CX976" s="267"/>
      <c r="CY976" s="267"/>
      <c r="CZ976" s="267"/>
      <c r="DA976" s="267"/>
      <c r="DB976" s="267"/>
      <c r="DC976" s="267"/>
      <c r="DD976" s="267"/>
      <c r="DE976" s="267"/>
      <c r="DF976" s="267"/>
      <c r="DG976" s="267"/>
      <c r="DH976" s="267"/>
      <c r="DI976" s="267"/>
      <c r="DJ976" s="267"/>
      <c r="DK976" s="267"/>
      <c r="DL976" s="267"/>
      <c r="DM976" s="267"/>
      <c r="DN976" s="267"/>
      <c r="DO976" s="267"/>
      <c r="DP976" s="267"/>
      <c r="DQ976" s="267"/>
      <c r="DR976" s="267"/>
      <c r="DS976" s="267"/>
      <c r="DT976" s="267"/>
      <c r="DU976" s="267"/>
      <c r="DV976" s="267"/>
      <c r="DW976" s="267"/>
      <c r="DX976" s="267"/>
      <c r="DY976" s="267"/>
      <c r="DZ976" s="267"/>
      <c r="EA976" s="267"/>
      <c r="EB976" s="267"/>
      <c r="EC976" s="267"/>
      <c r="ED976" s="267"/>
      <c r="EE976" s="267"/>
      <c r="EF976" s="267"/>
      <c r="EG976" s="267"/>
      <c r="EH976" s="267"/>
      <c r="EI976" s="267"/>
      <c r="EJ976" s="267"/>
      <c r="EK976" s="267"/>
      <c r="EL976" s="267"/>
      <c r="EM976" s="267"/>
      <c r="EN976" s="267"/>
      <c r="EO976" s="267"/>
      <c r="EP976" s="267"/>
      <c r="EQ976" s="267"/>
      <c r="ER976" s="267"/>
      <c r="ES976" s="267"/>
      <c r="ET976" s="267"/>
      <c r="EU976" s="267"/>
      <c r="EV976" s="267"/>
      <c r="EW976" s="267"/>
      <c r="EX976" s="267"/>
      <c r="EY976" s="267"/>
      <c r="EZ976" s="267"/>
      <c r="FA976" s="267"/>
      <c r="FB976" s="267"/>
      <c r="FC976" s="267"/>
      <c r="FD976" s="267"/>
      <c r="FE976" s="267"/>
      <c r="FF976" s="267"/>
      <c r="FG976" s="267"/>
      <c r="FH976" s="267"/>
      <c r="FI976" s="267"/>
      <c r="FJ976" s="267"/>
      <c r="FK976" s="267"/>
      <c r="FL976" s="267"/>
      <c r="FM976" s="267"/>
      <c r="FN976" s="267"/>
      <c r="FO976" s="267"/>
      <c r="FP976" s="267"/>
      <c r="FQ976" s="267"/>
      <c r="FR976" s="267"/>
      <c r="FS976" s="267"/>
      <c r="FT976" s="267"/>
      <c r="FU976" s="267"/>
      <c r="FV976" s="267"/>
      <c r="FW976" s="267"/>
      <c r="FX976" s="267"/>
      <c r="FY976" s="267"/>
      <c r="FZ976" s="267"/>
      <c r="GA976" s="267"/>
      <c r="GB976" s="267"/>
      <c r="GC976" s="267"/>
      <c r="GD976" s="267"/>
      <c r="GE976" s="267"/>
      <c r="GF976" s="267"/>
      <c r="GG976" s="267"/>
      <c r="GH976" s="267"/>
      <c r="GI976" s="267"/>
      <c r="GJ976" s="267"/>
      <c r="GK976" s="267"/>
      <c r="GL976" s="267"/>
      <c r="GM976" s="267"/>
      <c r="GN976" s="267"/>
      <c r="GO976" s="267"/>
      <c r="GP976" s="267"/>
      <c r="GQ976" s="267"/>
      <c r="GR976" s="267"/>
      <c r="GS976" s="267"/>
      <c r="GT976" s="267"/>
      <c r="GU976" s="267"/>
      <c r="GV976" s="267"/>
    </row>
    <row r="977" spans="1:204" s="502" customFormat="1">
      <c r="A977" s="258"/>
      <c r="B977" s="425"/>
      <c r="C977" s="260"/>
      <c r="D977" s="261"/>
      <c r="E977" s="262"/>
      <c r="F977" s="263"/>
      <c r="G977" s="426"/>
      <c r="H977" s="428"/>
      <c r="I977" s="507"/>
      <c r="J977" s="508"/>
      <c r="K977" s="509"/>
      <c r="L977" s="510"/>
      <c r="N977" s="511"/>
      <c r="O977" s="511"/>
      <c r="P977" s="267"/>
      <c r="Q977" s="267"/>
      <c r="R977" s="267"/>
      <c r="S977" s="267"/>
      <c r="T977" s="267"/>
      <c r="U977" s="267"/>
      <c r="V977" s="267"/>
      <c r="W977" s="267"/>
      <c r="X977" s="267"/>
      <c r="Y977" s="267"/>
      <c r="Z977" s="267"/>
      <c r="AA977" s="267"/>
      <c r="AB977" s="267"/>
      <c r="AC977" s="267"/>
      <c r="AD977" s="267"/>
      <c r="AE977" s="267"/>
      <c r="AF977" s="267"/>
      <c r="AG977" s="267"/>
      <c r="AH977" s="267"/>
      <c r="AI977" s="267"/>
      <c r="AJ977" s="267"/>
      <c r="AK977" s="267"/>
      <c r="AL977" s="267"/>
      <c r="AM977" s="267"/>
      <c r="AN977" s="267"/>
      <c r="AO977" s="267"/>
      <c r="AP977" s="267"/>
      <c r="AQ977" s="267"/>
      <c r="AR977" s="267"/>
      <c r="AS977" s="267"/>
      <c r="AT977" s="267"/>
      <c r="AU977" s="267"/>
      <c r="AV977" s="267"/>
      <c r="AW977" s="267"/>
      <c r="AX977" s="267"/>
      <c r="AY977" s="267"/>
      <c r="AZ977" s="267"/>
      <c r="BA977" s="267"/>
      <c r="BB977" s="267"/>
      <c r="BC977" s="267"/>
      <c r="BD977" s="267"/>
      <c r="BE977" s="267"/>
      <c r="BF977" s="267"/>
      <c r="BG977" s="267"/>
      <c r="BH977" s="267"/>
      <c r="BI977" s="267"/>
      <c r="BJ977" s="267"/>
      <c r="BK977" s="267"/>
      <c r="BL977" s="267"/>
      <c r="BM977" s="267"/>
      <c r="BN977" s="267"/>
      <c r="BO977" s="267"/>
      <c r="BP977" s="267"/>
      <c r="BQ977" s="267"/>
      <c r="BR977" s="267"/>
      <c r="BS977" s="267"/>
      <c r="BT977" s="267"/>
      <c r="BU977" s="267"/>
      <c r="BV977" s="267"/>
      <c r="BW977" s="267"/>
      <c r="BX977" s="267"/>
      <c r="BY977" s="267"/>
      <c r="BZ977" s="267"/>
      <c r="CA977" s="267"/>
      <c r="CB977" s="267"/>
      <c r="CC977" s="267"/>
      <c r="CD977" s="267"/>
      <c r="CE977" s="267"/>
      <c r="CF977" s="267"/>
      <c r="CG977" s="267"/>
      <c r="CH977" s="267"/>
      <c r="CI977" s="267"/>
      <c r="CJ977" s="267"/>
      <c r="CK977" s="267"/>
      <c r="CL977" s="267"/>
      <c r="CM977" s="267"/>
      <c r="CN977" s="267"/>
      <c r="CO977" s="267"/>
      <c r="CP977" s="267"/>
      <c r="CQ977" s="267"/>
      <c r="CR977" s="267"/>
      <c r="CS977" s="267"/>
      <c r="CT977" s="267"/>
      <c r="CU977" s="267"/>
      <c r="CV977" s="267"/>
      <c r="CW977" s="267"/>
      <c r="CX977" s="267"/>
      <c r="CY977" s="267"/>
      <c r="CZ977" s="267"/>
      <c r="DA977" s="267"/>
      <c r="DB977" s="267"/>
      <c r="DC977" s="267"/>
      <c r="DD977" s="267"/>
      <c r="DE977" s="267"/>
      <c r="DF977" s="267"/>
      <c r="DG977" s="267"/>
      <c r="DH977" s="267"/>
      <c r="DI977" s="267"/>
      <c r="DJ977" s="267"/>
      <c r="DK977" s="267"/>
      <c r="DL977" s="267"/>
      <c r="DM977" s="267"/>
      <c r="DN977" s="267"/>
      <c r="DO977" s="267"/>
      <c r="DP977" s="267"/>
      <c r="DQ977" s="267"/>
      <c r="DR977" s="267"/>
      <c r="DS977" s="267"/>
      <c r="DT977" s="267"/>
      <c r="DU977" s="267"/>
      <c r="DV977" s="267"/>
      <c r="DW977" s="267"/>
      <c r="DX977" s="267"/>
      <c r="DY977" s="267"/>
      <c r="DZ977" s="267"/>
      <c r="EA977" s="267"/>
      <c r="EB977" s="267"/>
      <c r="EC977" s="267"/>
      <c r="ED977" s="267"/>
      <c r="EE977" s="267"/>
      <c r="EF977" s="267"/>
      <c r="EG977" s="267"/>
      <c r="EH977" s="267"/>
      <c r="EI977" s="267"/>
      <c r="EJ977" s="267"/>
      <c r="EK977" s="267"/>
      <c r="EL977" s="267"/>
      <c r="EM977" s="267"/>
      <c r="EN977" s="267"/>
      <c r="EO977" s="267"/>
      <c r="EP977" s="267"/>
      <c r="EQ977" s="267"/>
      <c r="ER977" s="267"/>
      <c r="ES977" s="267"/>
      <c r="ET977" s="267"/>
      <c r="EU977" s="267"/>
      <c r="EV977" s="267"/>
      <c r="EW977" s="267"/>
      <c r="EX977" s="267"/>
      <c r="EY977" s="267"/>
      <c r="EZ977" s="267"/>
      <c r="FA977" s="267"/>
      <c r="FB977" s="267"/>
      <c r="FC977" s="267"/>
      <c r="FD977" s="267"/>
      <c r="FE977" s="267"/>
      <c r="FF977" s="267"/>
      <c r="FG977" s="267"/>
      <c r="FH977" s="267"/>
      <c r="FI977" s="267"/>
      <c r="FJ977" s="267"/>
      <c r="FK977" s="267"/>
      <c r="FL977" s="267"/>
      <c r="FM977" s="267"/>
      <c r="FN977" s="267"/>
      <c r="FO977" s="267"/>
      <c r="FP977" s="267"/>
      <c r="FQ977" s="267"/>
      <c r="FR977" s="267"/>
      <c r="FS977" s="267"/>
      <c r="FT977" s="267"/>
      <c r="FU977" s="267"/>
      <c r="FV977" s="267"/>
      <c r="FW977" s="267"/>
      <c r="FX977" s="267"/>
      <c r="FY977" s="267"/>
      <c r="FZ977" s="267"/>
      <c r="GA977" s="267"/>
      <c r="GB977" s="267"/>
      <c r="GC977" s="267"/>
      <c r="GD977" s="267"/>
      <c r="GE977" s="267"/>
      <c r="GF977" s="267"/>
      <c r="GG977" s="267"/>
      <c r="GH977" s="267"/>
      <c r="GI977" s="267"/>
      <c r="GJ977" s="267"/>
      <c r="GK977" s="267"/>
      <c r="GL977" s="267"/>
      <c r="GM977" s="267"/>
      <c r="GN977" s="267"/>
      <c r="GO977" s="267"/>
      <c r="GP977" s="267"/>
      <c r="GQ977" s="267"/>
      <c r="GR977" s="267"/>
      <c r="GS977" s="267"/>
      <c r="GT977" s="267"/>
      <c r="GU977" s="267"/>
      <c r="GV977" s="267"/>
    </row>
    <row r="978" spans="1:204" s="502" customFormat="1">
      <c r="A978" s="258"/>
      <c r="B978" s="425"/>
      <c r="C978" s="260"/>
      <c r="D978" s="261"/>
      <c r="E978" s="262"/>
      <c r="F978" s="263"/>
      <c r="G978" s="426"/>
      <c r="H978" s="428"/>
      <c r="I978" s="507"/>
      <c r="J978" s="508"/>
      <c r="K978" s="509"/>
      <c r="L978" s="510"/>
      <c r="N978" s="511"/>
      <c r="O978" s="511"/>
      <c r="P978" s="267"/>
      <c r="Q978" s="267"/>
      <c r="R978" s="267"/>
      <c r="S978" s="267"/>
      <c r="T978" s="267"/>
      <c r="U978" s="267"/>
      <c r="V978" s="267"/>
      <c r="W978" s="267"/>
      <c r="X978" s="267"/>
      <c r="Y978" s="267"/>
      <c r="Z978" s="267"/>
      <c r="AA978" s="267"/>
      <c r="AB978" s="267"/>
      <c r="AC978" s="267"/>
      <c r="AD978" s="267"/>
      <c r="AE978" s="267"/>
      <c r="AF978" s="267"/>
      <c r="AG978" s="267"/>
      <c r="AH978" s="267"/>
      <c r="AI978" s="267"/>
      <c r="AJ978" s="267"/>
      <c r="AK978" s="267"/>
      <c r="AL978" s="267"/>
      <c r="AM978" s="267"/>
      <c r="AN978" s="267"/>
      <c r="AO978" s="267"/>
      <c r="AP978" s="267"/>
      <c r="AQ978" s="267"/>
      <c r="AR978" s="267"/>
      <c r="AS978" s="267"/>
      <c r="AT978" s="267"/>
      <c r="AU978" s="267"/>
      <c r="AV978" s="267"/>
      <c r="AW978" s="267"/>
      <c r="AX978" s="267"/>
      <c r="AY978" s="267"/>
      <c r="AZ978" s="267"/>
      <c r="BA978" s="267"/>
      <c r="BB978" s="267"/>
      <c r="BC978" s="267"/>
      <c r="BD978" s="267"/>
      <c r="BE978" s="267"/>
      <c r="BF978" s="267"/>
      <c r="BG978" s="267"/>
      <c r="BH978" s="267"/>
      <c r="BI978" s="267"/>
      <c r="BJ978" s="267"/>
      <c r="BK978" s="267"/>
      <c r="BL978" s="267"/>
      <c r="BM978" s="267"/>
      <c r="BN978" s="267"/>
      <c r="BO978" s="267"/>
      <c r="BP978" s="267"/>
      <c r="BQ978" s="267"/>
      <c r="BR978" s="267"/>
      <c r="BS978" s="267"/>
      <c r="BT978" s="267"/>
      <c r="BU978" s="267"/>
      <c r="BV978" s="267"/>
      <c r="BW978" s="267"/>
      <c r="BX978" s="267"/>
      <c r="BY978" s="267"/>
      <c r="BZ978" s="267"/>
      <c r="CA978" s="267"/>
      <c r="CB978" s="267"/>
      <c r="CC978" s="267"/>
      <c r="CD978" s="267"/>
      <c r="CE978" s="267"/>
      <c r="CF978" s="267"/>
      <c r="CG978" s="267"/>
      <c r="CH978" s="267"/>
      <c r="CI978" s="267"/>
      <c r="CJ978" s="267"/>
      <c r="CK978" s="267"/>
      <c r="CL978" s="267"/>
      <c r="CM978" s="267"/>
      <c r="CN978" s="267"/>
      <c r="CO978" s="267"/>
      <c r="CP978" s="267"/>
      <c r="CQ978" s="267"/>
      <c r="CR978" s="267"/>
      <c r="CS978" s="267"/>
      <c r="CT978" s="267"/>
      <c r="CU978" s="267"/>
      <c r="CV978" s="267"/>
      <c r="CW978" s="267"/>
      <c r="CX978" s="267"/>
      <c r="CY978" s="267"/>
      <c r="CZ978" s="267"/>
      <c r="DA978" s="267"/>
      <c r="DB978" s="267"/>
      <c r="DC978" s="267"/>
      <c r="DD978" s="267"/>
      <c r="DE978" s="267"/>
      <c r="DF978" s="267"/>
      <c r="DG978" s="267"/>
      <c r="DH978" s="267"/>
      <c r="DI978" s="267"/>
      <c r="DJ978" s="267"/>
      <c r="DK978" s="267"/>
      <c r="DL978" s="267"/>
      <c r="DM978" s="267"/>
      <c r="DN978" s="267"/>
      <c r="DO978" s="267"/>
      <c r="DP978" s="267"/>
      <c r="DQ978" s="267"/>
      <c r="DR978" s="267"/>
      <c r="DS978" s="267"/>
      <c r="DT978" s="267"/>
      <c r="DU978" s="267"/>
      <c r="DV978" s="267"/>
      <c r="DW978" s="267"/>
      <c r="DX978" s="267"/>
      <c r="DY978" s="267"/>
      <c r="DZ978" s="267"/>
      <c r="EA978" s="267"/>
      <c r="EB978" s="267"/>
      <c r="EC978" s="267"/>
      <c r="ED978" s="267"/>
      <c r="EE978" s="267"/>
      <c r="EF978" s="267"/>
      <c r="EG978" s="267"/>
      <c r="EH978" s="267"/>
      <c r="EI978" s="267"/>
      <c r="EJ978" s="267"/>
      <c r="EK978" s="267"/>
      <c r="EL978" s="267"/>
      <c r="EM978" s="267"/>
      <c r="EN978" s="267"/>
      <c r="EO978" s="267"/>
      <c r="EP978" s="267"/>
      <c r="EQ978" s="267"/>
      <c r="ER978" s="267"/>
      <c r="ES978" s="267"/>
      <c r="ET978" s="267"/>
      <c r="EU978" s="267"/>
      <c r="EV978" s="267"/>
      <c r="EW978" s="267"/>
      <c r="EX978" s="267"/>
      <c r="EY978" s="267"/>
      <c r="EZ978" s="267"/>
      <c r="FA978" s="267"/>
      <c r="FB978" s="267"/>
      <c r="FC978" s="267"/>
      <c r="FD978" s="267"/>
      <c r="FE978" s="267"/>
      <c r="FF978" s="267"/>
      <c r="FG978" s="267"/>
      <c r="FH978" s="267"/>
      <c r="FI978" s="267"/>
      <c r="FJ978" s="267"/>
      <c r="FK978" s="267"/>
      <c r="FL978" s="267"/>
      <c r="FM978" s="267"/>
      <c r="FN978" s="267"/>
      <c r="FO978" s="267"/>
      <c r="FP978" s="267"/>
      <c r="FQ978" s="267"/>
      <c r="FR978" s="267"/>
      <c r="FS978" s="267"/>
      <c r="FT978" s="267"/>
      <c r="FU978" s="267"/>
      <c r="FV978" s="267"/>
      <c r="FW978" s="267"/>
      <c r="FX978" s="267"/>
      <c r="FY978" s="267"/>
      <c r="FZ978" s="267"/>
      <c r="GA978" s="267"/>
      <c r="GB978" s="267"/>
      <c r="GC978" s="267"/>
      <c r="GD978" s="267"/>
      <c r="GE978" s="267"/>
      <c r="GF978" s="267"/>
      <c r="GG978" s="267"/>
      <c r="GH978" s="267"/>
      <c r="GI978" s="267"/>
      <c r="GJ978" s="267"/>
      <c r="GK978" s="267"/>
      <c r="GL978" s="267"/>
      <c r="GM978" s="267"/>
      <c r="GN978" s="267"/>
      <c r="GO978" s="267"/>
      <c r="GP978" s="267"/>
      <c r="GQ978" s="267"/>
      <c r="GR978" s="267"/>
      <c r="GS978" s="267"/>
      <c r="GT978" s="267"/>
      <c r="GU978" s="267"/>
      <c r="GV978" s="267"/>
    </row>
    <row r="980" spans="1:204" s="502" customFormat="1">
      <c r="A980" s="258"/>
      <c r="B980" s="425"/>
      <c r="C980" s="260"/>
      <c r="D980" s="261"/>
      <c r="E980" s="262"/>
      <c r="F980" s="263"/>
      <c r="G980" s="426"/>
      <c r="H980" s="428"/>
      <c r="I980" s="507"/>
      <c r="J980" s="508"/>
      <c r="K980" s="509"/>
      <c r="L980" s="510"/>
      <c r="N980" s="511"/>
      <c r="O980" s="511"/>
      <c r="P980" s="267"/>
      <c r="Q980" s="267"/>
      <c r="R980" s="267"/>
      <c r="S980" s="267"/>
      <c r="T980" s="267"/>
      <c r="U980" s="267"/>
      <c r="V980" s="267"/>
      <c r="W980" s="267"/>
      <c r="X980" s="267"/>
      <c r="Y980" s="267"/>
      <c r="Z980" s="267"/>
      <c r="AA980" s="267"/>
      <c r="AB980" s="267"/>
      <c r="AC980" s="267"/>
      <c r="AD980" s="267"/>
      <c r="AE980" s="267"/>
      <c r="AF980" s="267"/>
      <c r="AG980" s="267"/>
      <c r="AH980" s="267"/>
      <c r="AI980" s="267"/>
      <c r="AJ980" s="267"/>
      <c r="AK980" s="267"/>
      <c r="AL980" s="267"/>
      <c r="AM980" s="267"/>
      <c r="AN980" s="267"/>
      <c r="AO980" s="267"/>
      <c r="AP980" s="267"/>
      <c r="AQ980" s="267"/>
      <c r="AR980" s="267"/>
      <c r="AS980" s="267"/>
      <c r="AT980" s="267"/>
      <c r="AU980" s="267"/>
      <c r="AV980" s="267"/>
      <c r="AW980" s="267"/>
      <c r="AX980" s="267"/>
      <c r="AY980" s="267"/>
      <c r="AZ980" s="267"/>
      <c r="BA980" s="267"/>
      <c r="BB980" s="267"/>
      <c r="BC980" s="267"/>
      <c r="BD980" s="267"/>
      <c r="BE980" s="267"/>
      <c r="BF980" s="267"/>
      <c r="BG980" s="267"/>
      <c r="BH980" s="267"/>
      <c r="BI980" s="267"/>
      <c r="BJ980" s="267"/>
      <c r="BK980" s="267"/>
      <c r="BL980" s="267"/>
      <c r="BM980" s="267"/>
      <c r="BN980" s="267"/>
      <c r="BO980" s="267"/>
      <c r="BP980" s="267"/>
      <c r="BQ980" s="267"/>
      <c r="BR980" s="267"/>
      <c r="BS980" s="267"/>
      <c r="BT980" s="267"/>
      <c r="BU980" s="267"/>
      <c r="BV980" s="267"/>
      <c r="BW980" s="267"/>
      <c r="BX980" s="267"/>
      <c r="BY980" s="267"/>
      <c r="BZ980" s="267"/>
      <c r="CA980" s="267"/>
      <c r="CB980" s="267"/>
      <c r="CC980" s="267"/>
      <c r="CD980" s="267"/>
      <c r="CE980" s="267"/>
      <c r="CF980" s="267"/>
      <c r="CG980" s="267"/>
      <c r="CH980" s="267"/>
      <c r="CI980" s="267"/>
      <c r="CJ980" s="267"/>
      <c r="CK980" s="267"/>
      <c r="CL980" s="267"/>
      <c r="CM980" s="267"/>
      <c r="CN980" s="267"/>
      <c r="CO980" s="267"/>
      <c r="CP980" s="267"/>
      <c r="CQ980" s="267"/>
      <c r="CR980" s="267"/>
      <c r="CS980" s="267"/>
      <c r="CT980" s="267"/>
      <c r="CU980" s="267"/>
      <c r="CV980" s="267"/>
      <c r="CW980" s="267"/>
      <c r="CX980" s="267"/>
      <c r="CY980" s="267"/>
      <c r="CZ980" s="267"/>
      <c r="DA980" s="267"/>
      <c r="DB980" s="267"/>
      <c r="DC980" s="267"/>
      <c r="DD980" s="267"/>
      <c r="DE980" s="267"/>
      <c r="DF980" s="267"/>
      <c r="DG980" s="267"/>
      <c r="DH980" s="267"/>
      <c r="DI980" s="267"/>
      <c r="DJ980" s="267"/>
      <c r="DK980" s="267"/>
      <c r="DL980" s="267"/>
      <c r="DM980" s="267"/>
      <c r="DN980" s="267"/>
      <c r="DO980" s="267"/>
      <c r="DP980" s="267"/>
      <c r="DQ980" s="267"/>
      <c r="DR980" s="267"/>
      <c r="DS980" s="267"/>
      <c r="DT980" s="267"/>
      <c r="DU980" s="267"/>
      <c r="DV980" s="267"/>
      <c r="DW980" s="267"/>
      <c r="DX980" s="267"/>
      <c r="DY980" s="267"/>
      <c r="DZ980" s="267"/>
      <c r="EA980" s="267"/>
      <c r="EB980" s="267"/>
      <c r="EC980" s="267"/>
      <c r="ED980" s="267"/>
      <c r="EE980" s="267"/>
      <c r="EF980" s="267"/>
      <c r="EG980" s="267"/>
      <c r="EH980" s="267"/>
      <c r="EI980" s="267"/>
      <c r="EJ980" s="267"/>
      <c r="EK980" s="267"/>
      <c r="EL980" s="267"/>
      <c r="EM980" s="267"/>
      <c r="EN980" s="267"/>
      <c r="EO980" s="267"/>
      <c r="EP980" s="267"/>
      <c r="EQ980" s="267"/>
      <c r="ER980" s="267"/>
      <c r="ES980" s="267"/>
      <c r="ET980" s="267"/>
      <c r="EU980" s="267"/>
      <c r="EV980" s="267"/>
      <c r="EW980" s="267"/>
      <c r="EX980" s="267"/>
      <c r="EY980" s="267"/>
      <c r="EZ980" s="267"/>
      <c r="FA980" s="267"/>
      <c r="FB980" s="267"/>
      <c r="FC980" s="267"/>
      <c r="FD980" s="267"/>
      <c r="FE980" s="267"/>
      <c r="FF980" s="267"/>
      <c r="FG980" s="267"/>
      <c r="FH980" s="267"/>
      <c r="FI980" s="267"/>
      <c r="FJ980" s="267"/>
      <c r="FK980" s="267"/>
      <c r="FL980" s="267"/>
      <c r="FM980" s="267"/>
      <c r="FN980" s="267"/>
      <c r="FO980" s="267"/>
      <c r="FP980" s="267"/>
      <c r="FQ980" s="267"/>
      <c r="FR980" s="267"/>
      <c r="FS980" s="267"/>
      <c r="FT980" s="267"/>
      <c r="FU980" s="267"/>
      <c r="FV980" s="267"/>
      <c r="FW980" s="267"/>
      <c r="FX980" s="267"/>
      <c r="FY980" s="267"/>
      <c r="FZ980" s="267"/>
      <c r="GA980" s="267"/>
      <c r="GB980" s="267"/>
      <c r="GC980" s="267"/>
      <c r="GD980" s="267"/>
      <c r="GE980" s="267"/>
      <c r="GF980" s="267"/>
      <c r="GG980" s="267"/>
      <c r="GH980" s="267"/>
      <c r="GI980" s="267"/>
      <c r="GJ980" s="267"/>
      <c r="GK980" s="267"/>
      <c r="GL980" s="267"/>
      <c r="GM980" s="267"/>
      <c r="GN980" s="267"/>
      <c r="GO980" s="267"/>
      <c r="GP980" s="267"/>
      <c r="GQ980" s="267"/>
      <c r="GR980" s="267"/>
      <c r="GS980" s="267"/>
      <c r="GT980" s="267"/>
      <c r="GU980" s="267"/>
      <c r="GV980" s="267"/>
    </row>
    <row r="981" spans="1:204" s="502" customFormat="1" ht="9" customHeight="1">
      <c r="A981" s="258"/>
      <c r="B981" s="425"/>
      <c r="C981" s="260"/>
      <c r="D981" s="261"/>
      <c r="E981" s="262"/>
      <c r="F981" s="263"/>
      <c r="G981" s="426"/>
      <c r="H981" s="428"/>
      <c r="I981" s="507"/>
      <c r="J981" s="508"/>
      <c r="K981" s="509"/>
      <c r="L981" s="510"/>
      <c r="N981" s="511"/>
      <c r="O981" s="511"/>
      <c r="P981" s="267"/>
      <c r="Q981" s="267"/>
      <c r="R981" s="267"/>
      <c r="S981" s="267"/>
      <c r="T981" s="267"/>
      <c r="U981" s="267"/>
      <c r="V981" s="267"/>
      <c r="W981" s="267"/>
      <c r="X981" s="267"/>
      <c r="Y981" s="267"/>
      <c r="Z981" s="267"/>
      <c r="AA981" s="267"/>
      <c r="AB981" s="267"/>
      <c r="AC981" s="267"/>
      <c r="AD981" s="267"/>
      <c r="AE981" s="267"/>
      <c r="AF981" s="267"/>
      <c r="AG981" s="267"/>
      <c r="AH981" s="267"/>
      <c r="AI981" s="267"/>
      <c r="AJ981" s="267"/>
      <c r="AK981" s="267"/>
      <c r="AL981" s="267"/>
      <c r="AM981" s="267"/>
      <c r="AN981" s="267"/>
      <c r="AO981" s="267"/>
      <c r="AP981" s="267"/>
      <c r="AQ981" s="267"/>
      <c r="AR981" s="267"/>
      <c r="AS981" s="267"/>
      <c r="AT981" s="267"/>
      <c r="AU981" s="267"/>
      <c r="AV981" s="267"/>
      <c r="AW981" s="267"/>
      <c r="AX981" s="267"/>
      <c r="AY981" s="267"/>
      <c r="AZ981" s="267"/>
      <c r="BA981" s="267"/>
      <c r="BB981" s="267"/>
      <c r="BC981" s="267"/>
      <c r="BD981" s="267"/>
      <c r="BE981" s="267"/>
      <c r="BF981" s="267"/>
      <c r="BG981" s="267"/>
      <c r="BH981" s="267"/>
      <c r="BI981" s="267"/>
      <c r="BJ981" s="267"/>
      <c r="BK981" s="267"/>
      <c r="BL981" s="267"/>
      <c r="BM981" s="267"/>
      <c r="BN981" s="267"/>
      <c r="BO981" s="267"/>
      <c r="BP981" s="267"/>
      <c r="BQ981" s="267"/>
      <c r="BR981" s="267"/>
      <c r="BS981" s="267"/>
      <c r="BT981" s="267"/>
      <c r="BU981" s="267"/>
      <c r="BV981" s="267"/>
      <c r="BW981" s="267"/>
      <c r="BX981" s="267"/>
      <c r="BY981" s="267"/>
      <c r="BZ981" s="267"/>
      <c r="CA981" s="267"/>
      <c r="CB981" s="267"/>
      <c r="CC981" s="267"/>
      <c r="CD981" s="267"/>
      <c r="CE981" s="267"/>
      <c r="CF981" s="267"/>
      <c r="CG981" s="267"/>
      <c r="CH981" s="267"/>
      <c r="CI981" s="267"/>
      <c r="CJ981" s="267"/>
      <c r="CK981" s="267"/>
      <c r="CL981" s="267"/>
      <c r="CM981" s="267"/>
      <c r="CN981" s="267"/>
      <c r="CO981" s="267"/>
      <c r="CP981" s="267"/>
      <c r="CQ981" s="267"/>
      <c r="CR981" s="267"/>
      <c r="CS981" s="267"/>
      <c r="CT981" s="267"/>
      <c r="CU981" s="267"/>
      <c r="CV981" s="267"/>
      <c r="CW981" s="267"/>
      <c r="CX981" s="267"/>
      <c r="CY981" s="267"/>
      <c r="CZ981" s="267"/>
      <c r="DA981" s="267"/>
      <c r="DB981" s="267"/>
      <c r="DC981" s="267"/>
      <c r="DD981" s="267"/>
      <c r="DE981" s="267"/>
      <c r="DF981" s="267"/>
      <c r="DG981" s="267"/>
      <c r="DH981" s="267"/>
      <c r="DI981" s="267"/>
      <c r="DJ981" s="267"/>
      <c r="DK981" s="267"/>
      <c r="DL981" s="267"/>
      <c r="DM981" s="267"/>
      <c r="DN981" s="267"/>
      <c r="DO981" s="267"/>
      <c r="DP981" s="267"/>
      <c r="DQ981" s="267"/>
      <c r="DR981" s="267"/>
      <c r="DS981" s="267"/>
      <c r="DT981" s="267"/>
      <c r="DU981" s="267"/>
      <c r="DV981" s="267"/>
      <c r="DW981" s="267"/>
      <c r="DX981" s="267"/>
      <c r="DY981" s="267"/>
      <c r="DZ981" s="267"/>
      <c r="EA981" s="267"/>
      <c r="EB981" s="267"/>
      <c r="EC981" s="267"/>
      <c r="ED981" s="267"/>
      <c r="EE981" s="267"/>
      <c r="EF981" s="267"/>
      <c r="EG981" s="267"/>
      <c r="EH981" s="267"/>
      <c r="EI981" s="267"/>
      <c r="EJ981" s="267"/>
      <c r="EK981" s="267"/>
      <c r="EL981" s="267"/>
      <c r="EM981" s="267"/>
      <c r="EN981" s="267"/>
      <c r="EO981" s="267"/>
      <c r="EP981" s="267"/>
      <c r="EQ981" s="267"/>
      <c r="ER981" s="267"/>
      <c r="ES981" s="267"/>
      <c r="ET981" s="267"/>
      <c r="EU981" s="267"/>
      <c r="EV981" s="267"/>
      <c r="EW981" s="267"/>
      <c r="EX981" s="267"/>
      <c r="EY981" s="267"/>
      <c r="EZ981" s="267"/>
      <c r="FA981" s="267"/>
      <c r="FB981" s="267"/>
      <c r="FC981" s="267"/>
      <c r="FD981" s="267"/>
      <c r="FE981" s="267"/>
      <c r="FF981" s="267"/>
      <c r="FG981" s="267"/>
      <c r="FH981" s="267"/>
      <c r="FI981" s="267"/>
      <c r="FJ981" s="267"/>
      <c r="FK981" s="267"/>
      <c r="FL981" s="267"/>
      <c r="FM981" s="267"/>
      <c r="FN981" s="267"/>
      <c r="FO981" s="267"/>
      <c r="FP981" s="267"/>
      <c r="FQ981" s="267"/>
      <c r="FR981" s="267"/>
      <c r="FS981" s="267"/>
      <c r="FT981" s="267"/>
      <c r="FU981" s="267"/>
      <c r="FV981" s="267"/>
      <c r="FW981" s="267"/>
      <c r="FX981" s="267"/>
      <c r="FY981" s="267"/>
      <c r="FZ981" s="267"/>
      <c r="GA981" s="267"/>
      <c r="GB981" s="267"/>
      <c r="GC981" s="267"/>
      <c r="GD981" s="267"/>
      <c r="GE981" s="267"/>
      <c r="GF981" s="267"/>
      <c r="GG981" s="267"/>
      <c r="GH981" s="267"/>
      <c r="GI981" s="267"/>
      <c r="GJ981" s="267"/>
      <c r="GK981" s="267"/>
      <c r="GL981" s="267"/>
      <c r="GM981" s="267"/>
      <c r="GN981" s="267"/>
      <c r="GO981" s="267"/>
      <c r="GP981" s="267"/>
      <c r="GQ981" s="267"/>
      <c r="GR981" s="267"/>
      <c r="GS981" s="267"/>
      <c r="GT981" s="267"/>
      <c r="GU981" s="267"/>
      <c r="GV981" s="267"/>
    </row>
    <row r="982" spans="1:204" s="502" customFormat="1">
      <c r="A982" s="258"/>
      <c r="B982" s="425"/>
      <c r="C982" s="260"/>
      <c r="D982" s="261"/>
      <c r="E982" s="262"/>
      <c r="F982" s="263"/>
      <c r="G982" s="426"/>
      <c r="H982" s="428"/>
      <c r="I982" s="507"/>
      <c r="J982" s="508"/>
      <c r="K982" s="509"/>
      <c r="L982" s="510"/>
      <c r="N982" s="511"/>
      <c r="O982" s="511"/>
      <c r="P982" s="267"/>
      <c r="Q982" s="267"/>
      <c r="R982" s="267"/>
      <c r="S982" s="267"/>
      <c r="T982" s="267"/>
      <c r="U982" s="267"/>
      <c r="V982" s="267"/>
      <c r="W982" s="267"/>
      <c r="X982" s="267"/>
      <c r="Y982" s="267"/>
      <c r="Z982" s="267"/>
      <c r="AA982" s="267"/>
      <c r="AB982" s="267"/>
      <c r="AC982" s="267"/>
      <c r="AD982" s="267"/>
      <c r="AE982" s="267"/>
      <c r="AF982" s="267"/>
      <c r="AG982" s="267"/>
      <c r="AH982" s="267"/>
      <c r="AI982" s="267"/>
      <c r="AJ982" s="267"/>
      <c r="AK982" s="267"/>
      <c r="AL982" s="267"/>
      <c r="AM982" s="267"/>
      <c r="AN982" s="267"/>
      <c r="AO982" s="267"/>
      <c r="AP982" s="267"/>
      <c r="AQ982" s="267"/>
      <c r="AR982" s="267"/>
      <c r="AS982" s="267"/>
      <c r="AT982" s="267"/>
      <c r="AU982" s="267"/>
      <c r="AV982" s="267"/>
      <c r="AW982" s="267"/>
      <c r="AX982" s="267"/>
      <c r="AY982" s="267"/>
      <c r="AZ982" s="267"/>
      <c r="BA982" s="267"/>
      <c r="BB982" s="267"/>
      <c r="BC982" s="267"/>
      <c r="BD982" s="267"/>
      <c r="BE982" s="267"/>
      <c r="BF982" s="267"/>
      <c r="BG982" s="267"/>
      <c r="BH982" s="267"/>
      <c r="BI982" s="267"/>
      <c r="BJ982" s="267"/>
      <c r="BK982" s="267"/>
      <c r="BL982" s="267"/>
      <c r="BM982" s="267"/>
      <c r="BN982" s="267"/>
      <c r="BO982" s="267"/>
      <c r="BP982" s="267"/>
      <c r="BQ982" s="267"/>
      <c r="BR982" s="267"/>
      <c r="BS982" s="267"/>
      <c r="BT982" s="267"/>
      <c r="BU982" s="267"/>
      <c r="BV982" s="267"/>
      <c r="BW982" s="267"/>
      <c r="BX982" s="267"/>
      <c r="BY982" s="267"/>
      <c r="BZ982" s="267"/>
      <c r="CA982" s="267"/>
      <c r="CB982" s="267"/>
      <c r="CC982" s="267"/>
      <c r="CD982" s="267"/>
      <c r="CE982" s="267"/>
      <c r="CF982" s="267"/>
      <c r="CG982" s="267"/>
      <c r="CH982" s="267"/>
      <c r="CI982" s="267"/>
      <c r="CJ982" s="267"/>
      <c r="CK982" s="267"/>
      <c r="CL982" s="267"/>
      <c r="CM982" s="267"/>
      <c r="CN982" s="267"/>
      <c r="CO982" s="267"/>
      <c r="CP982" s="267"/>
      <c r="CQ982" s="267"/>
      <c r="CR982" s="267"/>
      <c r="CS982" s="267"/>
      <c r="CT982" s="267"/>
      <c r="CU982" s="267"/>
      <c r="CV982" s="267"/>
      <c r="CW982" s="267"/>
      <c r="CX982" s="267"/>
      <c r="CY982" s="267"/>
      <c r="CZ982" s="267"/>
      <c r="DA982" s="267"/>
      <c r="DB982" s="267"/>
      <c r="DC982" s="267"/>
      <c r="DD982" s="267"/>
      <c r="DE982" s="267"/>
      <c r="DF982" s="267"/>
      <c r="DG982" s="267"/>
      <c r="DH982" s="267"/>
      <c r="DI982" s="267"/>
      <c r="DJ982" s="267"/>
      <c r="DK982" s="267"/>
      <c r="DL982" s="267"/>
      <c r="DM982" s="267"/>
      <c r="DN982" s="267"/>
      <c r="DO982" s="267"/>
      <c r="DP982" s="267"/>
      <c r="DQ982" s="267"/>
      <c r="DR982" s="267"/>
      <c r="DS982" s="267"/>
      <c r="DT982" s="267"/>
      <c r="DU982" s="267"/>
      <c r="DV982" s="267"/>
      <c r="DW982" s="267"/>
      <c r="DX982" s="267"/>
      <c r="DY982" s="267"/>
      <c r="DZ982" s="267"/>
      <c r="EA982" s="267"/>
      <c r="EB982" s="267"/>
      <c r="EC982" s="267"/>
      <c r="ED982" s="267"/>
      <c r="EE982" s="267"/>
      <c r="EF982" s="267"/>
      <c r="EG982" s="267"/>
      <c r="EH982" s="267"/>
      <c r="EI982" s="267"/>
      <c r="EJ982" s="267"/>
      <c r="EK982" s="267"/>
      <c r="EL982" s="267"/>
      <c r="EM982" s="267"/>
      <c r="EN982" s="267"/>
      <c r="EO982" s="267"/>
      <c r="EP982" s="267"/>
      <c r="EQ982" s="267"/>
      <c r="ER982" s="267"/>
      <c r="ES982" s="267"/>
      <c r="ET982" s="267"/>
      <c r="EU982" s="267"/>
      <c r="EV982" s="267"/>
      <c r="EW982" s="267"/>
      <c r="EX982" s="267"/>
      <c r="EY982" s="267"/>
      <c r="EZ982" s="267"/>
      <c r="FA982" s="267"/>
      <c r="FB982" s="267"/>
      <c r="FC982" s="267"/>
      <c r="FD982" s="267"/>
      <c r="FE982" s="267"/>
      <c r="FF982" s="267"/>
      <c r="FG982" s="267"/>
      <c r="FH982" s="267"/>
      <c r="FI982" s="267"/>
      <c r="FJ982" s="267"/>
      <c r="FK982" s="267"/>
      <c r="FL982" s="267"/>
      <c r="FM982" s="267"/>
      <c r="FN982" s="267"/>
      <c r="FO982" s="267"/>
      <c r="FP982" s="267"/>
      <c r="FQ982" s="267"/>
      <c r="FR982" s="267"/>
      <c r="FS982" s="267"/>
      <c r="FT982" s="267"/>
      <c r="FU982" s="267"/>
      <c r="FV982" s="267"/>
      <c r="FW982" s="267"/>
      <c r="FX982" s="267"/>
      <c r="FY982" s="267"/>
      <c r="FZ982" s="267"/>
      <c r="GA982" s="267"/>
      <c r="GB982" s="267"/>
      <c r="GC982" s="267"/>
      <c r="GD982" s="267"/>
      <c r="GE982" s="267"/>
      <c r="GF982" s="267"/>
      <c r="GG982" s="267"/>
      <c r="GH982" s="267"/>
      <c r="GI982" s="267"/>
      <c r="GJ982" s="267"/>
      <c r="GK982" s="267"/>
      <c r="GL982" s="267"/>
      <c r="GM982" s="267"/>
      <c r="GN982" s="267"/>
      <c r="GO982" s="267"/>
      <c r="GP982" s="267"/>
      <c r="GQ982" s="267"/>
      <c r="GR982" s="267"/>
      <c r="GS982" s="267"/>
      <c r="GT982" s="267"/>
      <c r="GU982" s="267"/>
      <c r="GV982" s="267"/>
    </row>
    <row r="984" spans="1:204" s="502" customFormat="1">
      <c r="A984" s="258"/>
      <c r="B984" s="425"/>
      <c r="C984" s="260"/>
      <c r="D984" s="261"/>
      <c r="E984" s="262"/>
      <c r="F984" s="263"/>
      <c r="G984" s="426"/>
      <c r="H984" s="428"/>
      <c r="I984" s="507"/>
      <c r="J984" s="508"/>
      <c r="K984" s="509"/>
      <c r="L984" s="510"/>
      <c r="N984" s="511"/>
      <c r="O984" s="511"/>
      <c r="P984" s="267"/>
      <c r="Q984" s="267"/>
      <c r="R984" s="267"/>
      <c r="S984" s="267"/>
      <c r="T984" s="267"/>
      <c r="U984" s="267"/>
      <c r="V984" s="267"/>
      <c r="W984" s="267"/>
      <c r="X984" s="267"/>
      <c r="Y984" s="267"/>
      <c r="Z984" s="267"/>
      <c r="AA984" s="267"/>
      <c r="AB984" s="267"/>
      <c r="AC984" s="267"/>
      <c r="AD984" s="267"/>
      <c r="AE984" s="267"/>
      <c r="AF984" s="267"/>
      <c r="AG984" s="267"/>
      <c r="AH984" s="267"/>
      <c r="AI984" s="267"/>
      <c r="AJ984" s="267"/>
      <c r="AK984" s="267"/>
      <c r="AL984" s="267"/>
      <c r="AM984" s="267"/>
      <c r="AN984" s="267"/>
      <c r="AO984" s="267"/>
      <c r="AP984" s="267"/>
      <c r="AQ984" s="267"/>
      <c r="AR984" s="267"/>
      <c r="AS984" s="267"/>
      <c r="AT984" s="267"/>
      <c r="AU984" s="267"/>
      <c r="AV984" s="267"/>
      <c r="AW984" s="267"/>
      <c r="AX984" s="267"/>
      <c r="AY984" s="267"/>
      <c r="AZ984" s="267"/>
      <c r="BA984" s="267"/>
      <c r="BB984" s="267"/>
      <c r="BC984" s="267"/>
      <c r="BD984" s="267"/>
      <c r="BE984" s="267"/>
      <c r="BF984" s="267"/>
      <c r="BG984" s="267"/>
      <c r="BH984" s="267"/>
      <c r="BI984" s="267"/>
      <c r="BJ984" s="267"/>
      <c r="BK984" s="267"/>
      <c r="BL984" s="267"/>
      <c r="BM984" s="267"/>
      <c r="BN984" s="267"/>
      <c r="BO984" s="267"/>
      <c r="BP984" s="267"/>
      <c r="BQ984" s="267"/>
      <c r="BR984" s="267"/>
      <c r="BS984" s="267"/>
      <c r="BT984" s="267"/>
      <c r="BU984" s="267"/>
      <c r="BV984" s="267"/>
      <c r="BW984" s="267"/>
      <c r="BX984" s="267"/>
      <c r="BY984" s="267"/>
      <c r="BZ984" s="267"/>
      <c r="CA984" s="267"/>
      <c r="CB984" s="267"/>
      <c r="CC984" s="267"/>
      <c r="CD984" s="267"/>
      <c r="CE984" s="267"/>
      <c r="CF984" s="267"/>
      <c r="CG984" s="267"/>
      <c r="CH984" s="267"/>
      <c r="CI984" s="267"/>
      <c r="CJ984" s="267"/>
      <c r="CK984" s="267"/>
      <c r="CL984" s="267"/>
      <c r="CM984" s="267"/>
      <c r="CN984" s="267"/>
      <c r="CO984" s="267"/>
      <c r="CP984" s="267"/>
      <c r="CQ984" s="267"/>
      <c r="CR984" s="267"/>
      <c r="CS984" s="267"/>
      <c r="CT984" s="267"/>
      <c r="CU984" s="267"/>
      <c r="CV984" s="267"/>
      <c r="CW984" s="267"/>
      <c r="CX984" s="267"/>
      <c r="CY984" s="267"/>
      <c r="CZ984" s="267"/>
      <c r="DA984" s="267"/>
      <c r="DB984" s="267"/>
      <c r="DC984" s="267"/>
      <c r="DD984" s="267"/>
      <c r="DE984" s="267"/>
      <c r="DF984" s="267"/>
      <c r="DG984" s="267"/>
      <c r="DH984" s="267"/>
      <c r="DI984" s="267"/>
      <c r="DJ984" s="267"/>
      <c r="DK984" s="267"/>
      <c r="DL984" s="267"/>
      <c r="DM984" s="267"/>
      <c r="DN984" s="267"/>
      <c r="DO984" s="267"/>
      <c r="DP984" s="267"/>
      <c r="DQ984" s="267"/>
      <c r="DR984" s="267"/>
      <c r="DS984" s="267"/>
      <c r="DT984" s="267"/>
      <c r="DU984" s="267"/>
      <c r="DV984" s="267"/>
      <c r="DW984" s="267"/>
      <c r="DX984" s="267"/>
      <c r="DY984" s="267"/>
      <c r="DZ984" s="267"/>
      <c r="EA984" s="267"/>
      <c r="EB984" s="267"/>
      <c r="EC984" s="267"/>
      <c r="ED984" s="267"/>
      <c r="EE984" s="267"/>
      <c r="EF984" s="267"/>
      <c r="EG984" s="267"/>
      <c r="EH984" s="267"/>
      <c r="EI984" s="267"/>
      <c r="EJ984" s="267"/>
      <c r="EK984" s="267"/>
      <c r="EL984" s="267"/>
      <c r="EM984" s="267"/>
      <c r="EN984" s="267"/>
      <c r="EO984" s="267"/>
      <c r="EP984" s="267"/>
      <c r="EQ984" s="267"/>
      <c r="ER984" s="267"/>
      <c r="ES984" s="267"/>
      <c r="ET984" s="267"/>
      <c r="EU984" s="267"/>
      <c r="EV984" s="267"/>
      <c r="EW984" s="267"/>
      <c r="EX984" s="267"/>
      <c r="EY984" s="267"/>
      <c r="EZ984" s="267"/>
      <c r="FA984" s="267"/>
      <c r="FB984" s="267"/>
      <c r="FC984" s="267"/>
      <c r="FD984" s="267"/>
      <c r="FE984" s="267"/>
      <c r="FF984" s="267"/>
      <c r="FG984" s="267"/>
      <c r="FH984" s="267"/>
      <c r="FI984" s="267"/>
      <c r="FJ984" s="267"/>
      <c r="FK984" s="267"/>
      <c r="FL984" s="267"/>
      <c r="FM984" s="267"/>
      <c r="FN984" s="267"/>
      <c r="FO984" s="267"/>
      <c r="FP984" s="267"/>
      <c r="FQ984" s="267"/>
      <c r="FR984" s="267"/>
      <c r="FS984" s="267"/>
      <c r="FT984" s="267"/>
      <c r="FU984" s="267"/>
      <c r="FV984" s="267"/>
      <c r="FW984" s="267"/>
      <c r="FX984" s="267"/>
      <c r="FY984" s="267"/>
      <c r="FZ984" s="267"/>
      <c r="GA984" s="267"/>
      <c r="GB984" s="267"/>
      <c r="GC984" s="267"/>
      <c r="GD984" s="267"/>
      <c r="GE984" s="267"/>
      <c r="GF984" s="267"/>
      <c r="GG984" s="267"/>
      <c r="GH984" s="267"/>
      <c r="GI984" s="267"/>
      <c r="GJ984" s="267"/>
      <c r="GK984" s="267"/>
      <c r="GL984" s="267"/>
      <c r="GM984" s="267"/>
      <c r="GN984" s="267"/>
      <c r="GO984" s="267"/>
      <c r="GP984" s="267"/>
      <c r="GQ984" s="267"/>
      <c r="GR984" s="267"/>
      <c r="GS984" s="267"/>
      <c r="GT984" s="267"/>
      <c r="GU984" s="267"/>
      <c r="GV984" s="267"/>
    </row>
    <row r="985" spans="1:204" s="502" customFormat="1">
      <c r="A985" s="258"/>
      <c r="B985" s="425"/>
      <c r="C985" s="260"/>
      <c r="D985" s="261"/>
      <c r="E985" s="262"/>
      <c r="F985" s="263"/>
      <c r="G985" s="426"/>
      <c r="H985" s="428"/>
      <c r="I985" s="507"/>
      <c r="J985" s="508"/>
      <c r="K985" s="509"/>
      <c r="L985" s="510"/>
      <c r="N985" s="511"/>
      <c r="O985" s="511"/>
      <c r="P985" s="267"/>
      <c r="Q985" s="267"/>
      <c r="R985" s="267"/>
      <c r="S985" s="267"/>
      <c r="T985" s="267"/>
      <c r="U985" s="267"/>
      <c r="V985" s="267"/>
      <c r="W985" s="267"/>
      <c r="X985" s="267"/>
      <c r="Y985" s="267"/>
      <c r="Z985" s="267"/>
      <c r="AA985" s="267"/>
      <c r="AB985" s="267"/>
      <c r="AC985" s="267"/>
      <c r="AD985" s="267"/>
      <c r="AE985" s="267"/>
      <c r="AF985" s="267"/>
      <c r="AG985" s="267"/>
      <c r="AH985" s="267"/>
      <c r="AI985" s="267"/>
      <c r="AJ985" s="267"/>
      <c r="AK985" s="267"/>
      <c r="AL985" s="267"/>
      <c r="AM985" s="267"/>
      <c r="AN985" s="267"/>
      <c r="AO985" s="267"/>
      <c r="AP985" s="267"/>
      <c r="AQ985" s="267"/>
      <c r="AR985" s="267"/>
      <c r="AS985" s="267"/>
      <c r="AT985" s="267"/>
      <c r="AU985" s="267"/>
      <c r="AV985" s="267"/>
      <c r="AW985" s="267"/>
      <c r="AX985" s="267"/>
      <c r="AY985" s="267"/>
      <c r="AZ985" s="267"/>
      <c r="BA985" s="267"/>
      <c r="BB985" s="267"/>
      <c r="BC985" s="267"/>
      <c r="BD985" s="267"/>
      <c r="BE985" s="267"/>
      <c r="BF985" s="267"/>
      <c r="BG985" s="267"/>
      <c r="BH985" s="267"/>
      <c r="BI985" s="267"/>
      <c r="BJ985" s="267"/>
      <c r="BK985" s="267"/>
      <c r="BL985" s="267"/>
      <c r="BM985" s="267"/>
      <c r="BN985" s="267"/>
      <c r="BO985" s="267"/>
      <c r="BP985" s="267"/>
      <c r="BQ985" s="267"/>
      <c r="BR985" s="267"/>
      <c r="BS985" s="267"/>
      <c r="BT985" s="267"/>
      <c r="BU985" s="267"/>
      <c r="BV985" s="267"/>
      <c r="BW985" s="267"/>
      <c r="BX985" s="267"/>
      <c r="BY985" s="267"/>
      <c r="BZ985" s="267"/>
      <c r="CA985" s="267"/>
      <c r="CB985" s="267"/>
      <c r="CC985" s="267"/>
      <c r="CD985" s="267"/>
      <c r="CE985" s="267"/>
      <c r="CF985" s="267"/>
      <c r="CG985" s="267"/>
      <c r="CH985" s="267"/>
      <c r="CI985" s="267"/>
      <c r="CJ985" s="267"/>
      <c r="CK985" s="267"/>
      <c r="CL985" s="267"/>
      <c r="CM985" s="267"/>
      <c r="CN985" s="267"/>
      <c r="CO985" s="267"/>
      <c r="CP985" s="267"/>
      <c r="CQ985" s="267"/>
      <c r="CR985" s="267"/>
      <c r="CS985" s="267"/>
      <c r="CT985" s="267"/>
      <c r="CU985" s="267"/>
      <c r="CV985" s="267"/>
      <c r="CW985" s="267"/>
      <c r="CX985" s="267"/>
      <c r="CY985" s="267"/>
      <c r="CZ985" s="267"/>
      <c r="DA985" s="267"/>
      <c r="DB985" s="267"/>
      <c r="DC985" s="267"/>
      <c r="DD985" s="267"/>
      <c r="DE985" s="267"/>
      <c r="DF985" s="267"/>
      <c r="DG985" s="267"/>
      <c r="DH985" s="267"/>
      <c r="DI985" s="267"/>
      <c r="DJ985" s="267"/>
      <c r="DK985" s="267"/>
      <c r="DL985" s="267"/>
      <c r="DM985" s="267"/>
      <c r="DN985" s="267"/>
      <c r="DO985" s="267"/>
      <c r="DP985" s="267"/>
      <c r="DQ985" s="267"/>
      <c r="DR985" s="267"/>
      <c r="DS985" s="267"/>
      <c r="DT985" s="267"/>
      <c r="DU985" s="267"/>
      <c r="DV985" s="267"/>
      <c r="DW985" s="267"/>
      <c r="DX985" s="267"/>
      <c r="DY985" s="267"/>
      <c r="DZ985" s="267"/>
      <c r="EA985" s="267"/>
      <c r="EB985" s="267"/>
      <c r="EC985" s="267"/>
      <c r="ED985" s="267"/>
      <c r="EE985" s="267"/>
      <c r="EF985" s="267"/>
      <c r="EG985" s="267"/>
      <c r="EH985" s="267"/>
      <c r="EI985" s="267"/>
      <c r="EJ985" s="267"/>
      <c r="EK985" s="267"/>
      <c r="EL985" s="267"/>
      <c r="EM985" s="267"/>
      <c r="EN985" s="267"/>
      <c r="EO985" s="267"/>
      <c r="EP985" s="267"/>
      <c r="EQ985" s="267"/>
      <c r="ER985" s="267"/>
      <c r="ES985" s="267"/>
      <c r="ET985" s="267"/>
      <c r="EU985" s="267"/>
      <c r="EV985" s="267"/>
      <c r="EW985" s="267"/>
      <c r="EX985" s="267"/>
      <c r="EY985" s="267"/>
      <c r="EZ985" s="267"/>
      <c r="FA985" s="267"/>
      <c r="FB985" s="267"/>
      <c r="FC985" s="267"/>
      <c r="FD985" s="267"/>
      <c r="FE985" s="267"/>
      <c r="FF985" s="267"/>
      <c r="FG985" s="267"/>
      <c r="FH985" s="267"/>
      <c r="FI985" s="267"/>
      <c r="FJ985" s="267"/>
      <c r="FK985" s="267"/>
      <c r="FL985" s="267"/>
      <c r="FM985" s="267"/>
      <c r="FN985" s="267"/>
      <c r="FO985" s="267"/>
      <c r="FP985" s="267"/>
      <c r="FQ985" s="267"/>
      <c r="FR985" s="267"/>
      <c r="FS985" s="267"/>
      <c r="FT985" s="267"/>
      <c r="FU985" s="267"/>
      <c r="FV985" s="267"/>
      <c r="FW985" s="267"/>
      <c r="FX985" s="267"/>
      <c r="FY985" s="267"/>
      <c r="FZ985" s="267"/>
      <c r="GA985" s="267"/>
      <c r="GB985" s="267"/>
      <c r="GC985" s="267"/>
      <c r="GD985" s="267"/>
      <c r="GE985" s="267"/>
      <c r="GF985" s="267"/>
      <c r="GG985" s="267"/>
      <c r="GH985" s="267"/>
      <c r="GI985" s="267"/>
      <c r="GJ985" s="267"/>
      <c r="GK985" s="267"/>
      <c r="GL985" s="267"/>
      <c r="GM985" s="267"/>
      <c r="GN985" s="267"/>
      <c r="GO985" s="267"/>
      <c r="GP985" s="267"/>
      <c r="GQ985" s="267"/>
      <c r="GR985" s="267"/>
      <c r="GS985" s="267"/>
      <c r="GT985" s="267"/>
      <c r="GU985" s="267"/>
      <c r="GV985" s="267"/>
    </row>
    <row r="987" spans="1:204" s="502" customFormat="1">
      <c r="A987" s="258"/>
      <c r="B987" s="425"/>
      <c r="C987" s="260"/>
      <c r="D987" s="261"/>
      <c r="E987" s="262"/>
      <c r="F987" s="263"/>
      <c r="G987" s="426"/>
      <c r="H987" s="428"/>
      <c r="I987" s="507"/>
      <c r="J987" s="508"/>
      <c r="K987" s="509"/>
      <c r="L987" s="510"/>
      <c r="N987" s="511"/>
      <c r="O987" s="511"/>
      <c r="P987" s="267"/>
      <c r="Q987" s="267"/>
      <c r="R987" s="267"/>
      <c r="S987" s="267"/>
      <c r="T987" s="267"/>
      <c r="U987" s="267"/>
      <c r="V987" s="267"/>
      <c r="W987" s="267"/>
      <c r="X987" s="267"/>
      <c r="Y987" s="267"/>
      <c r="Z987" s="267"/>
      <c r="AA987" s="267"/>
      <c r="AB987" s="267"/>
      <c r="AC987" s="267"/>
      <c r="AD987" s="267"/>
      <c r="AE987" s="267"/>
      <c r="AF987" s="267"/>
      <c r="AG987" s="267"/>
      <c r="AH987" s="267"/>
      <c r="AI987" s="267"/>
      <c r="AJ987" s="267"/>
      <c r="AK987" s="267"/>
      <c r="AL987" s="267"/>
      <c r="AM987" s="267"/>
      <c r="AN987" s="267"/>
      <c r="AO987" s="267"/>
      <c r="AP987" s="267"/>
      <c r="AQ987" s="267"/>
      <c r="AR987" s="267"/>
      <c r="AS987" s="267"/>
      <c r="AT987" s="267"/>
      <c r="AU987" s="267"/>
      <c r="AV987" s="267"/>
      <c r="AW987" s="267"/>
      <c r="AX987" s="267"/>
      <c r="AY987" s="267"/>
      <c r="AZ987" s="267"/>
      <c r="BA987" s="267"/>
      <c r="BB987" s="267"/>
      <c r="BC987" s="267"/>
      <c r="BD987" s="267"/>
      <c r="BE987" s="267"/>
      <c r="BF987" s="267"/>
      <c r="BG987" s="267"/>
      <c r="BH987" s="267"/>
      <c r="BI987" s="267"/>
      <c r="BJ987" s="267"/>
      <c r="BK987" s="267"/>
      <c r="BL987" s="267"/>
      <c r="BM987" s="267"/>
      <c r="BN987" s="267"/>
      <c r="BO987" s="267"/>
      <c r="BP987" s="267"/>
      <c r="BQ987" s="267"/>
      <c r="BR987" s="267"/>
      <c r="BS987" s="267"/>
      <c r="BT987" s="267"/>
      <c r="BU987" s="267"/>
      <c r="BV987" s="267"/>
      <c r="BW987" s="267"/>
      <c r="BX987" s="267"/>
      <c r="BY987" s="267"/>
      <c r="BZ987" s="267"/>
      <c r="CA987" s="267"/>
      <c r="CB987" s="267"/>
      <c r="CC987" s="267"/>
      <c r="CD987" s="267"/>
      <c r="CE987" s="267"/>
      <c r="CF987" s="267"/>
      <c r="CG987" s="267"/>
      <c r="CH987" s="267"/>
      <c r="CI987" s="267"/>
      <c r="CJ987" s="267"/>
      <c r="CK987" s="267"/>
      <c r="CL987" s="267"/>
      <c r="CM987" s="267"/>
      <c r="CN987" s="267"/>
      <c r="CO987" s="267"/>
      <c r="CP987" s="267"/>
      <c r="CQ987" s="267"/>
      <c r="CR987" s="267"/>
      <c r="CS987" s="267"/>
      <c r="CT987" s="267"/>
      <c r="CU987" s="267"/>
      <c r="CV987" s="267"/>
      <c r="CW987" s="267"/>
      <c r="CX987" s="267"/>
      <c r="CY987" s="267"/>
      <c r="CZ987" s="267"/>
      <c r="DA987" s="267"/>
      <c r="DB987" s="267"/>
      <c r="DC987" s="267"/>
      <c r="DD987" s="267"/>
      <c r="DE987" s="267"/>
      <c r="DF987" s="267"/>
      <c r="DG987" s="267"/>
      <c r="DH987" s="267"/>
      <c r="DI987" s="267"/>
      <c r="DJ987" s="267"/>
      <c r="DK987" s="267"/>
      <c r="DL987" s="267"/>
      <c r="DM987" s="267"/>
      <c r="DN987" s="267"/>
      <c r="DO987" s="267"/>
      <c r="DP987" s="267"/>
      <c r="DQ987" s="267"/>
      <c r="DR987" s="267"/>
      <c r="DS987" s="267"/>
      <c r="DT987" s="267"/>
      <c r="DU987" s="267"/>
      <c r="DV987" s="267"/>
      <c r="DW987" s="267"/>
      <c r="DX987" s="267"/>
      <c r="DY987" s="267"/>
      <c r="DZ987" s="267"/>
      <c r="EA987" s="267"/>
      <c r="EB987" s="267"/>
      <c r="EC987" s="267"/>
      <c r="ED987" s="267"/>
      <c r="EE987" s="267"/>
      <c r="EF987" s="267"/>
      <c r="EG987" s="267"/>
      <c r="EH987" s="267"/>
      <c r="EI987" s="267"/>
      <c r="EJ987" s="267"/>
      <c r="EK987" s="267"/>
      <c r="EL987" s="267"/>
      <c r="EM987" s="267"/>
      <c r="EN987" s="267"/>
      <c r="EO987" s="267"/>
      <c r="EP987" s="267"/>
      <c r="EQ987" s="267"/>
      <c r="ER987" s="267"/>
      <c r="ES987" s="267"/>
      <c r="ET987" s="267"/>
      <c r="EU987" s="267"/>
      <c r="EV987" s="267"/>
      <c r="EW987" s="267"/>
      <c r="EX987" s="267"/>
      <c r="EY987" s="267"/>
      <c r="EZ987" s="267"/>
      <c r="FA987" s="267"/>
      <c r="FB987" s="267"/>
      <c r="FC987" s="267"/>
      <c r="FD987" s="267"/>
      <c r="FE987" s="267"/>
      <c r="FF987" s="267"/>
      <c r="FG987" s="267"/>
      <c r="FH987" s="267"/>
      <c r="FI987" s="267"/>
      <c r="FJ987" s="267"/>
      <c r="FK987" s="267"/>
      <c r="FL987" s="267"/>
      <c r="FM987" s="267"/>
      <c r="FN987" s="267"/>
      <c r="FO987" s="267"/>
      <c r="FP987" s="267"/>
      <c r="FQ987" s="267"/>
      <c r="FR987" s="267"/>
      <c r="FS987" s="267"/>
      <c r="FT987" s="267"/>
      <c r="FU987" s="267"/>
      <c r="FV987" s="267"/>
      <c r="FW987" s="267"/>
      <c r="FX987" s="267"/>
      <c r="FY987" s="267"/>
      <c r="FZ987" s="267"/>
      <c r="GA987" s="267"/>
      <c r="GB987" s="267"/>
      <c r="GC987" s="267"/>
      <c r="GD987" s="267"/>
      <c r="GE987" s="267"/>
      <c r="GF987" s="267"/>
      <c r="GG987" s="267"/>
      <c r="GH987" s="267"/>
      <c r="GI987" s="267"/>
      <c r="GJ987" s="267"/>
      <c r="GK987" s="267"/>
      <c r="GL987" s="267"/>
      <c r="GM987" s="267"/>
      <c r="GN987" s="267"/>
      <c r="GO987" s="267"/>
      <c r="GP987" s="267"/>
      <c r="GQ987" s="267"/>
      <c r="GR987" s="267"/>
      <c r="GS987" s="267"/>
      <c r="GT987" s="267"/>
      <c r="GU987" s="267"/>
      <c r="GV987" s="267"/>
    </row>
    <row r="989" spans="1:204" s="502" customFormat="1">
      <c r="A989" s="258"/>
      <c r="B989" s="425"/>
      <c r="C989" s="260"/>
      <c r="D989" s="261"/>
      <c r="E989" s="262"/>
      <c r="F989" s="263"/>
      <c r="G989" s="426"/>
      <c r="H989" s="428"/>
      <c r="I989" s="507"/>
      <c r="J989" s="508"/>
      <c r="K989" s="509"/>
      <c r="L989" s="510"/>
      <c r="N989" s="511"/>
      <c r="O989" s="511"/>
      <c r="P989" s="267"/>
      <c r="Q989" s="267"/>
      <c r="R989" s="267"/>
      <c r="S989" s="267"/>
      <c r="T989" s="267"/>
      <c r="U989" s="267"/>
      <c r="V989" s="267"/>
      <c r="W989" s="267"/>
      <c r="X989" s="267"/>
      <c r="Y989" s="267"/>
      <c r="Z989" s="267"/>
      <c r="AA989" s="267"/>
      <c r="AB989" s="267"/>
      <c r="AC989" s="267"/>
      <c r="AD989" s="267"/>
      <c r="AE989" s="267"/>
      <c r="AF989" s="267"/>
      <c r="AG989" s="267"/>
      <c r="AH989" s="267"/>
      <c r="AI989" s="267"/>
      <c r="AJ989" s="267"/>
      <c r="AK989" s="267"/>
      <c r="AL989" s="267"/>
      <c r="AM989" s="267"/>
      <c r="AN989" s="267"/>
      <c r="AO989" s="267"/>
      <c r="AP989" s="267"/>
      <c r="AQ989" s="267"/>
      <c r="AR989" s="267"/>
      <c r="AS989" s="267"/>
      <c r="AT989" s="267"/>
      <c r="AU989" s="267"/>
      <c r="AV989" s="267"/>
      <c r="AW989" s="267"/>
      <c r="AX989" s="267"/>
      <c r="AY989" s="267"/>
      <c r="AZ989" s="267"/>
      <c r="BA989" s="267"/>
      <c r="BB989" s="267"/>
      <c r="BC989" s="267"/>
      <c r="BD989" s="267"/>
      <c r="BE989" s="267"/>
      <c r="BF989" s="267"/>
      <c r="BG989" s="267"/>
      <c r="BH989" s="267"/>
      <c r="BI989" s="267"/>
      <c r="BJ989" s="267"/>
      <c r="BK989" s="267"/>
      <c r="BL989" s="267"/>
      <c r="BM989" s="267"/>
      <c r="BN989" s="267"/>
      <c r="BO989" s="267"/>
      <c r="BP989" s="267"/>
      <c r="BQ989" s="267"/>
      <c r="BR989" s="267"/>
      <c r="BS989" s="267"/>
      <c r="BT989" s="267"/>
      <c r="BU989" s="267"/>
      <c r="BV989" s="267"/>
      <c r="BW989" s="267"/>
      <c r="BX989" s="267"/>
      <c r="BY989" s="267"/>
      <c r="BZ989" s="267"/>
      <c r="CA989" s="267"/>
      <c r="CB989" s="267"/>
      <c r="CC989" s="267"/>
      <c r="CD989" s="267"/>
      <c r="CE989" s="267"/>
      <c r="CF989" s="267"/>
      <c r="CG989" s="267"/>
      <c r="CH989" s="267"/>
      <c r="CI989" s="267"/>
      <c r="CJ989" s="267"/>
      <c r="CK989" s="267"/>
      <c r="CL989" s="267"/>
      <c r="CM989" s="267"/>
      <c r="CN989" s="267"/>
      <c r="CO989" s="267"/>
      <c r="CP989" s="267"/>
      <c r="CQ989" s="267"/>
      <c r="CR989" s="267"/>
      <c r="CS989" s="267"/>
      <c r="CT989" s="267"/>
      <c r="CU989" s="267"/>
      <c r="CV989" s="267"/>
      <c r="CW989" s="267"/>
      <c r="CX989" s="267"/>
      <c r="CY989" s="267"/>
      <c r="CZ989" s="267"/>
      <c r="DA989" s="267"/>
      <c r="DB989" s="267"/>
      <c r="DC989" s="267"/>
      <c r="DD989" s="267"/>
      <c r="DE989" s="267"/>
      <c r="DF989" s="267"/>
      <c r="DG989" s="267"/>
      <c r="DH989" s="267"/>
      <c r="DI989" s="267"/>
      <c r="DJ989" s="267"/>
      <c r="DK989" s="267"/>
      <c r="DL989" s="267"/>
      <c r="DM989" s="267"/>
      <c r="DN989" s="267"/>
      <c r="DO989" s="267"/>
      <c r="DP989" s="267"/>
      <c r="DQ989" s="267"/>
      <c r="DR989" s="267"/>
      <c r="DS989" s="267"/>
      <c r="DT989" s="267"/>
      <c r="DU989" s="267"/>
      <c r="DV989" s="267"/>
      <c r="DW989" s="267"/>
      <c r="DX989" s="267"/>
      <c r="DY989" s="267"/>
      <c r="DZ989" s="267"/>
      <c r="EA989" s="267"/>
      <c r="EB989" s="267"/>
      <c r="EC989" s="267"/>
      <c r="ED989" s="267"/>
      <c r="EE989" s="267"/>
      <c r="EF989" s="267"/>
      <c r="EG989" s="267"/>
      <c r="EH989" s="267"/>
      <c r="EI989" s="267"/>
      <c r="EJ989" s="267"/>
      <c r="EK989" s="267"/>
      <c r="EL989" s="267"/>
      <c r="EM989" s="267"/>
      <c r="EN989" s="267"/>
      <c r="EO989" s="267"/>
      <c r="EP989" s="267"/>
      <c r="EQ989" s="267"/>
      <c r="ER989" s="267"/>
      <c r="ES989" s="267"/>
      <c r="ET989" s="267"/>
      <c r="EU989" s="267"/>
      <c r="EV989" s="267"/>
      <c r="EW989" s="267"/>
      <c r="EX989" s="267"/>
      <c r="EY989" s="267"/>
      <c r="EZ989" s="267"/>
      <c r="FA989" s="267"/>
      <c r="FB989" s="267"/>
      <c r="FC989" s="267"/>
      <c r="FD989" s="267"/>
      <c r="FE989" s="267"/>
      <c r="FF989" s="267"/>
      <c r="FG989" s="267"/>
      <c r="FH989" s="267"/>
      <c r="FI989" s="267"/>
      <c r="FJ989" s="267"/>
      <c r="FK989" s="267"/>
      <c r="FL989" s="267"/>
      <c r="FM989" s="267"/>
      <c r="FN989" s="267"/>
      <c r="FO989" s="267"/>
      <c r="FP989" s="267"/>
      <c r="FQ989" s="267"/>
      <c r="FR989" s="267"/>
      <c r="FS989" s="267"/>
      <c r="FT989" s="267"/>
      <c r="FU989" s="267"/>
      <c r="FV989" s="267"/>
      <c r="FW989" s="267"/>
      <c r="FX989" s="267"/>
      <c r="FY989" s="267"/>
      <c r="FZ989" s="267"/>
      <c r="GA989" s="267"/>
      <c r="GB989" s="267"/>
      <c r="GC989" s="267"/>
      <c r="GD989" s="267"/>
      <c r="GE989" s="267"/>
      <c r="GF989" s="267"/>
      <c r="GG989" s="267"/>
      <c r="GH989" s="267"/>
      <c r="GI989" s="267"/>
      <c r="GJ989" s="267"/>
      <c r="GK989" s="267"/>
      <c r="GL989" s="267"/>
      <c r="GM989" s="267"/>
      <c r="GN989" s="267"/>
      <c r="GO989" s="267"/>
      <c r="GP989" s="267"/>
      <c r="GQ989" s="267"/>
      <c r="GR989" s="267"/>
      <c r="GS989" s="267"/>
      <c r="GT989" s="267"/>
      <c r="GU989" s="267"/>
      <c r="GV989" s="267"/>
    </row>
    <row r="991" spans="1:204" s="502" customFormat="1">
      <c r="A991" s="258"/>
      <c r="B991" s="425"/>
      <c r="C991" s="260"/>
      <c r="D991" s="261"/>
      <c r="E991" s="262"/>
      <c r="F991" s="263"/>
      <c r="G991" s="426"/>
      <c r="H991" s="428"/>
      <c r="I991" s="507"/>
      <c r="J991" s="508"/>
      <c r="K991" s="509"/>
      <c r="L991" s="510"/>
      <c r="N991" s="511"/>
      <c r="O991" s="511"/>
      <c r="P991" s="267"/>
      <c r="Q991" s="267"/>
      <c r="R991" s="267"/>
      <c r="S991" s="267"/>
      <c r="T991" s="267"/>
      <c r="U991" s="267"/>
      <c r="V991" s="267"/>
      <c r="W991" s="267"/>
      <c r="X991" s="267"/>
      <c r="Y991" s="267"/>
      <c r="Z991" s="267"/>
      <c r="AA991" s="267"/>
      <c r="AB991" s="267"/>
      <c r="AC991" s="267"/>
      <c r="AD991" s="267"/>
      <c r="AE991" s="267"/>
      <c r="AF991" s="267"/>
      <c r="AG991" s="267"/>
      <c r="AH991" s="267"/>
      <c r="AI991" s="267"/>
      <c r="AJ991" s="267"/>
      <c r="AK991" s="267"/>
      <c r="AL991" s="267"/>
      <c r="AM991" s="267"/>
      <c r="AN991" s="267"/>
      <c r="AO991" s="267"/>
      <c r="AP991" s="267"/>
      <c r="AQ991" s="267"/>
      <c r="AR991" s="267"/>
      <c r="AS991" s="267"/>
      <c r="AT991" s="267"/>
      <c r="AU991" s="267"/>
      <c r="AV991" s="267"/>
      <c r="AW991" s="267"/>
      <c r="AX991" s="267"/>
      <c r="AY991" s="267"/>
      <c r="AZ991" s="267"/>
      <c r="BA991" s="267"/>
      <c r="BB991" s="267"/>
      <c r="BC991" s="267"/>
      <c r="BD991" s="267"/>
      <c r="BE991" s="267"/>
      <c r="BF991" s="267"/>
      <c r="BG991" s="267"/>
      <c r="BH991" s="267"/>
      <c r="BI991" s="267"/>
      <c r="BJ991" s="267"/>
      <c r="BK991" s="267"/>
      <c r="BL991" s="267"/>
      <c r="BM991" s="267"/>
      <c r="BN991" s="267"/>
      <c r="BO991" s="267"/>
      <c r="BP991" s="267"/>
      <c r="BQ991" s="267"/>
      <c r="BR991" s="267"/>
      <c r="BS991" s="267"/>
      <c r="BT991" s="267"/>
      <c r="BU991" s="267"/>
      <c r="BV991" s="267"/>
      <c r="BW991" s="267"/>
      <c r="BX991" s="267"/>
      <c r="BY991" s="267"/>
      <c r="BZ991" s="267"/>
      <c r="CA991" s="267"/>
      <c r="CB991" s="267"/>
      <c r="CC991" s="267"/>
      <c r="CD991" s="267"/>
      <c r="CE991" s="267"/>
      <c r="CF991" s="267"/>
      <c r="CG991" s="267"/>
      <c r="CH991" s="267"/>
      <c r="CI991" s="267"/>
      <c r="CJ991" s="267"/>
      <c r="CK991" s="267"/>
      <c r="CL991" s="267"/>
      <c r="CM991" s="267"/>
      <c r="CN991" s="267"/>
      <c r="CO991" s="267"/>
      <c r="CP991" s="267"/>
      <c r="CQ991" s="267"/>
      <c r="CR991" s="267"/>
      <c r="CS991" s="267"/>
      <c r="CT991" s="267"/>
      <c r="CU991" s="267"/>
      <c r="CV991" s="267"/>
      <c r="CW991" s="267"/>
      <c r="CX991" s="267"/>
      <c r="CY991" s="267"/>
      <c r="CZ991" s="267"/>
      <c r="DA991" s="267"/>
      <c r="DB991" s="267"/>
      <c r="DC991" s="267"/>
      <c r="DD991" s="267"/>
      <c r="DE991" s="267"/>
      <c r="DF991" s="267"/>
      <c r="DG991" s="267"/>
      <c r="DH991" s="267"/>
      <c r="DI991" s="267"/>
      <c r="DJ991" s="267"/>
      <c r="DK991" s="267"/>
      <c r="DL991" s="267"/>
      <c r="DM991" s="267"/>
      <c r="DN991" s="267"/>
      <c r="DO991" s="267"/>
      <c r="DP991" s="267"/>
      <c r="DQ991" s="267"/>
      <c r="DR991" s="267"/>
      <c r="DS991" s="267"/>
      <c r="DT991" s="267"/>
      <c r="DU991" s="267"/>
      <c r="DV991" s="267"/>
      <c r="DW991" s="267"/>
      <c r="DX991" s="267"/>
      <c r="DY991" s="267"/>
      <c r="DZ991" s="267"/>
      <c r="EA991" s="267"/>
      <c r="EB991" s="267"/>
      <c r="EC991" s="267"/>
      <c r="ED991" s="267"/>
      <c r="EE991" s="267"/>
      <c r="EF991" s="267"/>
      <c r="EG991" s="267"/>
      <c r="EH991" s="267"/>
      <c r="EI991" s="267"/>
      <c r="EJ991" s="267"/>
      <c r="EK991" s="267"/>
      <c r="EL991" s="267"/>
      <c r="EM991" s="267"/>
      <c r="EN991" s="267"/>
      <c r="EO991" s="267"/>
      <c r="EP991" s="267"/>
      <c r="EQ991" s="267"/>
      <c r="ER991" s="267"/>
      <c r="ES991" s="267"/>
      <c r="ET991" s="267"/>
      <c r="EU991" s="267"/>
      <c r="EV991" s="267"/>
      <c r="EW991" s="267"/>
      <c r="EX991" s="267"/>
      <c r="EY991" s="267"/>
      <c r="EZ991" s="267"/>
      <c r="FA991" s="267"/>
      <c r="FB991" s="267"/>
      <c r="FC991" s="267"/>
      <c r="FD991" s="267"/>
      <c r="FE991" s="267"/>
      <c r="FF991" s="267"/>
      <c r="FG991" s="267"/>
      <c r="FH991" s="267"/>
      <c r="FI991" s="267"/>
      <c r="FJ991" s="267"/>
      <c r="FK991" s="267"/>
      <c r="FL991" s="267"/>
      <c r="FM991" s="267"/>
      <c r="FN991" s="267"/>
      <c r="FO991" s="267"/>
      <c r="FP991" s="267"/>
      <c r="FQ991" s="267"/>
      <c r="FR991" s="267"/>
      <c r="FS991" s="267"/>
      <c r="FT991" s="267"/>
      <c r="FU991" s="267"/>
      <c r="FV991" s="267"/>
      <c r="FW991" s="267"/>
      <c r="FX991" s="267"/>
      <c r="FY991" s="267"/>
      <c r="FZ991" s="267"/>
      <c r="GA991" s="267"/>
      <c r="GB991" s="267"/>
      <c r="GC991" s="267"/>
      <c r="GD991" s="267"/>
      <c r="GE991" s="267"/>
      <c r="GF991" s="267"/>
      <c r="GG991" s="267"/>
      <c r="GH991" s="267"/>
      <c r="GI991" s="267"/>
      <c r="GJ991" s="267"/>
      <c r="GK991" s="267"/>
      <c r="GL991" s="267"/>
      <c r="GM991" s="267"/>
      <c r="GN991" s="267"/>
      <c r="GO991" s="267"/>
      <c r="GP991" s="267"/>
      <c r="GQ991" s="267"/>
      <c r="GR991" s="267"/>
      <c r="GS991" s="267"/>
      <c r="GT991" s="267"/>
      <c r="GU991" s="267"/>
      <c r="GV991" s="267"/>
    </row>
    <row r="992" spans="1:204" s="502" customFormat="1">
      <c r="A992" s="258"/>
      <c r="B992" s="425"/>
      <c r="C992" s="260"/>
      <c r="D992" s="261"/>
      <c r="E992" s="262"/>
      <c r="F992" s="263"/>
      <c r="G992" s="426"/>
      <c r="H992" s="428"/>
      <c r="I992" s="507"/>
      <c r="J992" s="508"/>
      <c r="K992" s="509"/>
      <c r="L992" s="510"/>
      <c r="N992" s="511"/>
      <c r="O992" s="511"/>
      <c r="P992" s="267"/>
      <c r="Q992" s="267"/>
      <c r="R992" s="267"/>
      <c r="S992" s="267"/>
      <c r="T992" s="267"/>
      <c r="U992" s="267"/>
      <c r="V992" s="267"/>
      <c r="W992" s="267"/>
      <c r="X992" s="267"/>
      <c r="Y992" s="267"/>
      <c r="Z992" s="267"/>
      <c r="AA992" s="267"/>
      <c r="AB992" s="267"/>
      <c r="AC992" s="267"/>
      <c r="AD992" s="267"/>
      <c r="AE992" s="267"/>
      <c r="AF992" s="267"/>
      <c r="AG992" s="267"/>
      <c r="AH992" s="267"/>
      <c r="AI992" s="267"/>
      <c r="AJ992" s="267"/>
      <c r="AK992" s="267"/>
      <c r="AL992" s="267"/>
      <c r="AM992" s="267"/>
      <c r="AN992" s="267"/>
      <c r="AO992" s="267"/>
      <c r="AP992" s="267"/>
      <c r="AQ992" s="267"/>
      <c r="AR992" s="267"/>
      <c r="AS992" s="267"/>
      <c r="AT992" s="267"/>
      <c r="AU992" s="267"/>
      <c r="AV992" s="267"/>
      <c r="AW992" s="267"/>
      <c r="AX992" s="267"/>
      <c r="AY992" s="267"/>
      <c r="AZ992" s="267"/>
      <c r="BA992" s="267"/>
      <c r="BB992" s="267"/>
      <c r="BC992" s="267"/>
      <c r="BD992" s="267"/>
      <c r="BE992" s="267"/>
      <c r="BF992" s="267"/>
      <c r="BG992" s="267"/>
      <c r="BH992" s="267"/>
      <c r="BI992" s="267"/>
      <c r="BJ992" s="267"/>
      <c r="BK992" s="267"/>
      <c r="BL992" s="267"/>
      <c r="BM992" s="267"/>
      <c r="BN992" s="267"/>
      <c r="BO992" s="267"/>
      <c r="BP992" s="267"/>
      <c r="BQ992" s="267"/>
      <c r="BR992" s="267"/>
      <c r="BS992" s="267"/>
      <c r="BT992" s="267"/>
      <c r="BU992" s="267"/>
      <c r="BV992" s="267"/>
      <c r="BW992" s="267"/>
      <c r="BX992" s="267"/>
      <c r="BY992" s="267"/>
      <c r="BZ992" s="267"/>
      <c r="CA992" s="267"/>
      <c r="CB992" s="267"/>
      <c r="CC992" s="267"/>
      <c r="CD992" s="267"/>
      <c r="CE992" s="267"/>
      <c r="CF992" s="267"/>
      <c r="CG992" s="267"/>
      <c r="CH992" s="267"/>
      <c r="CI992" s="267"/>
      <c r="CJ992" s="267"/>
      <c r="CK992" s="267"/>
      <c r="CL992" s="267"/>
      <c r="CM992" s="267"/>
      <c r="CN992" s="267"/>
      <c r="CO992" s="267"/>
      <c r="CP992" s="267"/>
      <c r="CQ992" s="267"/>
      <c r="CR992" s="267"/>
      <c r="CS992" s="267"/>
      <c r="CT992" s="267"/>
      <c r="CU992" s="267"/>
      <c r="CV992" s="267"/>
      <c r="CW992" s="267"/>
      <c r="CX992" s="267"/>
      <c r="CY992" s="267"/>
      <c r="CZ992" s="267"/>
      <c r="DA992" s="267"/>
      <c r="DB992" s="267"/>
      <c r="DC992" s="267"/>
      <c r="DD992" s="267"/>
      <c r="DE992" s="267"/>
      <c r="DF992" s="267"/>
      <c r="DG992" s="267"/>
      <c r="DH992" s="267"/>
      <c r="DI992" s="267"/>
      <c r="DJ992" s="267"/>
      <c r="DK992" s="267"/>
      <c r="DL992" s="267"/>
      <c r="DM992" s="267"/>
      <c r="DN992" s="267"/>
      <c r="DO992" s="267"/>
      <c r="DP992" s="267"/>
      <c r="DQ992" s="267"/>
      <c r="DR992" s="267"/>
      <c r="DS992" s="267"/>
      <c r="DT992" s="267"/>
      <c r="DU992" s="267"/>
      <c r="DV992" s="267"/>
      <c r="DW992" s="267"/>
      <c r="DX992" s="267"/>
      <c r="DY992" s="267"/>
      <c r="DZ992" s="267"/>
      <c r="EA992" s="267"/>
      <c r="EB992" s="267"/>
      <c r="EC992" s="267"/>
      <c r="ED992" s="267"/>
      <c r="EE992" s="267"/>
      <c r="EF992" s="267"/>
      <c r="EG992" s="267"/>
      <c r="EH992" s="267"/>
      <c r="EI992" s="267"/>
      <c r="EJ992" s="267"/>
      <c r="EK992" s="267"/>
      <c r="EL992" s="267"/>
      <c r="EM992" s="267"/>
      <c r="EN992" s="267"/>
      <c r="EO992" s="267"/>
      <c r="EP992" s="267"/>
      <c r="EQ992" s="267"/>
      <c r="ER992" s="267"/>
      <c r="ES992" s="267"/>
      <c r="ET992" s="267"/>
      <c r="EU992" s="267"/>
      <c r="EV992" s="267"/>
      <c r="EW992" s="267"/>
      <c r="EX992" s="267"/>
      <c r="EY992" s="267"/>
      <c r="EZ992" s="267"/>
      <c r="FA992" s="267"/>
      <c r="FB992" s="267"/>
      <c r="FC992" s="267"/>
      <c r="FD992" s="267"/>
      <c r="FE992" s="267"/>
      <c r="FF992" s="267"/>
      <c r="FG992" s="267"/>
      <c r="FH992" s="267"/>
      <c r="FI992" s="267"/>
      <c r="FJ992" s="267"/>
      <c r="FK992" s="267"/>
      <c r="FL992" s="267"/>
      <c r="FM992" s="267"/>
      <c r="FN992" s="267"/>
      <c r="FO992" s="267"/>
      <c r="FP992" s="267"/>
      <c r="FQ992" s="267"/>
      <c r="FR992" s="267"/>
      <c r="FS992" s="267"/>
      <c r="FT992" s="267"/>
      <c r="FU992" s="267"/>
      <c r="FV992" s="267"/>
      <c r="FW992" s="267"/>
      <c r="FX992" s="267"/>
      <c r="FY992" s="267"/>
      <c r="FZ992" s="267"/>
      <c r="GA992" s="267"/>
      <c r="GB992" s="267"/>
      <c r="GC992" s="267"/>
      <c r="GD992" s="267"/>
      <c r="GE992" s="267"/>
      <c r="GF992" s="267"/>
      <c r="GG992" s="267"/>
      <c r="GH992" s="267"/>
      <c r="GI992" s="267"/>
      <c r="GJ992" s="267"/>
      <c r="GK992" s="267"/>
      <c r="GL992" s="267"/>
      <c r="GM992" s="267"/>
      <c r="GN992" s="267"/>
      <c r="GO992" s="267"/>
      <c r="GP992" s="267"/>
      <c r="GQ992" s="267"/>
      <c r="GR992" s="267"/>
      <c r="GS992" s="267"/>
      <c r="GT992" s="267"/>
      <c r="GU992" s="267"/>
      <c r="GV992" s="267"/>
    </row>
    <row r="994" spans="1:204" s="502" customFormat="1">
      <c r="A994" s="258"/>
      <c r="B994" s="425"/>
      <c r="C994" s="260"/>
      <c r="D994" s="261"/>
      <c r="E994" s="262"/>
      <c r="F994" s="263"/>
      <c r="G994" s="426"/>
      <c r="H994" s="428"/>
      <c r="I994" s="507"/>
      <c r="J994" s="508"/>
      <c r="K994" s="509"/>
      <c r="L994" s="510"/>
      <c r="N994" s="511"/>
      <c r="O994" s="511"/>
      <c r="P994" s="267"/>
      <c r="Q994" s="267"/>
      <c r="R994" s="267"/>
      <c r="S994" s="267"/>
      <c r="T994" s="267"/>
      <c r="U994" s="267"/>
      <c r="V994" s="267"/>
      <c r="W994" s="267"/>
      <c r="X994" s="267"/>
      <c r="Y994" s="267"/>
      <c r="Z994" s="267"/>
      <c r="AA994" s="267"/>
      <c r="AB994" s="267"/>
      <c r="AC994" s="267"/>
      <c r="AD994" s="267"/>
      <c r="AE994" s="267"/>
      <c r="AF994" s="267"/>
      <c r="AG994" s="267"/>
      <c r="AH994" s="267"/>
      <c r="AI994" s="267"/>
      <c r="AJ994" s="267"/>
      <c r="AK994" s="267"/>
      <c r="AL994" s="267"/>
      <c r="AM994" s="267"/>
      <c r="AN994" s="267"/>
      <c r="AO994" s="267"/>
      <c r="AP994" s="267"/>
      <c r="AQ994" s="267"/>
      <c r="AR994" s="267"/>
      <c r="AS994" s="267"/>
      <c r="AT994" s="267"/>
      <c r="AU994" s="267"/>
      <c r="AV994" s="267"/>
      <c r="AW994" s="267"/>
      <c r="AX994" s="267"/>
      <c r="AY994" s="267"/>
      <c r="AZ994" s="267"/>
      <c r="BA994" s="267"/>
      <c r="BB994" s="267"/>
      <c r="BC994" s="267"/>
      <c r="BD994" s="267"/>
      <c r="BE994" s="267"/>
      <c r="BF994" s="267"/>
      <c r="BG994" s="267"/>
      <c r="BH994" s="267"/>
      <c r="BI994" s="267"/>
      <c r="BJ994" s="267"/>
      <c r="BK994" s="267"/>
      <c r="BL994" s="267"/>
      <c r="BM994" s="267"/>
      <c r="BN994" s="267"/>
      <c r="BO994" s="267"/>
      <c r="BP994" s="267"/>
      <c r="BQ994" s="267"/>
      <c r="BR994" s="267"/>
      <c r="BS994" s="267"/>
      <c r="BT994" s="267"/>
      <c r="BU994" s="267"/>
      <c r="BV994" s="267"/>
      <c r="BW994" s="267"/>
      <c r="BX994" s="267"/>
      <c r="BY994" s="267"/>
      <c r="BZ994" s="267"/>
      <c r="CA994" s="267"/>
      <c r="CB994" s="267"/>
      <c r="CC994" s="267"/>
      <c r="CD994" s="267"/>
      <c r="CE994" s="267"/>
      <c r="CF994" s="267"/>
      <c r="CG994" s="267"/>
      <c r="CH994" s="267"/>
      <c r="CI994" s="267"/>
      <c r="CJ994" s="267"/>
      <c r="CK994" s="267"/>
      <c r="CL994" s="267"/>
      <c r="CM994" s="267"/>
      <c r="CN994" s="267"/>
      <c r="CO994" s="267"/>
      <c r="CP994" s="267"/>
      <c r="CQ994" s="267"/>
      <c r="CR994" s="267"/>
      <c r="CS994" s="267"/>
      <c r="CT994" s="267"/>
      <c r="CU994" s="267"/>
      <c r="CV994" s="267"/>
      <c r="CW994" s="267"/>
      <c r="CX994" s="267"/>
      <c r="CY994" s="267"/>
      <c r="CZ994" s="267"/>
      <c r="DA994" s="267"/>
      <c r="DB994" s="267"/>
      <c r="DC994" s="267"/>
      <c r="DD994" s="267"/>
      <c r="DE994" s="267"/>
      <c r="DF994" s="267"/>
      <c r="DG994" s="267"/>
      <c r="DH994" s="267"/>
      <c r="DI994" s="267"/>
      <c r="DJ994" s="267"/>
      <c r="DK994" s="267"/>
      <c r="DL994" s="267"/>
      <c r="DM994" s="267"/>
      <c r="DN994" s="267"/>
      <c r="DO994" s="267"/>
      <c r="DP994" s="267"/>
      <c r="DQ994" s="267"/>
      <c r="DR994" s="267"/>
      <c r="DS994" s="267"/>
      <c r="DT994" s="267"/>
      <c r="DU994" s="267"/>
      <c r="DV994" s="267"/>
      <c r="DW994" s="267"/>
      <c r="DX994" s="267"/>
      <c r="DY994" s="267"/>
      <c r="DZ994" s="267"/>
      <c r="EA994" s="267"/>
      <c r="EB994" s="267"/>
      <c r="EC994" s="267"/>
      <c r="ED994" s="267"/>
      <c r="EE994" s="267"/>
      <c r="EF994" s="267"/>
      <c r="EG994" s="267"/>
      <c r="EH994" s="267"/>
      <c r="EI994" s="267"/>
      <c r="EJ994" s="267"/>
      <c r="EK994" s="267"/>
      <c r="EL994" s="267"/>
      <c r="EM994" s="267"/>
      <c r="EN994" s="267"/>
      <c r="EO994" s="267"/>
      <c r="EP994" s="267"/>
      <c r="EQ994" s="267"/>
      <c r="ER994" s="267"/>
      <c r="ES994" s="267"/>
      <c r="ET994" s="267"/>
      <c r="EU994" s="267"/>
      <c r="EV994" s="267"/>
      <c r="EW994" s="267"/>
      <c r="EX994" s="267"/>
      <c r="EY994" s="267"/>
      <c r="EZ994" s="267"/>
      <c r="FA994" s="267"/>
      <c r="FB994" s="267"/>
      <c r="FC994" s="267"/>
      <c r="FD994" s="267"/>
      <c r="FE994" s="267"/>
      <c r="FF994" s="267"/>
      <c r="FG994" s="267"/>
      <c r="FH994" s="267"/>
      <c r="FI994" s="267"/>
      <c r="FJ994" s="267"/>
      <c r="FK994" s="267"/>
      <c r="FL994" s="267"/>
      <c r="FM994" s="267"/>
      <c r="FN994" s="267"/>
      <c r="FO994" s="267"/>
      <c r="FP994" s="267"/>
      <c r="FQ994" s="267"/>
      <c r="FR994" s="267"/>
      <c r="FS994" s="267"/>
      <c r="FT994" s="267"/>
      <c r="FU994" s="267"/>
      <c r="FV994" s="267"/>
      <c r="FW994" s="267"/>
      <c r="FX994" s="267"/>
      <c r="FY994" s="267"/>
      <c r="FZ994" s="267"/>
      <c r="GA994" s="267"/>
      <c r="GB994" s="267"/>
      <c r="GC994" s="267"/>
      <c r="GD994" s="267"/>
      <c r="GE994" s="267"/>
      <c r="GF994" s="267"/>
      <c r="GG994" s="267"/>
      <c r="GH994" s="267"/>
      <c r="GI994" s="267"/>
      <c r="GJ994" s="267"/>
      <c r="GK994" s="267"/>
      <c r="GL994" s="267"/>
      <c r="GM994" s="267"/>
      <c r="GN994" s="267"/>
      <c r="GO994" s="267"/>
      <c r="GP994" s="267"/>
      <c r="GQ994" s="267"/>
      <c r="GR994" s="267"/>
      <c r="GS994" s="267"/>
      <c r="GT994" s="267"/>
      <c r="GU994" s="267"/>
      <c r="GV994" s="267"/>
    </row>
    <row r="996" spans="1:204" s="502" customFormat="1">
      <c r="A996" s="258"/>
      <c r="B996" s="425"/>
      <c r="C996" s="260"/>
      <c r="D996" s="261"/>
      <c r="E996" s="262"/>
      <c r="F996" s="263"/>
      <c r="G996" s="426"/>
      <c r="H996" s="428"/>
      <c r="I996" s="507"/>
      <c r="J996" s="508"/>
      <c r="K996" s="509"/>
      <c r="L996" s="510"/>
      <c r="N996" s="511"/>
      <c r="O996" s="511"/>
      <c r="P996" s="267"/>
      <c r="Q996" s="267"/>
      <c r="R996" s="267"/>
      <c r="S996" s="267"/>
      <c r="T996" s="267"/>
      <c r="U996" s="267"/>
      <c r="V996" s="267"/>
      <c r="W996" s="267"/>
      <c r="X996" s="267"/>
      <c r="Y996" s="267"/>
      <c r="Z996" s="267"/>
      <c r="AA996" s="267"/>
      <c r="AB996" s="267"/>
      <c r="AC996" s="267"/>
      <c r="AD996" s="267"/>
      <c r="AE996" s="267"/>
      <c r="AF996" s="267"/>
      <c r="AG996" s="267"/>
      <c r="AH996" s="267"/>
      <c r="AI996" s="267"/>
      <c r="AJ996" s="267"/>
      <c r="AK996" s="267"/>
      <c r="AL996" s="267"/>
      <c r="AM996" s="267"/>
      <c r="AN996" s="267"/>
      <c r="AO996" s="267"/>
      <c r="AP996" s="267"/>
      <c r="AQ996" s="267"/>
      <c r="AR996" s="267"/>
      <c r="AS996" s="267"/>
      <c r="AT996" s="267"/>
      <c r="AU996" s="267"/>
      <c r="AV996" s="267"/>
      <c r="AW996" s="267"/>
      <c r="AX996" s="267"/>
      <c r="AY996" s="267"/>
      <c r="AZ996" s="267"/>
      <c r="BA996" s="267"/>
      <c r="BB996" s="267"/>
      <c r="BC996" s="267"/>
      <c r="BD996" s="267"/>
      <c r="BE996" s="267"/>
      <c r="BF996" s="267"/>
      <c r="BG996" s="267"/>
      <c r="BH996" s="267"/>
      <c r="BI996" s="267"/>
      <c r="BJ996" s="267"/>
      <c r="BK996" s="267"/>
      <c r="BL996" s="267"/>
      <c r="BM996" s="267"/>
      <c r="BN996" s="267"/>
      <c r="BO996" s="267"/>
      <c r="BP996" s="267"/>
      <c r="BQ996" s="267"/>
      <c r="BR996" s="267"/>
      <c r="BS996" s="267"/>
      <c r="BT996" s="267"/>
      <c r="BU996" s="267"/>
      <c r="BV996" s="267"/>
      <c r="BW996" s="267"/>
      <c r="BX996" s="267"/>
      <c r="BY996" s="267"/>
      <c r="BZ996" s="267"/>
      <c r="CA996" s="267"/>
      <c r="CB996" s="267"/>
      <c r="CC996" s="267"/>
      <c r="CD996" s="267"/>
      <c r="CE996" s="267"/>
      <c r="CF996" s="267"/>
      <c r="CG996" s="267"/>
      <c r="CH996" s="267"/>
      <c r="CI996" s="267"/>
      <c r="CJ996" s="267"/>
      <c r="CK996" s="267"/>
      <c r="CL996" s="267"/>
      <c r="CM996" s="267"/>
      <c r="CN996" s="267"/>
      <c r="CO996" s="267"/>
      <c r="CP996" s="267"/>
      <c r="CQ996" s="267"/>
      <c r="CR996" s="267"/>
      <c r="CS996" s="267"/>
      <c r="CT996" s="267"/>
      <c r="CU996" s="267"/>
      <c r="CV996" s="267"/>
      <c r="CW996" s="267"/>
      <c r="CX996" s="267"/>
      <c r="CY996" s="267"/>
      <c r="CZ996" s="267"/>
      <c r="DA996" s="267"/>
      <c r="DB996" s="267"/>
      <c r="DC996" s="267"/>
      <c r="DD996" s="267"/>
      <c r="DE996" s="267"/>
      <c r="DF996" s="267"/>
      <c r="DG996" s="267"/>
      <c r="DH996" s="267"/>
      <c r="DI996" s="267"/>
      <c r="DJ996" s="267"/>
      <c r="DK996" s="267"/>
      <c r="DL996" s="267"/>
      <c r="DM996" s="267"/>
      <c r="DN996" s="267"/>
      <c r="DO996" s="267"/>
      <c r="DP996" s="267"/>
      <c r="DQ996" s="267"/>
      <c r="DR996" s="267"/>
      <c r="DS996" s="267"/>
      <c r="DT996" s="267"/>
      <c r="DU996" s="267"/>
      <c r="DV996" s="267"/>
      <c r="DW996" s="267"/>
      <c r="DX996" s="267"/>
      <c r="DY996" s="267"/>
      <c r="DZ996" s="267"/>
      <c r="EA996" s="267"/>
      <c r="EB996" s="267"/>
      <c r="EC996" s="267"/>
      <c r="ED996" s="267"/>
      <c r="EE996" s="267"/>
      <c r="EF996" s="267"/>
      <c r="EG996" s="267"/>
      <c r="EH996" s="267"/>
      <c r="EI996" s="267"/>
      <c r="EJ996" s="267"/>
      <c r="EK996" s="267"/>
      <c r="EL996" s="267"/>
      <c r="EM996" s="267"/>
      <c r="EN996" s="267"/>
      <c r="EO996" s="267"/>
      <c r="EP996" s="267"/>
      <c r="EQ996" s="267"/>
      <c r="ER996" s="267"/>
      <c r="ES996" s="267"/>
      <c r="ET996" s="267"/>
      <c r="EU996" s="267"/>
      <c r="EV996" s="267"/>
      <c r="EW996" s="267"/>
      <c r="EX996" s="267"/>
      <c r="EY996" s="267"/>
      <c r="EZ996" s="267"/>
      <c r="FA996" s="267"/>
      <c r="FB996" s="267"/>
      <c r="FC996" s="267"/>
      <c r="FD996" s="267"/>
      <c r="FE996" s="267"/>
      <c r="FF996" s="267"/>
      <c r="FG996" s="267"/>
      <c r="FH996" s="267"/>
      <c r="FI996" s="267"/>
      <c r="FJ996" s="267"/>
      <c r="FK996" s="267"/>
      <c r="FL996" s="267"/>
      <c r="FM996" s="267"/>
      <c r="FN996" s="267"/>
      <c r="FO996" s="267"/>
      <c r="FP996" s="267"/>
      <c r="FQ996" s="267"/>
      <c r="FR996" s="267"/>
      <c r="FS996" s="267"/>
      <c r="FT996" s="267"/>
      <c r="FU996" s="267"/>
      <c r="FV996" s="267"/>
      <c r="FW996" s="267"/>
      <c r="FX996" s="267"/>
      <c r="FY996" s="267"/>
      <c r="FZ996" s="267"/>
      <c r="GA996" s="267"/>
      <c r="GB996" s="267"/>
      <c r="GC996" s="267"/>
      <c r="GD996" s="267"/>
      <c r="GE996" s="267"/>
      <c r="GF996" s="267"/>
      <c r="GG996" s="267"/>
      <c r="GH996" s="267"/>
      <c r="GI996" s="267"/>
      <c r="GJ996" s="267"/>
      <c r="GK996" s="267"/>
      <c r="GL996" s="267"/>
      <c r="GM996" s="267"/>
      <c r="GN996" s="267"/>
      <c r="GO996" s="267"/>
      <c r="GP996" s="267"/>
      <c r="GQ996" s="267"/>
      <c r="GR996" s="267"/>
      <c r="GS996" s="267"/>
      <c r="GT996" s="267"/>
      <c r="GU996" s="267"/>
      <c r="GV996" s="267"/>
    </row>
    <row r="998" spans="1:204" s="502" customFormat="1">
      <c r="A998" s="258"/>
      <c r="B998" s="425"/>
      <c r="C998" s="260"/>
      <c r="D998" s="261"/>
      <c r="E998" s="262"/>
      <c r="F998" s="263"/>
      <c r="G998" s="426"/>
      <c r="H998" s="428"/>
      <c r="I998" s="507"/>
      <c r="J998" s="508"/>
      <c r="K998" s="509"/>
      <c r="L998" s="510"/>
      <c r="N998" s="511"/>
      <c r="O998" s="511"/>
      <c r="P998" s="267"/>
      <c r="Q998" s="267"/>
      <c r="R998" s="267"/>
      <c r="S998" s="267"/>
      <c r="T998" s="267"/>
      <c r="U998" s="267"/>
      <c r="V998" s="267"/>
      <c r="W998" s="267"/>
      <c r="X998" s="267"/>
      <c r="Y998" s="267"/>
      <c r="Z998" s="267"/>
      <c r="AA998" s="267"/>
      <c r="AB998" s="267"/>
      <c r="AC998" s="267"/>
      <c r="AD998" s="267"/>
      <c r="AE998" s="267"/>
      <c r="AF998" s="267"/>
      <c r="AG998" s="267"/>
      <c r="AH998" s="267"/>
      <c r="AI998" s="267"/>
      <c r="AJ998" s="267"/>
      <c r="AK998" s="267"/>
      <c r="AL998" s="267"/>
      <c r="AM998" s="267"/>
      <c r="AN998" s="267"/>
      <c r="AO998" s="267"/>
      <c r="AP998" s="267"/>
      <c r="AQ998" s="267"/>
      <c r="AR998" s="267"/>
      <c r="AS998" s="267"/>
      <c r="AT998" s="267"/>
      <c r="AU998" s="267"/>
      <c r="AV998" s="267"/>
      <c r="AW998" s="267"/>
      <c r="AX998" s="267"/>
      <c r="AY998" s="267"/>
      <c r="AZ998" s="267"/>
      <c r="BA998" s="267"/>
      <c r="BB998" s="267"/>
      <c r="BC998" s="267"/>
      <c r="BD998" s="267"/>
      <c r="BE998" s="267"/>
      <c r="BF998" s="267"/>
      <c r="BG998" s="267"/>
      <c r="BH998" s="267"/>
      <c r="BI998" s="267"/>
      <c r="BJ998" s="267"/>
      <c r="BK998" s="267"/>
      <c r="BL998" s="267"/>
      <c r="BM998" s="267"/>
      <c r="BN998" s="267"/>
      <c r="BO998" s="267"/>
      <c r="BP998" s="267"/>
      <c r="BQ998" s="267"/>
      <c r="BR998" s="267"/>
      <c r="BS998" s="267"/>
      <c r="BT998" s="267"/>
      <c r="BU998" s="267"/>
      <c r="BV998" s="267"/>
      <c r="BW998" s="267"/>
      <c r="BX998" s="267"/>
      <c r="BY998" s="267"/>
      <c r="BZ998" s="267"/>
      <c r="CA998" s="267"/>
      <c r="CB998" s="267"/>
      <c r="CC998" s="267"/>
      <c r="CD998" s="267"/>
      <c r="CE998" s="267"/>
      <c r="CF998" s="267"/>
      <c r="CG998" s="267"/>
      <c r="CH998" s="267"/>
      <c r="CI998" s="267"/>
      <c r="CJ998" s="267"/>
      <c r="CK998" s="267"/>
      <c r="CL998" s="267"/>
      <c r="CM998" s="267"/>
      <c r="CN998" s="267"/>
      <c r="CO998" s="267"/>
      <c r="CP998" s="267"/>
      <c r="CQ998" s="267"/>
      <c r="CR998" s="267"/>
      <c r="CS998" s="267"/>
      <c r="CT998" s="267"/>
      <c r="CU998" s="267"/>
      <c r="CV998" s="267"/>
      <c r="CW998" s="267"/>
      <c r="CX998" s="267"/>
      <c r="CY998" s="267"/>
      <c r="CZ998" s="267"/>
      <c r="DA998" s="267"/>
      <c r="DB998" s="267"/>
      <c r="DC998" s="267"/>
      <c r="DD998" s="267"/>
      <c r="DE998" s="267"/>
      <c r="DF998" s="267"/>
      <c r="DG998" s="267"/>
      <c r="DH998" s="267"/>
      <c r="DI998" s="267"/>
      <c r="DJ998" s="267"/>
      <c r="DK998" s="267"/>
      <c r="DL998" s="267"/>
      <c r="DM998" s="267"/>
      <c r="DN998" s="267"/>
      <c r="DO998" s="267"/>
      <c r="DP998" s="267"/>
      <c r="DQ998" s="267"/>
      <c r="DR998" s="267"/>
      <c r="DS998" s="267"/>
      <c r="DT998" s="267"/>
      <c r="DU998" s="267"/>
      <c r="DV998" s="267"/>
      <c r="DW998" s="267"/>
      <c r="DX998" s="267"/>
      <c r="DY998" s="267"/>
      <c r="DZ998" s="267"/>
      <c r="EA998" s="267"/>
      <c r="EB998" s="267"/>
      <c r="EC998" s="267"/>
      <c r="ED998" s="267"/>
      <c r="EE998" s="267"/>
      <c r="EF998" s="267"/>
      <c r="EG998" s="267"/>
      <c r="EH998" s="267"/>
      <c r="EI998" s="267"/>
      <c r="EJ998" s="267"/>
      <c r="EK998" s="267"/>
      <c r="EL998" s="267"/>
      <c r="EM998" s="267"/>
      <c r="EN998" s="267"/>
      <c r="EO998" s="267"/>
      <c r="EP998" s="267"/>
      <c r="EQ998" s="267"/>
      <c r="ER998" s="267"/>
      <c r="ES998" s="267"/>
      <c r="ET998" s="267"/>
      <c r="EU998" s="267"/>
      <c r="EV998" s="267"/>
      <c r="EW998" s="267"/>
      <c r="EX998" s="267"/>
      <c r="EY998" s="267"/>
      <c r="EZ998" s="267"/>
      <c r="FA998" s="267"/>
      <c r="FB998" s="267"/>
      <c r="FC998" s="267"/>
      <c r="FD998" s="267"/>
      <c r="FE998" s="267"/>
      <c r="FF998" s="267"/>
      <c r="FG998" s="267"/>
      <c r="FH998" s="267"/>
      <c r="FI998" s="267"/>
      <c r="FJ998" s="267"/>
      <c r="FK998" s="267"/>
      <c r="FL998" s="267"/>
      <c r="FM998" s="267"/>
      <c r="FN998" s="267"/>
      <c r="FO998" s="267"/>
      <c r="FP998" s="267"/>
      <c r="FQ998" s="267"/>
      <c r="FR998" s="267"/>
      <c r="FS998" s="267"/>
      <c r="FT998" s="267"/>
      <c r="FU998" s="267"/>
      <c r="FV998" s="267"/>
      <c r="FW998" s="267"/>
      <c r="FX998" s="267"/>
      <c r="FY998" s="267"/>
      <c r="FZ998" s="267"/>
      <c r="GA998" s="267"/>
      <c r="GB998" s="267"/>
      <c r="GC998" s="267"/>
      <c r="GD998" s="267"/>
      <c r="GE998" s="267"/>
      <c r="GF998" s="267"/>
      <c r="GG998" s="267"/>
      <c r="GH998" s="267"/>
      <c r="GI998" s="267"/>
      <c r="GJ998" s="267"/>
      <c r="GK998" s="267"/>
      <c r="GL998" s="267"/>
      <c r="GM998" s="267"/>
      <c r="GN998" s="267"/>
      <c r="GO998" s="267"/>
      <c r="GP998" s="267"/>
      <c r="GQ998" s="267"/>
      <c r="GR998" s="267"/>
      <c r="GS998" s="267"/>
      <c r="GT998" s="267"/>
      <c r="GU998" s="267"/>
      <c r="GV998" s="267"/>
    </row>
    <row r="1000" spans="1:204" s="502" customFormat="1">
      <c r="A1000" s="258"/>
      <c r="B1000" s="425"/>
      <c r="C1000" s="260"/>
      <c r="D1000" s="261"/>
      <c r="E1000" s="262"/>
      <c r="F1000" s="263"/>
      <c r="G1000" s="426"/>
      <c r="H1000" s="428"/>
      <c r="I1000" s="507"/>
      <c r="J1000" s="508"/>
      <c r="K1000" s="509"/>
      <c r="L1000" s="510"/>
      <c r="N1000" s="511"/>
      <c r="O1000" s="511"/>
      <c r="P1000" s="267"/>
      <c r="Q1000" s="267"/>
      <c r="R1000" s="267"/>
      <c r="S1000" s="267"/>
      <c r="T1000" s="267"/>
      <c r="U1000" s="267"/>
      <c r="V1000" s="267"/>
      <c r="W1000" s="267"/>
      <c r="X1000" s="267"/>
      <c r="Y1000" s="267"/>
      <c r="Z1000" s="267"/>
      <c r="AA1000" s="267"/>
      <c r="AB1000" s="267"/>
      <c r="AC1000" s="267"/>
      <c r="AD1000" s="267"/>
      <c r="AE1000" s="267"/>
      <c r="AF1000" s="267"/>
      <c r="AG1000" s="267"/>
      <c r="AH1000" s="267"/>
      <c r="AI1000" s="267"/>
      <c r="AJ1000" s="267"/>
      <c r="AK1000" s="267"/>
      <c r="AL1000" s="267"/>
      <c r="AM1000" s="267"/>
      <c r="AN1000" s="267"/>
      <c r="AO1000" s="267"/>
      <c r="AP1000" s="267"/>
      <c r="AQ1000" s="267"/>
      <c r="AR1000" s="267"/>
      <c r="AS1000" s="267"/>
      <c r="AT1000" s="267"/>
      <c r="AU1000" s="267"/>
      <c r="AV1000" s="267"/>
      <c r="AW1000" s="267"/>
      <c r="AX1000" s="267"/>
      <c r="AY1000" s="267"/>
      <c r="AZ1000" s="267"/>
      <c r="BA1000" s="267"/>
      <c r="BB1000" s="267"/>
      <c r="BC1000" s="267"/>
      <c r="BD1000" s="267"/>
      <c r="BE1000" s="267"/>
      <c r="BF1000" s="267"/>
      <c r="BG1000" s="267"/>
      <c r="BH1000" s="267"/>
      <c r="BI1000" s="267"/>
      <c r="BJ1000" s="267"/>
      <c r="BK1000" s="267"/>
      <c r="BL1000" s="267"/>
      <c r="BM1000" s="267"/>
      <c r="BN1000" s="267"/>
      <c r="BO1000" s="267"/>
      <c r="BP1000" s="267"/>
      <c r="BQ1000" s="267"/>
      <c r="BR1000" s="267"/>
      <c r="BS1000" s="267"/>
      <c r="BT1000" s="267"/>
      <c r="BU1000" s="267"/>
      <c r="BV1000" s="267"/>
      <c r="BW1000" s="267"/>
      <c r="BX1000" s="267"/>
      <c r="BY1000" s="267"/>
      <c r="BZ1000" s="267"/>
      <c r="CA1000" s="267"/>
      <c r="CB1000" s="267"/>
      <c r="CC1000" s="267"/>
      <c r="CD1000" s="267"/>
      <c r="CE1000" s="267"/>
      <c r="CF1000" s="267"/>
      <c r="CG1000" s="267"/>
      <c r="CH1000" s="267"/>
      <c r="CI1000" s="267"/>
      <c r="CJ1000" s="267"/>
      <c r="CK1000" s="267"/>
      <c r="CL1000" s="267"/>
      <c r="CM1000" s="267"/>
      <c r="CN1000" s="267"/>
      <c r="CO1000" s="267"/>
      <c r="CP1000" s="267"/>
      <c r="CQ1000" s="267"/>
      <c r="CR1000" s="267"/>
      <c r="CS1000" s="267"/>
      <c r="CT1000" s="267"/>
      <c r="CU1000" s="267"/>
      <c r="CV1000" s="267"/>
      <c r="CW1000" s="267"/>
      <c r="CX1000" s="267"/>
      <c r="CY1000" s="267"/>
      <c r="CZ1000" s="267"/>
      <c r="DA1000" s="267"/>
      <c r="DB1000" s="267"/>
      <c r="DC1000" s="267"/>
      <c r="DD1000" s="267"/>
      <c r="DE1000" s="267"/>
      <c r="DF1000" s="267"/>
      <c r="DG1000" s="267"/>
      <c r="DH1000" s="267"/>
      <c r="DI1000" s="267"/>
      <c r="DJ1000" s="267"/>
      <c r="DK1000" s="267"/>
      <c r="DL1000" s="267"/>
      <c r="DM1000" s="267"/>
      <c r="DN1000" s="267"/>
      <c r="DO1000" s="267"/>
      <c r="DP1000" s="267"/>
      <c r="DQ1000" s="267"/>
      <c r="DR1000" s="267"/>
      <c r="DS1000" s="267"/>
      <c r="DT1000" s="267"/>
      <c r="DU1000" s="267"/>
      <c r="DV1000" s="267"/>
      <c r="DW1000" s="267"/>
      <c r="DX1000" s="267"/>
      <c r="DY1000" s="267"/>
      <c r="DZ1000" s="267"/>
      <c r="EA1000" s="267"/>
      <c r="EB1000" s="267"/>
      <c r="EC1000" s="267"/>
      <c r="ED1000" s="267"/>
      <c r="EE1000" s="267"/>
      <c r="EF1000" s="267"/>
      <c r="EG1000" s="267"/>
      <c r="EH1000" s="267"/>
      <c r="EI1000" s="267"/>
      <c r="EJ1000" s="267"/>
      <c r="EK1000" s="267"/>
      <c r="EL1000" s="267"/>
      <c r="EM1000" s="267"/>
      <c r="EN1000" s="267"/>
      <c r="EO1000" s="267"/>
      <c r="EP1000" s="267"/>
      <c r="EQ1000" s="267"/>
      <c r="ER1000" s="267"/>
      <c r="ES1000" s="267"/>
      <c r="ET1000" s="267"/>
      <c r="EU1000" s="267"/>
      <c r="EV1000" s="267"/>
      <c r="EW1000" s="267"/>
      <c r="EX1000" s="267"/>
      <c r="EY1000" s="267"/>
      <c r="EZ1000" s="267"/>
      <c r="FA1000" s="267"/>
      <c r="FB1000" s="267"/>
      <c r="FC1000" s="267"/>
      <c r="FD1000" s="267"/>
      <c r="FE1000" s="267"/>
      <c r="FF1000" s="267"/>
      <c r="FG1000" s="267"/>
      <c r="FH1000" s="267"/>
      <c r="FI1000" s="267"/>
      <c r="FJ1000" s="267"/>
      <c r="FK1000" s="267"/>
      <c r="FL1000" s="267"/>
      <c r="FM1000" s="267"/>
      <c r="FN1000" s="267"/>
      <c r="FO1000" s="267"/>
      <c r="FP1000" s="267"/>
      <c r="FQ1000" s="267"/>
      <c r="FR1000" s="267"/>
      <c r="FS1000" s="267"/>
      <c r="FT1000" s="267"/>
      <c r="FU1000" s="267"/>
      <c r="FV1000" s="267"/>
      <c r="FW1000" s="267"/>
      <c r="FX1000" s="267"/>
      <c r="FY1000" s="267"/>
      <c r="FZ1000" s="267"/>
      <c r="GA1000" s="267"/>
      <c r="GB1000" s="267"/>
      <c r="GC1000" s="267"/>
      <c r="GD1000" s="267"/>
      <c r="GE1000" s="267"/>
      <c r="GF1000" s="267"/>
      <c r="GG1000" s="267"/>
      <c r="GH1000" s="267"/>
      <c r="GI1000" s="267"/>
      <c r="GJ1000" s="267"/>
      <c r="GK1000" s="267"/>
      <c r="GL1000" s="267"/>
      <c r="GM1000" s="267"/>
      <c r="GN1000" s="267"/>
      <c r="GO1000" s="267"/>
      <c r="GP1000" s="267"/>
      <c r="GQ1000" s="267"/>
      <c r="GR1000" s="267"/>
      <c r="GS1000" s="267"/>
      <c r="GT1000" s="267"/>
      <c r="GU1000" s="267"/>
      <c r="GV1000" s="267"/>
    </row>
    <row r="1001" spans="1:204" s="502" customFormat="1">
      <c r="A1001" s="258"/>
      <c r="B1001" s="425"/>
      <c r="C1001" s="260"/>
      <c r="D1001" s="261"/>
      <c r="E1001" s="262"/>
      <c r="F1001" s="263"/>
      <c r="G1001" s="426"/>
      <c r="H1001" s="428"/>
      <c r="I1001" s="507"/>
      <c r="J1001" s="508"/>
      <c r="K1001" s="509"/>
      <c r="L1001" s="510"/>
      <c r="N1001" s="511"/>
      <c r="O1001" s="511"/>
      <c r="P1001" s="267"/>
      <c r="Q1001" s="267"/>
      <c r="R1001" s="267"/>
      <c r="S1001" s="267"/>
      <c r="T1001" s="267"/>
      <c r="U1001" s="267"/>
      <c r="V1001" s="267"/>
      <c r="W1001" s="267"/>
      <c r="X1001" s="267"/>
      <c r="Y1001" s="267"/>
      <c r="Z1001" s="267"/>
      <c r="AA1001" s="267"/>
      <c r="AB1001" s="267"/>
      <c r="AC1001" s="267"/>
      <c r="AD1001" s="267"/>
      <c r="AE1001" s="267"/>
      <c r="AF1001" s="267"/>
      <c r="AG1001" s="267"/>
      <c r="AH1001" s="267"/>
      <c r="AI1001" s="267"/>
      <c r="AJ1001" s="267"/>
      <c r="AK1001" s="267"/>
      <c r="AL1001" s="267"/>
      <c r="AM1001" s="267"/>
      <c r="AN1001" s="267"/>
      <c r="AO1001" s="267"/>
      <c r="AP1001" s="267"/>
      <c r="AQ1001" s="267"/>
      <c r="AR1001" s="267"/>
      <c r="AS1001" s="267"/>
      <c r="AT1001" s="267"/>
      <c r="AU1001" s="267"/>
      <c r="AV1001" s="267"/>
      <c r="AW1001" s="267"/>
      <c r="AX1001" s="267"/>
      <c r="AY1001" s="267"/>
      <c r="AZ1001" s="267"/>
      <c r="BA1001" s="267"/>
      <c r="BB1001" s="267"/>
      <c r="BC1001" s="267"/>
      <c r="BD1001" s="267"/>
      <c r="BE1001" s="267"/>
      <c r="BF1001" s="267"/>
      <c r="BG1001" s="267"/>
      <c r="BH1001" s="267"/>
      <c r="BI1001" s="267"/>
      <c r="BJ1001" s="267"/>
      <c r="BK1001" s="267"/>
      <c r="BL1001" s="267"/>
      <c r="BM1001" s="267"/>
      <c r="BN1001" s="267"/>
      <c r="BO1001" s="267"/>
      <c r="BP1001" s="267"/>
      <c r="BQ1001" s="267"/>
      <c r="BR1001" s="267"/>
      <c r="BS1001" s="267"/>
      <c r="BT1001" s="267"/>
      <c r="BU1001" s="267"/>
      <c r="BV1001" s="267"/>
      <c r="BW1001" s="267"/>
      <c r="BX1001" s="267"/>
      <c r="BY1001" s="267"/>
      <c r="BZ1001" s="267"/>
      <c r="CA1001" s="267"/>
      <c r="CB1001" s="267"/>
      <c r="CC1001" s="267"/>
      <c r="CD1001" s="267"/>
      <c r="CE1001" s="267"/>
      <c r="CF1001" s="267"/>
      <c r="CG1001" s="267"/>
      <c r="CH1001" s="267"/>
      <c r="CI1001" s="267"/>
      <c r="CJ1001" s="267"/>
      <c r="CK1001" s="267"/>
      <c r="CL1001" s="267"/>
      <c r="CM1001" s="267"/>
      <c r="CN1001" s="267"/>
      <c r="CO1001" s="267"/>
      <c r="CP1001" s="267"/>
      <c r="CQ1001" s="267"/>
      <c r="CR1001" s="267"/>
      <c r="CS1001" s="267"/>
      <c r="CT1001" s="267"/>
      <c r="CU1001" s="267"/>
      <c r="CV1001" s="267"/>
      <c r="CW1001" s="267"/>
      <c r="CX1001" s="267"/>
      <c r="CY1001" s="267"/>
      <c r="CZ1001" s="267"/>
      <c r="DA1001" s="267"/>
      <c r="DB1001" s="267"/>
      <c r="DC1001" s="267"/>
      <c r="DD1001" s="267"/>
      <c r="DE1001" s="267"/>
      <c r="DF1001" s="267"/>
      <c r="DG1001" s="267"/>
      <c r="DH1001" s="267"/>
      <c r="DI1001" s="267"/>
      <c r="DJ1001" s="267"/>
      <c r="DK1001" s="267"/>
      <c r="DL1001" s="267"/>
      <c r="DM1001" s="267"/>
      <c r="DN1001" s="267"/>
      <c r="DO1001" s="267"/>
      <c r="DP1001" s="267"/>
      <c r="DQ1001" s="267"/>
      <c r="DR1001" s="267"/>
      <c r="DS1001" s="267"/>
      <c r="DT1001" s="267"/>
      <c r="DU1001" s="267"/>
      <c r="DV1001" s="267"/>
      <c r="DW1001" s="267"/>
      <c r="DX1001" s="267"/>
      <c r="DY1001" s="267"/>
      <c r="DZ1001" s="267"/>
      <c r="EA1001" s="267"/>
      <c r="EB1001" s="267"/>
      <c r="EC1001" s="267"/>
      <c r="ED1001" s="267"/>
      <c r="EE1001" s="267"/>
      <c r="EF1001" s="267"/>
      <c r="EG1001" s="267"/>
      <c r="EH1001" s="267"/>
      <c r="EI1001" s="267"/>
      <c r="EJ1001" s="267"/>
      <c r="EK1001" s="267"/>
      <c r="EL1001" s="267"/>
      <c r="EM1001" s="267"/>
      <c r="EN1001" s="267"/>
      <c r="EO1001" s="267"/>
      <c r="EP1001" s="267"/>
      <c r="EQ1001" s="267"/>
      <c r="ER1001" s="267"/>
      <c r="ES1001" s="267"/>
      <c r="ET1001" s="267"/>
      <c r="EU1001" s="267"/>
      <c r="EV1001" s="267"/>
      <c r="EW1001" s="267"/>
      <c r="EX1001" s="267"/>
      <c r="EY1001" s="267"/>
      <c r="EZ1001" s="267"/>
      <c r="FA1001" s="267"/>
      <c r="FB1001" s="267"/>
      <c r="FC1001" s="267"/>
      <c r="FD1001" s="267"/>
      <c r="FE1001" s="267"/>
      <c r="FF1001" s="267"/>
      <c r="FG1001" s="267"/>
      <c r="FH1001" s="267"/>
      <c r="FI1001" s="267"/>
      <c r="FJ1001" s="267"/>
      <c r="FK1001" s="267"/>
      <c r="FL1001" s="267"/>
      <c r="FM1001" s="267"/>
      <c r="FN1001" s="267"/>
      <c r="FO1001" s="267"/>
      <c r="FP1001" s="267"/>
      <c r="FQ1001" s="267"/>
      <c r="FR1001" s="267"/>
      <c r="FS1001" s="267"/>
      <c r="FT1001" s="267"/>
      <c r="FU1001" s="267"/>
      <c r="FV1001" s="267"/>
      <c r="FW1001" s="267"/>
      <c r="FX1001" s="267"/>
      <c r="FY1001" s="267"/>
      <c r="FZ1001" s="267"/>
      <c r="GA1001" s="267"/>
      <c r="GB1001" s="267"/>
      <c r="GC1001" s="267"/>
      <c r="GD1001" s="267"/>
      <c r="GE1001" s="267"/>
      <c r="GF1001" s="267"/>
      <c r="GG1001" s="267"/>
      <c r="GH1001" s="267"/>
      <c r="GI1001" s="267"/>
      <c r="GJ1001" s="267"/>
      <c r="GK1001" s="267"/>
      <c r="GL1001" s="267"/>
      <c r="GM1001" s="267"/>
      <c r="GN1001" s="267"/>
      <c r="GO1001" s="267"/>
      <c r="GP1001" s="267"/>
      <c r="GQ1001" s="267"/>
      <c r="GR1001" s="267"/>
      <c r="GS1001" s="267"/>
      <c r="GT1001" s="267"/>
      <c r="GU1001" s="267"/>
      <c r="GV1001" s="267"/>
    </row>
    <row r="1002" spans="1:204" s="502" customFormat="1">
      <c r="A1002" s="258"/>
      <c r="B1002" s="425"/>
      <c r="C1002" s="260"/>
      <c r="D1002" s="261"/>
      <c r="E1002" s="262"/>
      <c r="F1002" s="263"/>
      <c r="G1002" s="426"/>
      <c r="H1002" s="428"/>
      <c r="I1002" s="507"/>
      <c r="J1002" s="508"/>
      <c r="K1002" s="509"/>
      <c r="L1002" s="510"/>
      <c r="N1002" s="511"/>
      <c r="O1002" s="511"/>
      <c r="P1002" s="267"/>
      <c r="Q1002" s="267"/>
      <c r="R1002" s="267"/>
      <c r="S1002" s="267"/>
      <c r="T1002" s="267"/>
      <c r="U1002" s="267"/>
      <c r="V1002" s="267"/>
      <c r="W1002" s="267"/>
      <c r="X1002" s="267"/>
      <c r="Y1002" s="267"/>
      <c r="Z1002" s="267"/>
      <c r="AA1002" s="267"/>
      <c r="AB1002" s="267"/>
      <c r="AC1002" s="267"/>
      <c r="AD1002" s="267"/>
      <c r="AE1002" s="267"/>
      <c r="AF1002" s="267"/>
      <c r="AG1002" s="267"/>
      <c r="AH1002" s="267"/>
      <c r="AI1002" s="267"/>
      <c r="AJ1002" s="267"/>
      <c r="AK1002" s="267"/>
      <c r="AL1002" s="267"/>
      <c r="AM1002" s="267"/>
      <c r="AN1002" s="267"/>
      <c r="AO1002" s="267"/>
      <c r="AP1002" s="267"/>
      <c r="AQ1002" s="267"/>
      <c r="AR1002" s="267"/>
      <c r="AS1002" s="267"/>
      <c r="AT1002" s="267"/>
      <c r="AU1002" s="267"/>
      <c r="AV1002" s="267"/>
      <c r="AW1002" s="267"/>
      <c r="AX1002" s="267"/>
      <c r="AY1002" s="267"/>
      <c r="AZ1002" s="267"/>
      <c r="BA1002" s="267"/>
      <c r="BB1002" s="267"/>
      <c r="BC1002" s="267"/>
      <c r="BD1002" s="267"/>
      <c r="BE1002" s="267"/>
      <c r="BF1002" s="267"/>
      <c r="BG1002" s="267"/>
      <c r="BH1002" s="267"/>
      <c r="BI1002" s="267"/>
      <c r="BJ1002" s="267"/>
      <c r="BK1002" s="267"/>
      <c r="BL1002" s="267"/>
      <c r="BM1002" s="267"/>
      <c r="BN1002" s="267"/>
      <c r="BO1002" s="267"/>
      <c r="BP1002" s="267"/>
      <c r="BQ1002" s="267"/>
      <c r="BR1002" s="267"/>
      <c r="BS1002" s="267"/>
      <c r="BT1002" s="267"/>
      <c r="BU1002" s="267"/>
      <c r="BV1002" s="267"/>
      <c r="BW1002" s="267"/>
      <c r="BX1002" s="267"/>
      <c r="BY1002" s="267"/>
      <c r="BZ1002" s="267"/>
      <c r="CA1002" s="267"/>
      <c r="CB1002" s="267"/>
      <c r="CC1002" s="267"/>
      <c r="CD1002" s="267"/>
      <c r="CE1002" s="267"/>
      <c r="CF1002" s="267"/>
      <c r="CG1002" s="267"/>
      <c r="CH1002" s="267"/>
      <c r="CI1002" s="267"/>
      <c r="CJ1002" s="267"/>
      <c r="CK1002" s="267"/>
      <c r="CL1002" s="267"/>
      <c r="CM1002" s="267"/>
      <c r="CN1002" s="267"/>
      <c r="CO1002" s="267"/>
      <c r="CP1002" s="267"/>
      <c r="CQ1002" s="267"/>
      <c r="CR1002" s="267"/>
      <c r="CS1002" s="267"/>
      <c r="CT1002" s="267"/>
      <c r="CU1002" s="267"/>
      <c r="CV1002" s="267"/>
      <c r="CW1002" s="267"/>
      <c r="CX1002" s="267"/>
      <c r="CY1002" s="267"/>
      <c r="CZ1002" s="267"/>
      <c r="DA1002" s="267"/>
      <c r="DB1002" s="267"/>
      <c r="DC1002" s="267"/>
      <c r="DD1002" s="267"/>
      <c r="DE1002" s="267"/>
      <c r="DF1002" s="267"/>
      <c r="DG1002" s="267"/>
      <c r="DH1002" s="267"/>
      <c r="DI1002" s="267"/>
      <c r="DJ1002" s="267"/>
      <c r="DK1002" s="267"/>
      <c r="DL1002" s="267"/>
      <c r="DM1002" s="267"/>
      <c r="DN1002" s="267"/>
      <c r="DO1002" s="267"/>
      <c r="DP1002" s="267"/>
      <c r="DQ1002" s="267"/>
      <c r="DR1002" s="267"/>
      <c r="DS1002" s="267"/>
      <c r="DT1002" s="267"/>
      <c r="DU1002" s="267"/>
      <c r="DV1002" s="267"/>
      <c r="DW1002" s="267"/>
      <c r="DX1002" s="267"/>
      <c r="DY1002" s="267"/>
      <c r="DZ1002" s="267"/>
      <c r="EA1002" s="267"/>
      <c r="EB1002" s="267"/>
      <c r="EC1002" s="267"/>
      <c r="ED1002" s="267"/>
      <c r="EE1002" s="267"/>
      <c r="EF1002" s="267"/>
      <c r="EG1002" s="267"/>
      <c r="EH1002" s="267"/>
      <c r="EI1002" s="267"/>
      <c r="EJ1002" s="267"/>
      <c r="EK1002" s="267"/>
      <c r="EL1002" s="267"/>
      <c r="EM1002" s="267"/>
      <c r="EN1002" s="267"/>
      <c r="EO1002" s="267"/>
      <c r="EP1002" s="267"/>
      <c r="EQ1002" s="267"/>
      <c r="ER1002" s="267"/>
      <c r="ES1002" s="267"/>
      <c r="ET1002" s="267"/>
      <c r="EU1002" s="267"/>
      <c r="EV1002" s="267"/>
      <c r="EW1002" s="267"/>
      <c r="EX1002" s="267"/>
      <c r="EY1002" s="267"/>
      <c r="EZ1002" s="267"/>
      <c r="FA1002" s="267"/>
      <c r="FB1002" s="267"/>
      <c r="FC1002" s="267"/>
      <c r="FD1002" s="267"/>
      <c r="FE1002" s="267"/>
      <c r="FF1002" s="267"/>
      <c r="FG1002" s="267"/>
      <c r="FH1002" s="267"/>
      <c r="FI1002" s="267"/>
      <c r="FJ1002" s="267"/>
      <c r="FK1002" s="267"/>
      <c r="FL1002" s="267"/>
      <c r="FM1002" s="267"/>
      <c r="FN1002" s="267"/>
      <c r="FO1002" s="267"/>
      <c r="FP1002" s="267"/>
      <c r="FQ1002" s="267"/>
      <c r="FR1002" s="267"/>
      <c r="FS1002" s="267"/>
      <c r="FT1002" s="267"/>
      <c r="FU1002" s="267"/>
      <c r="FV1002" s="267"/>
      <c r="FW1002" s="267"/>
      <c r="FX1002" s="267"/>
      <c r="FY1002" s="267"/>
      <c r="FZ1002" s="267"/>
      <c r="GA1002" s="267"/>
      <c r="GB1002" s="267"/>
      <c r="GC1002" s="267"/>
      <c r="GD1002" s="267"/>
      <c r="GE1002" s="267"/>
      <c r="GF1002" s="267"/>
      <c r="GG1002" s="267"/>
      <c r="GH1002" s="267"/>
      <c r="GI1002" s="267"/>
      <c r="GJ1002" s="267"/>
      <c r="GK1002" s="267"/>
      <c r="GL1002" s="267"/>
      <c r="GM1002" s="267"/>
      <c r="GN1002" s="267"/>
      <c r="GO1002" s="267"/>
      <c r="GP1002" s="267"/>
      <c r="GQ1002" s="267"/>
      <c r="GR1002" s="267"/>
      <c r="GS1002" s="267"/>
      <c r="GT1002" s="267"/>
      <c r="GU1002" s="267"/>
      <c r="GV1002" s="267"/>
    </row>
    <row r="1004" spans="1:204" s="502" customFormat="1">
      <c r="A1004" s="258"/>
      <c r="B1004" s="425"/>
      <c r="C1004" s="260"/>
      <c r="D1004" s="261"/>
      <c r="E1004" s="262"/>
      <c r="F1004" s="263"/>
      <c r="G1004" s="426"/>
      <c r="H1004" s="428"/>
      <c r="I1004" s="507"/>
      <c r="J1004" s="508"/>
      <c r="K1004" s="509"/>
      <c r="L1004" s="510"/>
      <c r="N1004" s="511"/>
      <c r="O1004" s="511"/>
      <c r="P1004" s="267"/>
      <c r="Q1004" s="267"/>
      <c r="R1004" s="267"/>
      <c r="S1004" s="267"/>
      <c r="T1004" s="267"/>
      <c r="U1004" s="267"/>
      <c r="V1004" s="267"/>
      <c r="W1004" s="267"/>
      <c r="X1004" s="267"/>
      <c r="Y1004" s="267"/>
      <c r="Z1004" s="267"/>
      <c r="AA1004" s="267"/>
      <c r="AB1004" s="267"/>
      <c r="AC1004" s="267"/>
      <c r="AD1004" s="267"/>
      <c r="AE1004" s="267"/>
      <c r="AF1004" s="267"/>
      <c r="AG1004" s="267"/>
      <c r="AH1004" s="267"/>
      <c r="AI1004" s="267"/>
      <c r="AJ1004" s="267"/>
      <c r="AK1004" s="267"/>
      <c r="AL1004" s="267"/>
      <c r="AM1004" s="267"/>
      <c r="AN1004" s="267"/>
      <c r="AO1004" s="267"/>
      <c r="AP1004" s="267"/>
      <c r="AQ1004" s="267"/>
      <c r="AR1004" s="267"/>
      <c r="AS1004" s="267"/>
      <c r="AT1004" s="267"/>
      <c r="AU1004" s="267"/>
      <c r="AV1004" s="267"/>
      <c r="AW1004" s="267"/>
      <c r="AX1004" s="267"/>
      <c r="AY1004" s="267"/>
      <c r="AZ1004" s="267"/>
      <c r="BA1004" s="267"/>
      <c r="BB1004" s="267"/>
      <c r="BC1004" s="267"/>
      <c r="BD1004" s="267"/>
      <c r="BE1004" s="267"/>
      <c r="BF1004" s="267"/>
      <c r="BG1004" s="267"/>
      <c r="BH1004" s="267"/>
      <c r="BI1004" s="267"/>
      <c r="BJ1004" s="267"/>
      <c r="BK1004" s="267"/>
      <c r="BL1004" s="267"/>
      <c r="BM1004" s="267"/>
      <c r="BN1004" s="267"/>
      <c r="BO1004" s="267"/>
      <c r="BP1004" s="267"/>
      <c r="BQ1004" s="267"/>
      <c r="BR1004" s="267"/>
      <c r="BS1004" s="267"/>
      <c r="BT1004" s="267"/>
      <c r="BU1004" s="267"/>
      <c r="BV1004" s="267"/>
      <c r="BW1004" s="267"/>
      <c r="BX1004" s="267"/>
      <c r="BY1004" s="267"/>
      <c r="BZ1004" s="267"/>
      <c r="CA1004" s="267"/>
      <c r="CB1004" s="267"/>
      <c r="CC1004" s="267"/>
      <c r="CD1004" s="267"/>
      <c r="CE1004" s="267"/>
      <c r="CF1004" s="267"/>
      <c r="CG1004" s="267"/>
      <c r="CH1004" s="267"/>
      <c r="CI1004" s="267"/>
      <c r="CJ1004" s="267"/>
      <c r="CK1004" s="267"/>
      <c r="CL1004" s="267"/>
      <c r="CM1004" s="267"/>
      <c r="CN1004" s="267"/>
      <c r="CO1004" s="267"/>
      <c r="CP1004" s="267"/>
      <c r="CQ1004" s="267"/>
      <c r="CR1004" s="267"/>
      <c r="CS1004" s="267"/>
      <c r="CT1004" s="267"/>
      <c r="CU1004" s="267"/>
      <c r="CV1004" s="267"/>
      <c r="CW1004" s="267"/>
      <c r="CX1004" s="267"/>
      <c r="CY1004" s="267"/>
      <c r="CZ1004" s="267"/>
      <c r="DA1004" s="267"/>
      <c r="DB1004" s="267"/>
      <c r="DC1004" s="267"/>
      <c r="DD1004" s="267"/>
      <c r="DE1004" s="267"/>
      <c r="DF1004" s="267"/>
      <c r="DG1004" s="267"/>
      <c r="DH1004" s="267"/>
      <c r="DI1004" s="267"/>
      <c r="DJ1004" s="267"/>
      <c r="DK1004" s="267"/>
      <c r="DL1004" s="267"/>
      <c r="DM1004" s="267"/>
      <c r="DN1004" s="267"/>
      <c r="DO1004" s="267"/>
      <c r="DP1004" s="267"/>
      <c r="DQ1004" s="267"/>
      <c r="DR1004" s="267"/>
      <c r="DS1004" s="267"/>
      <c r="DT1004" s="267"/>
      <c r="DU1004" s="267"/>
      <c r="DV1004" s="267"/>
      <c r="DW1004" s="267"/>
      <c r="DX1004" s="267"/>
      <c r="DY1004" s="267"/>
      <c r="DZ1004" s="267"/>
      <c r="EA1004" s="267"/>
      <c r="EB1004" s="267"/>
      <c r="EC1004" s="267"/>
      <c r="ED1004" s="267"/>
      <c r="EE1004" s="267"/>
      <c r="EF1004" s="267"/>
      <c r="EG1004" s="267"/>
      <c r="EH1004" s="267"/>
      <c r="EI1004" s="267"/>
      <c r="EJ1004" s="267"/>
      <c r="EK1004" s="267"/>
      <c r="EL1004" s="267"/>
      <c r="EM1004" s="267"/>
      <c r="EN1004" s="267"/>
      <c r="EO1004" s="267"/>
      <c r="EP1004" s="267"/>
      <c r="EQ1004" s="267"/>
      <c r="ER1004" s="267"/>
      <c r="ES1004" s="267"/>
      <c r="ET1004" s="267"/>
      <c r="EU1004" s="267"/>
      <c r="EV1004" s="267"/>
      <c r="EW1004" s="267"/>
      <c r="EX1004" s="267"/>
      <c r="EY1004" s="267"/>
      <c r="EZ1004" s="267"/>
      <c r="FA1004" s="267"/>
      <c r="FB1004" s="267"/>
      <c r="FC1004" s="267"/>
      <c r="FD1004" s="267"/>
      <c r="FE1004" s="267"/>
      <c r="FF1004" s="267"/>
      <c r="FG1004" s="267"/>
      <c r="FH1004" s="267"/>
      <c r="FI1004" s="267"/>
      <c r="FJ1004" s="267"/>
      <c r="FK1004" s="267"/>
      <c r="FL1004" s="267"/>
      <c r="FM1004" s="267"/>
      <c r="FN1004" s="267"/>
      <c r="FO1004" s="267"/>
      <c r="FP1004" s="267"/>
      <c r="FQ1004" s="267"/>
      <c r="FR1004" s="267"/>
      <c r="FS1004" s="267"/>
      <c r="FT1004" s="267"/>
      <c r="FU1004" s="267"/>
      <c r="FV1004" s="267"/>
      <c r="FW1004" s="267"/>
      <c r="FX1004" s="267"/>
      <c r="FY1004" s="267"/>
      <c r="FZ1004" s="267"/>
      <c r="GA1004" s="267"/>
      <c r="GB1004" s="267"/>
      <c r="GC1004" s="267"/>
      <c r="GD1004" s="267"/>
      <c r="GE1004" s="267"/>
      <c r="GF1004" s="267"/>
      <c r="GG1004" s="267"/>
      <c r="GH1004" s="267"/>
      <c r="GI1004" s="267"/>
      <c r="GJ1004" s="267"/>
      <c r="GK1004" s="267"/>
      <c r="GL1004" s="267"/>
      <c r="GM1004" s="267"/>
      <c r="GN1004" s="267"/>
      <c r="GO1004" s="267"/>
      <c r="GP1004" s="267"/>
      <c r="GQ1004" s="267"/>
      <c r="GR1004" s="267"/>
      <c r="GS1004" s="267"/>
      <c r="GT1004" s="267"/>
      <c r="GU1004" s="267"/>
      <c r="GV1004" s="267"/>
    </row>
    <row r="1006" spans="1:204" s="502" customFormat="1">
      <c r="A1006" s="258"/>
      <c r="B1006" s="425"/>
      <c r="C1006" s="260"/>
      <c r="D1006" s="261"/>
      <c r="E1006" s="262"/>
      <c r="F1006" s="263"/>
      <c r="G1006" s="426"/>
      <c r="H1006" s="428"/>
      <c r="I1006" s="507"/>
      <c r="J1006" s="508"/>
      <c r="K1006" s="509"/>
      <c r="L1006" s="510"/>
      <c r="N1006" s="511"/>
      <c r="O1006" s="511"/>
      <c r="P1006" s="267"/>
      <c r="Q1006" s="267"/>
      <c r="R1006" s="267"/>
      <c r="S1006" s="267"/>
      <c r="T1006" s="267"/>
      <c r="U1006" s="267"/>
      <c r="V1006" s="267"/>
      <c r="W1006" s="267"/>
      <c r="X1006" s="267"/>
      <c r="Y1006" s="267"/>
      <c r="Z1006" s="267"/>
      <c r="AA1006" s="267"/>
      <c r="AB1006" s="267"/>
      <c r="AC1006" s="267"/>
      <c r="AD1006" s="267"/>
      <c r="AE1006" s="267"/>
      <c r="AF1006" s="267"/>
      <c r="AG1006" s="267"/>
      <c r="AH1006" s="267"/>
      <c r="AI1006" s="267"/>
      <c r="AJ1006" s="267"/>
      <c r="AK1006" s="267"/>
      <c r="AL1006" s="267"/>
      <c r="AM1006" s="267"/>
      <c r="AN1006" s="267"/>
      <c r="AO1006" s="267"/>
      <c r="AP1006" s="267"/>
      <c r="AQ1006" s="267"/>
      <c r="AR1006" s="267"/>
      <c r="AS1006" s="267"/>
      <c r="AT1006" s="267"/>
      <c r="AU1006" s="267"/>
      <c r="AV1006" s="267"/>
      <c r="AW1006" s="267"/>
      <c r="AX1006" s="267"/>
      <c r="AY1006" s="267"/>
      <c r="AZ1006" s="267"/>
      <c r="BA1006" s="267"/>
      <c r="BB1006" s="267"/>
      <c r="BC1006" s="267"/>
      <c r="BD1006" s="267"/>
      <c r="BE1006" s="267"/>
      <c r="BF1006" s="267"/>
      <c r="BG1006" s="267"/>
      <c r="BH1006" s="267"/>
      <c r="BI1006" s="267"/>
      <c r="BJ1006" s="267"/>
      <c r="BK1006" s="267"/>
      <c r="BL1006" s="267"/>
      <c r="BM1006" s="267"/>
      <c r="BN1006" s="267"/>
      <c r="BO1006" s="267"/>
      <c r="BP1006" s="267"/>
      <c r="BQ1006" s="267"/>
      <c r="BR1006" s="267"/>
      <c r="BS1006" s="267"/>
      <c r="BT1006" s="267"/>
      <c r="BU1006" s="267"/>
      <c r="BV1006" s="267"/>
      <c r="BW1006" s="267"/>
      <c r="BX1006" s="267"/>
      <c r="BY1006" s="267"/>
      <c r="BZ1006" s="267"/>
      <c r="CA1006" s="267"/>
      <c r="CB1006" s="267"/>
      <c r="CC1006" s="267"/>
      <c r="CD1006" s="267"/>
      <c r="CE1006" s="267"/>
      <c r="CF1006" s="267"/>
      <c r="CG1006" s="267"/>
      <c r="CH1006" s="267"/>
      <c r="CI1006" s="267"/>
      <c r="CJ1006" s="267"/>
      <c r="CK1006" s="267"/>
      <c r="CL1006" s="267"/>
      <c r="CM1006" s="267"/>
      <c r="CN1006" s="267"/>
      <c r="CO1006" s="267"/>
      <c r="CP1006" s="267"/>
      <c r="CQ1006" s="267"/>
      <c r="CR1006" s="267"/>
      <c r="CS1006" s="267"/>
      <c r="CT1006" s="267"/>
      <c r="CU1006" s="267"/>
      <c r="CV1006" s="267"/>
      <c r="CW1006" s="267"/>
      <c r="CX1006" s="267"/>
      <c r="CY1006" s="267"/>
      <c r="CZ1006" s="267"/>
      <c r="DA1006" s="267"/>
      <c r="DB1006" s="267"/>
      <c r="DC1006" s="267"/>
      <c r="DD1006" s="267"/>
      <c r="DE1006" s="267"/>
      <c r="DF1006" s="267"/>
      <c r="DG1006" s="267"/>
      <c r="DH1006" s="267"/>
      <c r="DI1006" s="267"/>
      <c r="DJ1006" s="267"/>
      <c r="DK1006" s="267"/>
      <c r="DL1006" s="267"/>
      <c r="DM1006" s="267"/>
      <c r="DN1006" s="267"/>
      <c r="DO1006" s="267"/>
      <c r="DP1006" s="267"/>
      <c r="DQ1006" s="267"/>
      <c r="DR1006" s="267"/>
      <c r="DS1006" s="267"/>
      <c r="DT1006" s="267"/>
      <c r="DU1006" s="267"/>
      <c r="DV1006" s="267"/>
      <c r="DW1006" s="267"/>
      <c r="DX1006" s="267"/>
      <c r="DY1006" s="267"/>
      <c r="DZ1006" s="267"/>
      <c r="EA1006" s="267"/>
      <c r="EB1006" s="267"/>
      <c r="EC1006" s="267"/>
      <c r="ED1006" s="267"/>
      <c r="EE1006" s="267"/>
      <c r="EF1006" s="267"/>
      <c r="EG1006" s="267"/>
      <c r="EH1006" s="267"/>
      <c r="EI1006" s="267"/>
      <c r="EJ1006" s="267"/>
      <c r="EK1006" s="267"/>
      <c r="EL1006" s="267"/>
      <c r="EM1006" s="267"/>
      <c r="EN1006" s="267"/>
      <c r="EO1006" s="267"/>
      <c r="EP1006" s="267"/>
      <c r="EQ1006" s="267"/>
      <c r="ER1006" s="267"/>
      <c r="ES1006" s="267"/>
      <c r="ET1006" s="267"/>
      <c r="EU1006" s="267"/>
      <c r="EV1006" s="267"/>
      <c r="EW1006" s="267"/>
      <c r="EX1006" s="267"/>
      <c r="EY1006" s="267"/>
      <c r="EZ1006" s="267"/>
      <c r="FA1006" s="267"/>
      <c r="FB1006" s="267"/>
      <c r="FC1006" s="267"/>
      <c r="FD1006" s="267"/>
      <c r="FE1006" s="267"/>
      <c r="FF1006" s="267"/>
      <c r="FG1006" s="267"/>
      <c r="FH1006" s="267"/>
      <c r="FI1006" s="267"/>
      <c r="FJ1006" s="267"/>
      <c r="FK1006" s="267"/>
      <c r="FL1006" s="267"/>
      <c r="FM1006" s="267"/>
      <c r="FN1006" s="267"/>
      <c r="FO1006" s="267"/>
      <c r="FP1006" s="267"/>
      <c r="FQ1006" s="267"/>
      <c r="FR1006" s="267"/>
      <c r="FS1006" s="267"/>
      <c r="FT1006" s="267"/>
      <c r="FU1006" s="267"/>
      <c r="FV1006" s="267"/>
      <c r="FW1006" s="267"/>
      <c r="FX1006" s="267"/>
      <c r="FY1006" s="267"/>
      <c r="FZ1006" s="267"/>
      <c r="GA1006" s="267"/>
      <c r="GB1006" s="267"/>
      <c r="GC1006" s="267"/>
      <c r="GD1006" s="267"/>
      <c r="GE1006" s="267"/>
      <c r="GF1006" s="267"/>
      <c r="GG1006" s="267"/>
      <c r="GH1006" s="267"/>
      <c r="GI1006" s="267"/>
      <c r="GJ1006" s="267"/>
      <c r="GK1006" s="267"/>
      <c r="GL1006" s="267"/>
      <c r="GM1006" s="267"/>
      <c r="GN1006" s="267"/>
      <c r="GO1006" s="267"/>
      <c r="GP1006" s="267"/>
      <c r="GQ1006" s="267"/>
      <c r="GR1006" s="267"/>
      <c r="GS1006" s="267"/>
      <c r="GT1006" s="267"/>
      <c r="GU1006" s="267"/>
      <c r="GV1006" s="267"/>
    </row>
    <row r="1007" spans="1:204" s="502" customFormat="1">
      <c r="A1007" s="258"/>
      <c r="B1007" s="425"/>
      <c r="C1007" s="260"/>
      <c r="D1007" s="261"/>
      <c r="E1007" s="262"/>
      <c r="F1007" s="263"/>
      <c r="G1007" s="426"/>
      <c r="H1007" s="428"/>
      <c r="I1007" s="507"/>
      <c r="J1007" s="508"/>
      <c r="K1007" s="509"/>
      <c r="L1007" s="510"/>
      <c r="N1007" s="511"/>
      <c r="O1007" s="511"/>
      <c r="P1007" s="267"/>
      <c r="Q1007" s="267"/>
      <c r="R1007" s="267"/>
      <c r="S1007" s="267"/>
      <c r="T1007" s="267"/>
      <c r="U1007" s="267"/>
      <c r="V1007" s="267"/>
      <c r="W1007" s="267"/>
      <c r="X1007" s="267"/>
      <c r="Y1007" s="267"/>
      <c r="Z1007" s="267"/>
      <c r="AA1007" s="267"/>
      <c r="AB1007" s="267"/>
      <c r="AC1007" s="267"/>
      <c r="AD1007" s="267"/>
      <c r="AE1007" s="267"/>
      <c r="AF1007" s="267"/>
      <c r="AG1007" s="267"/>
      <c r="AH1007" s="267"/>
      <c r="AI1007" s="267"/>
      <c r="AJ1007" s="267"/>
      <c r="AK1007" s="267"/>
      <c r="AL1007" s="267"/>
      <c r="AM1007" s="267"/>
      <c r="AN1007" s="267"/>
      <c r="AO1007" s="267"/>
      <c r="AP1007" s="267"/>
      <c r="AQ1007" s="267"/>
      <c r="AR1007" s="267"/>
      <c r="AS1007" s="267"/>
      <c r="AT1007" s="267"/>
      <c r="AU1007" s="267"/>
      <c r="AV1007" s="267"/>
      <c r="AW1007" s="267"/>
      <c r="AX1007" s="267"/>
      <c r="AY1007" s="267"/>
      <c r="AZ1007" s="267"/>
      <c r="BA1007" s="267"/>
      <c r="BB1007" s="267"/>
      <c r="BC1007" s="267"/>
      <c r="BD1007" s="267"/>
      <c r="BE1007" s="267"/>
      <c r="BF1007" s="267"/>
      <c r="BG1007" s="267"/>
      <c r="BH1007" s="267"/>
      <c r="BI1007" s="267"/>
      <c r="BJ1007" s="267"/>
      <c r="BK1007" s="267"/>
      <c r="BL1007" s="267"/>
      <c r="BM1007" s="267"/>
      <c r="BN1007" s="267"/>
      <c r="BO1007" s="267"/>
      <c r="BP1007" s="267"/>
      <c r="BQ1007" s="267"/>
      <c r="BR1007" s="267"/>
      <c r="BS1007" s="267"/>
      <c r="BT1007" s="267"/>
      <c r="BU1007" s="267"/>
      <c r="BV1007" s="267"/>
      <c r="BW1007" s="267"/>
      <c r="BX1007" s="267"/>
      <c r="BY1007" s="267"/>
      <c r="BZ1007" s="267"/>
      <c r="CA1007" s="267"/>
      <c r="CB1007" s="267"/>
      <c r="CC1007" s="267"/>
      <c r="CD1007" s="267"/>
      <c r="CE1007" s="267"/>
      <c r="CF1007" s="267"/>
      <c r="CG1007" s="267"/>
      <c r="CH1007" s="267"/>
      <c r="CI1007" s="267"/>
      <c r="CJ1007" s="267"/>
      <c r="CK1007" s="267"/>
      <c r="CL1007" s="267"/>
      <c r="CM1007" s="267"/>
      <c r="CN1007" s="267"/>
      <c r="CO1007" s="267"/>
      <c r="CP1007" s="267"/>
      <c r="CQ1007" s="267"/>
      <c r="CR1007" s="267"/>
      <c r="CS1007" s="267"/>
      <c r="CT1007" s="267"/>
      <c r="CU1007" s="267"/>
      <c r="CV1007" s="267"/>
      <c r="CW1007" s="267"/>
      <c r="CX1007" s="267"/>
      <c r="CY1007" s="267"/>
      <c r="CZ1007" s="267"/>
      <c r="DA1007" s="267"/>
      <c r="DB1007" s="267"/>
      <c r="DC1007" s="267"/>
      <c r="DD1007" s="267"/>
      <c r="DE1007" s="267"/>
      <c r="DF1007" s="267"/>
      <c r="DG1007" s="267"/>
      <c r="DH1007" s="267"/>
      <c r="DI1007" s="267"/>
      <c r="DJ1007" s="267"/>
      <c r="DK1007" s="267"/>
      <c r="DL1007" s="267"/>
      <c r="DM1007" s="267"/>
      <c r="DN1007" s="267"/>
      <c r="DO1007" s="267"/>
      <c r="DP1007" s="267"/>
      <c r="DQ1007" s="267"/>
      <c r="DR1007" s="267"/>
      <c r="DS1007" s="267"/>
      <c r="DT1007" s="267"/>
      <c r="DU1007" s="267"/>
      <c r="DV1007" s="267"/>
      <c r="DW1007" s="267"/>
      <c r="DX1007" s="267"/>
      <c r="DY1007" s="267"/>
      <c r="DZ1007" s="267"/>
      <c r="EA1007" s="267"/>
      <c r="EB1007" s="267"/>
      <c r="EC1007" s="267"/>
      <c r="ED1007" s="267"/>
      <c r="EE1007" s="267"/>
      <c r="EF1007" s="267"/>
      <c r="EG1007" s="267"/>
      <c r="EH1007" s="267"/>
      <c r="EI1007" s="267"/>
      <c r="EJ1007" s="267"/>
      <c r="EK1007" s="267"/>
      <c r="EL1007" s="267"/>
      <c r="EM1007" s="267"/>
      <c r="EN1007" s="267"/>
      <c r="EO1007" s="267"/>
      <c r="EP1007" s="267"/>
      <c r="EQ1007" s="267"/>
      <c r="ER1007" s="267"/>
      <c r="ES1007" s="267"/>
      <c r="ET1007" s="267"/>
      <c r="EU1007" s="267"/>
      <c r="EV1007" s="267"/>
      <c r="EW1007" s="267"/>
      <c r="EX1007" s="267"/>
      <c r="EY1007" s="267"/>
      <c r="EZ1007" s="267"/>
      <c r="FA1007" s="267"/>
      <c r="FB1007" s="267"/>
      <c r="FC1007" s="267"/>
      <c r="FD1007" s="267"/>
      <c r="FE1007" s="267"/>
      <c r="FF1007" s="267"/>
      <c r="FG1007" s="267"/>
      <c r="FH1007" s="267"/>
      <c r="FI1007" s="267"/>
      <c r="FJ1007" s="267"/>
      <c r="FK1007" s="267"/>
      <c r="FL1007" s="267"/>
      <c r="FM1007" s="267"/>
      <c r="FN1007" s="267"/>
      <c r="FO1007" s="267"/>
      <c r="FP1007" s="267"/>
      <c r="FQ1007" s="267"/>
      <c r="FR1007" s="267"/>
      <c r="FS1007" s="267"/>
      <c r="FT1007" s="267"/>
      <c r="FU1007" s="267"/>
      <c r="FV1007" s="267"/>
      <c r="FW1007" s="267"/>
      <c r="FX1007" s="267"/>
      <c r="FY1007" s="267"/>
      <c r="FZ1007" s="267"/>
      <c r="GA1007" s="267"/>
      <c r="GB1007" s="267"/>
      <c r="GC1007" s="267"/>
      <c r="GD1007" s="267"/>
      <c r="GE1007" s="267"/>
      <c r="GF1007" s="267"/>
      <c r="GG1007" s="267"/>
      <c r="GH1007" s="267"/>
      <c r="GI1007" s="267"/>
      <c r="GJ1007" s="267"/>
      <c r="GK1007" s="267"/>
      <c r="GL1007" s="267"/>
      <c r="GM1007" s="267"/>
      <c r="GN1007" s="267"/>
      <c r="GO1007" s="267"/>
      <c r="GP1007" s="267"/>
      <c r="GQ1007" s="267"/>
      <c r="GR1007" s="267"/>
      <c r="GS1007" s="267"/>
      <c r="GT1007" s="267"/>
      <c r="GU1007" s="267"/>
      <c r="GV1007" s="267"/>
    </row>
    <row r="1008" spans="1:204" s="502" customFormat="1">
      <c r="A1008" s="258"/>
      <c r="B1008" s="425"/>
      <c r="C1008" s="260"/>
      <c r="D1008" s="261"/>
      <c r="E1008" s="262"/>
      <c r="F1008" s="263"/>
      <c r="G1008" s="426"/>
      <c r="H1008" s="428"/>
      <c r="I1008" s="507"/>
      <c r="J1008" s="508"/>
      <c r="K1008" s="509"/>
      <c r="L1008" s="510"/>
      <c r="N1008" s="511"/>
      <c r="O1008" s="511"/>
      <c r="P1008" s="267"/>
      <c r="Q1008" s="267"/>
      <c r="R1008" s="267"/>
      <c r="S1008" s="267"/>
      <c r="T1008" s="267"/>
      <c r="U1008" s="267"/>
      <c r="V1008" s="267"/>
      <c r="W1008" s="267"/>
      <c r="X1008" s="267"/>
      <c r="Y1008" s="267"/>
      <c r="Z1008" s="267"/>
      <c r="AA1008" s="267"/>
      <c r="AB1008" s="267"/>
      <c r="AC1008" s="267"/>
      <c r="AD1008" s="267"/>
      <c r="AE1008" s="267"/>
      <c r="AF1008" s="267"/>
      <c r="AG1008" s="267"/>
      <c r="AH1008" s="267"/>
      <c r="AI1008" s="267"/>
      <c r="AJ1008" s="267"/>
      <c r="AK1008" s="267"/>
      <c r="AL1008" s="267"/>
      <c r="AM1008" s="267"/>
      <c r="AN1008" s="267"/>
      <c r="AO1008" s="267"/>
      <c r="AP1008" s="267"/>
      <c r="AQ1008" s="267"/>
      <c r="AR1008" s="267"/>
      <c r="AS1008" s="267"/>
      <c r="AT1008" s="267"/>
      <c r="AU1008" s="267"/>
      <c r="AV1008" s="267"/>
      <c r="AW1008" s="267"/>
      <c r="AX1008" s="267"/>
      <c r="AY1008" s="267"/>
      <c r="AZ1008" s="267"/>
      <c r="BA1008" s="267"/>
      <c r="BB1008" s="267"/>
      <c r="BC1008" s="267"/>
      <c r="BD1008" s="267"/>
      <c r="BE1008" s="267"/>
      <c r="BF1008" s="267"/>
      <c r="BG1008" s="267"/>
      <c r="BH1008" s="267"/>
      <c r="BI1008" s="267"/>
      <c r="BJ1008" s="267"/>
      <c r="BK1008" s="267"/>
      <c r="BL1008" s="267"/>
      <c r="BM1008" s="267"/>
      <c r="BN1008" s="267"/>
      <c r="BO1008" s="267"/>
      <c r="BP1008" s="267"/>
      <c r="BQ1008" s="267"/>
      <c r="BR1008" s="267"/>
      <c r="BS1008" s="267"/>
      <c r="BT1008" s="267"/>
      <c r="BU1008" s="267"/>
      <c r="BV1008" s="267"/>
      <c r="BW1008" s="267"/>
      <c r="BX1008" s="267"/>
      <c r="BY1008" s="267"/>
      <c r="BZ1008" s="267"/>
      <c r="CA1008" s="267"/>
      <c r="CB1008" s="267"/>
      <c r="CC1008" s="267"/>
      <c r="CD1008" s="267"/>
      <c r="CE1008" s="267"/>
      <c r="CF1008" s="267"/>
      <c r="CG1008" s="267"/>
      <c r="CH1008" s="267"/>
      <c r="CI1008" s="267"/>
      <c r="CJ1008" s="267"/>
      <c r="CK1008" s="267"/>
      <c r="CL1008" s="267"/>
      <c r="CM1008" s="267"/>
      <c r="CN1008" s="267"/>
      <c r="CO1008" s="267"/>
      <c r="CP1008" s="267"/>
      <c r="CQ1008" s="267"/>
      <c r="CR1008" s="267"/>
      <c r="CS1008" s="267"/>
      <c r="CT1008" s="267"/>
      <c r="CU1008" s="267"/>
      <c r="CV1008" s="267"/>
      <c r="CW1008" s="267"/>
      <c r="CX1008" s="267"/>
      <c r="CY1008" s="267"/>
      <c r="CZ1008" s="267"/>
      <c r="DA1008" s="267"/>
      <c r="DB1008" s="267"/>
      <c r="DC1008" s="267"/>
      <c r="DD1008" s="267"/>
      <c r="DE1008" s="267"/>
      <c r="DF1008" s="267"/>
      <c r="DG1008" s="267"/>
      <c r="DH1008" s="267"/>
      <c r="DI1008" s="267"/>
      <c r="DJ1008" s="267"/>
      <c r="DK1008" s="267"/>
      <c r="DL1008" s="267"/>
      <c r="DM1008" s="267"/>
      <c r="DN1008" s="267"/>
      <c r="DO1008" s="267"/>
      <c r="DP1008" s="267"/>
      <c r="DQ1008" s="267"/>
      <c r="DR1008" s="267"/>
      <c r="DS1008" s="267"/>
      <c r="DT1008" s="267"/>
      <c r="DU1008" s="267"/>
      <c r="DV1008" s="267"/>
      <c r="DW1008" s="267"/>
      <c r="DX1008" s="267"/>
      <c r="DY1008" s="267"/>
      <c r="DZ1008" s="267"/>
      <c r="EA1008" s="267"/>
      <c r="EB1008" s="267"/>
      <c r="EC1008" s="267"/>
      <c r="ED1008" s="267"/>
      <c r="EE1008" s="267"/>
      <c r="EF1008" s="267"/>
      <c r="EG1008" s="267"/>
      <c r="EH1008" s="267"/>
      <c r="EI1008" s="267"/>
      <c r="EJ1008" s="267"/>
      <c r="EK1008" s="267"/>
      <c r="EL1008" s="267"/>
      <c r="EM1008" s="267"/>
      <c r="EN1008" s="267"/>
      <c r="EO1008" s="267"/>
      <c r="EP1008" s="267"/>
      <c r="EQ1008" s="267"/>
      <c r="ER1008" s="267"/>
      <c r="ES1008" s="267"/>
      <c r="ET1008" s="267"/>
      <c r="EU1008" s="267"/>
      <c r="EV1008" s="267"/>
      <c r="EW1008" s="267"/>
      <c r="EX1008" s="267"/>
      <c r="EY1008" s="267"/>
      <c r="EZ1008" s="267"/>
      <c r="FA1008" s="267"/>
      <c r="FB1008" s="267"/>
      <c r="FC1008" s="267"/>
      <c r="FD1008" s="267"/>
      <c r="FE1008" s="267"/>
      <c r="FF1008" s="267"/>
      <c r="FG1008" s="267"/>
      <c r="FH1008" s="267"/>
      <c r="FI1008" s="267"/>
      <c r="FJ1008" s="267"/>
      <c r="FK1008" s="267"/>
      <c r="FL1008" s="267"/>
      <c r="FM1008" s="267"/>
      <c r="FN1008" s="267"/>
      <c r="FO1008" s="267"/>
      <c r="FP1008" s="267"/>
      <c r="FQ1008" s="267"/>
      <c r="FR1008" s="267"/>
      <c r="FS1008" s="267"/>
      <c r="FT1008" s="267"/>
      <c r="FU1008" s="267"/>
      <c r="FV1008" s="267"/>
      <c r="FW1008" s="267"/>
      <c r="FX1008" s="267"/>
      <c r="FY1008" s="267"/>
      <c r="FZ1008" s="267"/>
      <c r="GA1008" s="267"/>
      <c r="GB1008" s="267"/>
      <c r="GC1008" s="267"/>
      <c r="GD1008" s="267"/>
      <c r="GE1008" s="267"/>
      <c r="GF1008" s="267"/>
      <c r="GG1008" s="267"/>
      <c r="GH1008" s="267"/>
      <c r="GI1008" s="267"/>
      <c r="GJ1008" s="267"/>
      <c r="GK1008" s="267"/>
      <c r="GL1008" s="267"/>
      <c r="GM1008" s="267"/>
      <c r="GN1008" s="267"/>
      <c r="GO1008" s="267"/>
      <c r="GP1008" s="267"/>
      <c r="GQ1008" s="267"/>
      <c r="GR1008" s="267"/>
      <c r="GS1008" s="267"/>
      <c r="GT1008" s="267"/>
      <c r="GU1008" s="267"/>
      <c r="GV1008" s="267"/>
    </row>
    <row r="1010" spans="1:204" s="502" customFormat="1">
      <c r="A1010" s="258"/>
      <c r="B1010" s="425"/>
      <c r="C1010" s="260"/>
      <c r="D1010" s="261"/>
      <c r="E1010" s="262"/>
      <c r="F1010" s="263"/>
      <c r="G1010" s="426"/>
      <c r="H1010" s="428"/>
      <c r="I1010" s="507"/>
      <c r="J1010" s="508"/>
      <c r="K1010" s="509"/>
      <c r="L1010" s="510"/>
      <c r="N1010" s="511"/>
      <c r="O1010" s="511"/>
      <c r="P1010" s="267"/>
      <c r="Q1010" s="267"/>
      <c r="R1010" s="267"/>
      <c r="S1010" s="267"/>
      <c r="T1010" s="267"/>
      <c r="U1010" s="267"/>
      <c r="V1010" s="267"/>
      <c r="W1010" s="267"/>
      <c r="X1010" s="267"/>
      <c r="Y1010" s="267"/>
      <c r="Z1010" s="267"/>
      <c r="AA1010" s="267"/>
      <c r="AB1010" s="267"/>
      <c r="AC1010" s="267"/>
      <c r="AD1010" s="267"/>
      <c r="AE1010" s="267"/>
      <c r="AF1010" s="267"/>
      <c r="AG1010" s="267"/>
      <c r="AH1010" s="267"/>
      <c r="AI1010" s="267"/>
      <c r="AJ1010" s="267"/>
      <c r="AK1010" s="267"/>
      <c r="AL1010" s="267"/>
      <c r="AM1010" s="267"/>
      <c r="AN1010" s="267"/>
      <c r="AO1010" s="267"/>
      <c r="AP1010" s="267"/>
      <c r="AQ1010" s="267"/>
      <c r="AR1010" s="267"/>
      <c r="AS1010" s="267"/>
      <c r="AT1010" s="267"/>
      <c r="AU1010" s="267"/>
      <c r="AV1010" s="267"/>
      <c r="AW1010" s="267"/>
      <c r="AX1010" s="267"/>
      <c r="AY1010" s="267"/>
      <c r="AZ1010" s="267"/>
      <c r="BA1010" s="267"/>
      <c r="BB1010" s="267"/>
      <c r="BC1010" s="267"/>
      <c r="BD1010" s="267"/>
      <c r="BE1010" s="267"/>
      <c r="BF1010" s="267"/>
      <c r="BG1010" s="267"/>
      <c r="BH1010" s="267"/>
      <c r="BI1010" s="267"/>
      <c r="BJ1010" s="267"/>
      <c r="BK1010" s="267"/>
      <c r="BL1010" s="267"/>
      <c r="BM1010" s="267"/>
      <c r="BN1010" s="267"/>
      <c r="BO1010" s="267"/>
      <c r="BP1010" s="267"/>
      <c r="BQ1010" s="267"/>
      <c r="BR1010" s="267"/>
      <c r="BS1010" s="267"/>
      <c r="BT1010" s="267"/>
      <c r="BU1010" s="267"/>
      <c r="BV1010" s="267"/>
      <c r="BW1010" s="267"/>
      <c r="BX1010" s="267"/>
      <c r="BY1010" s="267"/>
      <c r="BZ1010" s="267"/>
      <c r="CA1010" s="267"/>
      <c r="CB1010" s="267"/>
      <c r="CC1010" s="267"/>
      <c r="CD1010" s="267"/>
      <c r="CE1010" s="267"/>
      <c r="CF1010" s="267"/>
      <c r="CG1010" s="267"/>
      <c r="CH1010" s="267"/>
      <c r="CI1010" s="267"/>
      <c r="CJ1010" s="267"/>
      <c r="CK1010" s="267"/>
      <c r="CL1010" s="267"/>
      <c r="CM1010" s="267"/>
      <c r="CN1010" s="267"/>
      <c r="CO1010" s="267"/>
      <c r="CP1010" s="267"/>
      <c r="CQ1010" s="267"/>
      <c r="CR1010" s="267"/>
      <c r="CS1010" s="267"/>
      <c r="CT1010" s="267"/>
      <c r="CU1010" s="267"/>
      <c r="CV1010" s="267"/>
      <c r="CW1010" s="267"/>
      <c r="CX1010" s="267"/>
      <c r="CY1010" s="267"/>
      <c r="CZ1010" s="267"/>
      <c r="DA1010" s="267"/>
      <c r="DB1010" s="267"/>
      <c r="DC1010" s="267"/>
      <c r="DD1010" s="267"/>
      <c r="DE1010" s="267"/>
      <c r="DF1010" s="267"/>
      <c r="DG1010" s="267"/>
      <c r="DH1010" s="267"/>
      <c r="DI1010" s="267"/>
      <c r="DJ1010" s="267"/>
      <c r="DK1010" s="267"/>
      <c r="DL1010" s="267"/>
      <c r="DM1010" s="267"/>
      <c r="DN1010" s="267"/>
      <c r="DO1010" s="267"/>
      <c r="DP1010" s="267"/>
      <c r="DQ1010" s="267"/>
      <c r="DR1010" s="267"/>
      <c r="DS1010" s="267"/>
      <c r="DT1010" s="267"/>
      <c r="DU1010" s="267"/>
      <c r="DV1010" s="267"/>
      <c r="DW1010" s="267"/>
      <c r="DX1010" s="267"/>
      <c r="DY1010" s="267"/>
      <c r="DZ1010" s="267"/>
      <c r="EA1010" s="267"/>
      <c r="EB1010" s="267"/>
      <c r="EC1010" s="267"/>
      <c r="ED1010" s="267"/>
      <c r="EE1010" s="267"/>
      <c r="EF1010" s="267"/>
      <c r="EG1010" s="267"/>
      <c r="EH1010" s="267"/>
      <c r="EI1010" s="267"/>
      <c r="EJ1010" s="267"/>
      <c r="EK1010" s="267"/>
      <c r="EL1010" s="267"/>
      <c r="EM1010" s="267"/>
      <c r="EN1010" s="267"/>
      <c r="EO1010" s="267"/>
      <c r="EP1010" s="267"/>
      <c r="EQ1010" s="267"/>
      <c r="ER1010" s="267"/>
      <c r="ES1010" s="267"/>
      <c r="ET1010" s="267"/>
      <c r="EU1010" s="267"/>
      <c r="EV1010" s="267"/>
      <c r="EW1010" s="267"/>
      <c r="EX1010" s="267"/>
      <c r="EY1010" s="267"/>
      <c r="EZ1010" s="267"/>
      <c r="FA1010" s="267"/>
      <c r="FB1010" s="267"/>
      <c r="FC1010" s="267"/>
      <c r="FD1010" s="267"/>
      <c r="FE1010" s="267"/>
      <c r="FF1010" s="267"/>
      <c r="FG1010" s="267"/>
      <c r="FH1010" s="267"/>
      <c r="FI1010" s="267"/>
      <c r="FJ1010" s="267"/>
      <c r="FK1010" s="267"/>
      <c r="FL1010" s="267"/>
      <c r="FM1010" s="267"/>
      <c r="FN1010" s="267"/>
      <c r="FO1010" s="267"/>
      <c r="FP1010" s="267"/>
      <c r="FQ1010" s="267"/>
      <c r="FR1010" s="267"/>
      <c r="FS1010" s="267"/>
      <c r="FT1010" s="267"/>
      <c r="FU1010" s="267"/>
      <c r="FV1010" s="267"/>
      <c r="FW1010" s="267"/>
      <c r="FX1010" s="267"/>
      <c r="FY1010" s="267"/>
      <c r="FZ1010" s="267"/>
      <c r="GA1010" s="267"/>
      <c r="GB1010" s="267"/>
      <c r="GC1010" s="267"/>
      <c r="GD1010" s="267"/>
      <c r="GE1010" s="267"/>
      <c r="GF1010" s="267"/>
      <c r="GG1010" s="267"/>
      <c r="GH1010" s="267"/>
      <c r="GI1010" s="267"/>
      <c r="GJ1010" s="267"/>
      <c r="GK1010" s="267"/>
      <c r="GL1010" s="267"/>
      <c r="GM1010" s="267"/>
      <c r="GN1010" s="267"/>
      <c r="GO1010" s="267"/>
      <c r="GP1010" s="267"/>
      <c r="GQ1010" s="267"/>
      <c r="GR1010" s="267"/>
      <c r="GS1010" s="267"/>
      <c r="GT1010" s="267"/>
      <c r="GU1010" s="267"/>
      <c r="GV1010" s="267"/>
    </row>
    <row r="1012" spans="1:204" s="502" customFormat="1">
      <c r="A1012" s="258"/>
      <c r="B1012" s="425"/>
      <c r="C1012" s="260"/>
      <c r="D1012" s="261"/>
      <c r="E1012" s="262"/>
      <c r="F1012" s="263"/>
      <c r="G1012" s="426"/>
      <c r="H1012" s="428"/>
      <c r="I1012" s="507"/>
      <c r="J1012" s="508"/>
      <c r="K1012" s="509"/>
      <c r="L1012" s="510"/>
      <c r="N1012" s="511"/>
      <c r="O1012" s="511"/>
      <c r="P1012" s="267"/>
      <c r="Q1012" s="267"/>
      <c r="R1012" s="267"/>
      <c r="S1012" s="267"/>
      <c r="T1012" s="267"/>
      <c r="U1012" s="267"/>
      <c r="V1012" s="267"/>
      <c r="W1012" s="267"/>
      <c r="X1012" s="267"/>
      <c r="Y1012" s="267"/>
      <c r="Z1012" s="267"/>
      <c r="AA1012" s="267"/>
      <c r="AB1012" s="267"/>
      <c r="AC1012" s="267"/>
      <c r="AD1012" s="267"/>
      <c r="AE1012" s="267"/>
      <c r="AF1012" s="267"/>
      <c r="AG1012" s="267"/>
      <c r="AH1012" s="267"/>
      <c r="AI1012" s="267"/>
      <c r="AJ1012" s="267"/>
      <c r="AK1012" s="267"/>
      <c r="AL1012" s="267"/>
      <c r="AM1012" s="267"/>
      <c r="AN1012" s="267"/>
      <c r="AO1012" s="267"/>
      <c r="AP1012" s="267"/>
      <c r="AQ1012" s="267"/>
      <c r="AR1012" s="267"/>
      <c r="AS1012" s="267"/>
      <c r="AT1012" s="267"/>
      <c r="AU1012" s="267"/>
      <c r="AV1012" s="267"/>
      <c r="AW1012" s="267"/>
      <c r="AX1012" s="267"/>
      <c r="AY1012" s="267"/>
      <c r="AZ1012" s="267"/>
      <c r="BA1012" s="267"/>
      <c r="BB1012" s="267"/>
      <c r="BC1012" s="267"/>
      <c r="BD1012" s="267"/>
      <c r="BE1012" s="267"/>
      <c r="BF1012" s="267"/>
      <c r="BG1012" s="267"/>
      <c r="BH1012" s="267"/>
      <c r="BI1012" s="267"/>
      <c r="BJ1012" s="267"/>
      <c r="BK1012" s="267"/>
      <c r="BL1012" s="267"/>
      <c r="BM1012" s="267"/>
      <c r="BN1012" s="267"/>
      <c r="BO1012" s="267"/>
      <c r="BP1012" s="267"/>
      <c r="BQ1012" s="267"/>
      <c r="BR1012" s="267"/>
      <c r="BS1012" s="267"/>
      <c r="BT1012" s="267"/>
      <c r="BU1012" s="267"/>
      <c r="BV1012" s="267"/>
      <c r="BW1012" s="267"/>
      <c r="BX1012" s="267"/>
      <c r="BY1012" s="267"/>
      <c r="BZ1012" s="267"/>
      <c r="CA1012" s="267"/>
      <c r="CB1012" s="267"/>
      <c r="CC1012" s="267"/>
      <c r="CD1012" s="267"/>
      <c r="CE1012" s="267"/>
      <c r="CF1012" s="267"/>
      <c r="CG1012" s="267"/>
      <c r="CH1012" s="267"/>
      <c r="CI1012" s="267"/>
      <c r="CJ1012" s="267"/>
      <c r="CK1012" s="267"/>
      <c r="CL1012" s="267"/>
      <c r="CM1012" s="267"/>
      <c r="CN1012" s="267"/>
      <c r="CO1012" s="267"/>
      <c r="CP1012" s="267"/>
      <c r="CQ1012" s="267"/>
      <c r="CR1012" s="267"/>
      <c r="CS1012" s="267"/>
      <c r="CT1012" s="267"/>
      <c r="CU1012" s="267"/>
      <c r="CV1012" s="267"/>
      <c r="CW1012" s="267"/>
      <c r="CX1012" s="267"/>
      <c r="CY1012" s="267"/>
      <c r="CZ1012" s="267"/>
      <c r="DA1012" s="267"/>
      <c r="DB1012" s="267"/>
      <c r="DC1012" s="267"/>
      <c r="DD1012" s="267"/>
      <c r="DE1012" s="267"/>
      <c r="DF1012" s="267"/>
      <c r="DG1012" s="267"/>
      <c r="DH1012" s="267"/>
      <c r="DI1012" s="267"/>
      <c r="DJ1012" s="267"/>
      <c r="DK1012" s="267"/>
      <c r="DL1012" s="267"/>
      <c r="DM1012" s="267"/>
      <c r="DN1012" s="267"/>
      <c r="DO1012" s="267"/>
      <c r="DP1012" s="267"/>
      <c r="DQ1012" s="267"/>
      <c r="DR1012" s="267"/>
      <c r="DS1012" s="267"/>
      <c r="DT1012" s="267"/>
      <c r="DU1012" s="267"/>
      <c r="DV1012" s="267"/>
      <c r="DW1012" s="267"/>
      <c r="DX1012" s="267"/>
      <c r="DY1012" s="267"/>
      <c r="DZ1012" s="267"/>
      <c r="EA1012" s="267"/>
      <c r="EB1012" s="267"/>
      <c r="EC1012" s="267"/>
      <c r="ED1012" s="267"/>
      <c r="EE1012" s="267"/>
      <c r="EF1012" s="267"/>
      <c r="EG1012" s="267"/>
      <c r="EH1012" s="267"/>
      <c r="EI1012" s="267"/>
      <c r="EJ1012" s="267"/>
      <c r="EK1012" s="267"/>
      <c r="EL1012" s="267"/>
      <c r="EM1012" s="267"/>
      <c r="EN1012" s="267"/>
      <c r="EO1012" s="267"/>
      <c r="EP1012" s="267"/>
      <c r="EQ1012" s="267"/>
      <c r="ER1012" s="267"/>
      <c r="ES1012" s="267"/>
      <c r="ET1012" s="267"/>
      <c r="EU1012" s="267"/>
      <c r="EV1012" s="267"/>
      <c r="EW1012" s="267"/>
      <c r="EX1012" s="267"/>
      <c r="EY1012" s="267"/>
      <c r="EZ1012" s="267"/>
      <c r="FA1012" s="267"/>
      <c r="FB1012" s="267"/>
      <c r="FC1012" s="267"/>
      <c r="FD1012" s="267"/>
      <c r="FE1012" s="267"/>
      <c r="FF1012" s="267"/>
      <c r="FG1012" s="267"/>
      <c r="FH1012" s="267"/>
      <c r="FI1012" s="267"/>
      <c r="FJ1012" s="267"/>
      <c r="FK1012" s="267"/>
      <c r="FL1012" s="267"/>
      <c r="FM1012" s="267"/>
      <c r="FN1012" s="267"/>
      <c r="FO1012" s="267"/>
      <c r="FP1012" s="267"/>
      <c r="FQ1012" s="267"/>
      <c r="FR1012" s="267"/>
      <c r="FS1012" s="267"/>
      <c r="FT1012" s="267"/>
      <c r="FU1012" s="267"/>
      <c r="FV1012" s="267"/>
      <c r="FW1012" s="267"/>
      <c r="FX1012" s="267"/>
      <c r="FY1012" s="267"/>
      <c r="FZ1012" s="267"/>
      <c r="GA1012" s="267"/>
      <c r="GB1012" s="267"/>
      <c r="GC1012" s="267"/>
      <c r="GD1012" s="267"/>
      <c r="GE1012" s="267"/>
      <c r="GF1012" s="267"/>
      <c r="GG1012" s="267"/>
      <c r="GH1012" s="267"/>
      <c r="GI1012" s="267"/>
      <c r="GJ1012" s="267"/>
      <c r="GK1012" s="267"/>
      <c r="GL1012" s="267"/>
      <c r="GM1012" s="267"/>
      <c r="GN1012" s="267"/>
      <c r="GO1012" s="267"/>
      <c r="GP1012" s="267"/>
      <c r="GQ1012" s="267"/>
      <c r="GR1012" s="267"/>
      <c r="GS1012" s="267"/>
      <c r="GT1012" s="267"/>
      <c r="GU1012" s="267"/>
      <c r="GV1012" s="267"/>
    </row>
    <row r="1014" spans="1:204" s="502" customFormat="1">
      <c r="A1014" s="258"/>
      <c r="B1014" s="425"/>
      <c r="C1014" s="260"/>
      <c r="D1014" s="261"/>
      <c r="E1014" s="262"/>
      <c r="F1014" s="263"/>
      <c r="G1014" s="426"/>
      <c r="H1014" s="428"/>
      <c r="I1014" s="507"/>
      <c r="J1014" s="508"/>
      <c r="K1014" s="509"/>
      <c r="L1014" s="510"/>
      <c r="N1014" s="511"/>
      <c r="O1014" s="511"/>
      <c r="P1014" s="267"/>
      <c r="Q1014" s="267"/>
      <c r="R1014" s="267"/>
      <c r="S1014" s="267"/>
      <c r="T1014" s="267"/>
      <c r="U1014" s="267"/>
      <c r="V1014" s="267"/>
      <c r="W1014" s="267"/>
      <c r="X1014" s="267"/>
      <c r="Y1014" s="267"/>
      <c r="Z1014" s="267"/>
      <c r="AA1014" s="267"/>
      <c r="AB1014" s="267"/>
      <c r="AC1014" s="267"/>
      <c r="AD1014" s="267"/>
      <c r="AE1014" s="267"/>
      <c r="AF1014" s="267"/>
      <c r="AG1014" s="267"/>
      <c r="AH1014" s="267"/>
      <c r="AI1014" s="267"/>
      <c r="AJ1014" s="267"/>
      <c r="AK1014" s="267"/>
      <c r="AL1014" s="267"/>
      <c r="AM1014" s="267"/>
      <c r="AN1014" s="267"/>
      <c r="AO1014" s="267"/>
      <c r="AP1014" s="267"/>
      <c r="AQ1014" s="267"/>
      <c r="AR1014" s="267"/>
      <c r="AS1014" s="267"/>
      <c r="AT1014" s="267"/>
      <c r="AU1014" s="267"/>
      <c r="AV1014" s="267"/>
      <c r="AW1014" s="267"/>
      <c r="AX1014" s="267"/>
      <c r="AY1014" s="267"/>
      <c r="AZ1014" s="267"/>
      <c r="BA1014" s="267"/>
      <c r="BB1014" s="267"/>
      <c r="BC1014" s="267"/>
      <c r="BD1014" s="267"/>
      <c r="BE1014" s="267"/>
      <c r="BF1014" s="267"/>
      <c r="BG1014" s="267"/>
      <c r="BH1014" s="267"/>
      <c r="BI1014" s="267"/>
      <c r="BJ1014" s="267"/>
      <c r="BK1014" s="267"/>
      <c r="BL1014" s="267"/>
      <c r="BM1014" s="267"/>
      <c r="BN1014" s="267"/>
      <c r="BO1014" s="267"/>
      <c r="BP1014" s="267"/>
      <c r="BQ1014" s="267"/>
      <c r="BR1014" s="267"/>
      <c r="BS1014" s="267"/>
      <c r="BT1014" s="267"/>
      <c r="BU1014" s="267"/>
      <c r="BV1014" s="267"/>
      <c r="BW1014" s="267"/>
      <c r="BX1014" s="267"/>
      <c r="BY1014" s="267"/>
      <c r="BZ1014" s="267"/>
      <c r="CA1014" s="267"/>
      <c r="CB1014" s="267"/>
      <c r="CC1014" s="267"/>
      <c r="CD1014" s="267"/>
      <c r="CE1014" s="267"/>
      <c r="CF1014" s="267"/>
      <c r="CG1014" s="267"/>
      <c r="CH1014" s="267"/>
      <c r="CI1014" s="267"/>
      <c r="CJ1014" s="267"/>
      <c r="CK1014" s="267"/>
      <c r="CL1014" s="267"/>
      <c r="CM1014" s="267"/>
      <c r="CN1014" s="267"/>
      <c r="CO1014" s="267"/>
      <c r="CP1014" s="267"/>
      <c r="CQ1014" s="267"/>
      <c r="CR1014" s="267"/>
      <c r="CS1014" s="267"/>
      <c r="CT1014" s="267"/>
      <c r="CU1014" s="267"/>
      <c r="CV1014" s="267"/>
      <c r="CW1014" s="267"/>
      <c r="CX1014" s="267"/>
      <c r="CY1014" s="267"/>
      <c r="CZ1014" s="267"/>
      <c r="DA1014" s="267"/>
      <c r="DB1014" s="267"/>
      <c r="DC1014" s="267"/>
      <c r="DD1014" s="267"/>
      <c r="DE1014" s="267"/>
      <c r="DF1014" s="267"/>
      <c r="DG1014" s="267"/>
      <c r="DH1014" s="267"/>
      <c r="DI1014" s="267"/>
      <c r="DJ1014" s="267"/>
      <c r="DK1014" s="267"/>
      <c r="DL1014" s="267"/>
      <c r="DM1014" s="267"/>
      <c r="DN1014" s="267"/>
      <c r="DO1014" s="267"/>
      <c r="DP1014" s="267"/>
      <c r="DQ1014" s="267"/>
      <c r="DR1014" s="267"/>
      <c r="DS1014" s="267"/>
      <c r="DT1014" s="267"/>
      <c r="DU1014" s="267"/>
      <c r="DV1014" s="267"/>
      <c r="DW1014" s="267"/>
      <c r="DX1014" s="267"/>
      <c r="DY1014" s="267"/>
      <c r="DZ1014" s="267"/>
      <c r="EA1014" s="267"/>
      <c r="EB1014" s="267"/>
      <c r="EC1014" s="267"/>
      <c r="ED1014" s="267"/>
      <c r="EE1014" s="267"/>
      <c r="EF1014" s="267"/>
      <c r="EG1014" s="267"/>
      <c r="EH1014" s="267"/>
      <c r="EI1014" s="267"/>
      <c r="EJ1014" s="267"/>
      <c r="EK1014" s="267"/>
      <c r="EL1014" s="267"/>
      <c r="EM1014" s="267"/>
      <c r="EN1014" s="267"/>
      <c r="EO1014" s="267"/>
      <c r="EP1014" s="267"/>
      <c r="EQ1014" s="267"/>
      <c r="ER1014" s="267"/>
      <c r="ES1014" s="267"/>
      <c r="ET1014" s="267"/>
      <c r="EU1014" s="267"/>
      <c r="EV1014" s="267"/>
      <c r="EW1014" s="267"/>
      <c r="EX1014" s="267"/>
      <c r="EY1014" s="267"/>
      <c r="EZ1014" s="267"/>
      <c r="FA1014" s="267"/>
      <c r="FB1014" s="267"/>
      <c r="FC1014" s="267"/>
      <c r="FD1014" s="267"/>
      <c r="FE1014" s="267"/>
      <c r="FF1014" s="267"/>
      <c r="FG1014" s="267"/>
      <c r="FH1014" s="267"/>
      <c r="FI1014" s="267"/>
      <c r="FJ1014" s="267"/>
      <c r="FK1014" s="267"/>
      <c r="FL1014" s="267"/>
      <c r="FM1014" s="267"/>
      <c r="FN1014" s="267"/>
      <c r="FO1014" s="267"/>
      <c r="FP1014" s="267"/>
      <c r="FQ1014" s="267"/>
      <c r="FR1014" s="267"/>
      <c r="FS1014" s="267"/>
      <c r="FT1014" s="267"/>
      <c r="FU1014" s="267"/>
      <c r="FV1014" s="267"/>
      <c r="FW1014" s="267"/>
      <c r="FX1014" s="267"/>
      <c r="FY1014" s="267"/>
      <c r="FZ1014" s="267"/>
      <c r="GA1014" s="267"/>
      <c r="GB1014" s="267"/>
      <c r="GC1014" s="267"/>
      <c r="GD1014" s="267"/>
      <c r="GE1014" s="267"/>
      <c r="GF1014" s="267"/>
      <c r="GG1014" s="267"/>
      <c r="GH1014" s="267"/>
      <c r="GI1014" s="267"/>
      <c r="GJ1014" s="267"/>
      <c r="GK1014" s="267"/>
      <c r="GL1014" s="267"/>
      <c r="GM1014" s="267"/>
      <c r="GN1014" s="267"/>
      <c r="GO1014" s="267"/>
      <c r="GP1014" s="267"/>
      <c r="GQ1014" s="267"/>
      <c r="GR1014" s="267"/>
      <c r="GS1014" s="267"/>
      <c r="GT1014" s="267"/>
      <c r="GU1014" s="267"/>
      <c r="GV1014" s="267"/>
    </row>
    <row r="1016" spans="1:204" s="502" customFormat="1">
      <c r="A1016" s="258"/>
      <c r="B1016" s="425"/>
      <c r="C1016" s="260"/>
      <c r="D1016" s="261"/>
      <c r="E1016" s="262"/>
      <c r="F1016" s="263"/>
      <c r="G1016" s="426"/>
      <c r="H1016" s="428"/>
      <c r="I1016" s="507"/>
      <c r="J1016" s="508"/>
      <c r="K1016" s="509"/>
      <c r="L1016" s="510"/>
      <c r="N1016" s="511"/>
      <c r="O1016" s="511"/>
      <c r="P1016" s="267"/>
      <c r="Q1016" s="267"/>
      <c r="R1016" s="267"/>
      <c r="S1016" s="267"/>
      <c r="T1016" s="267"/>
      <c r="U1016" s="267"/>
      <c r="V1016" s="267"/>
      <c r="W1016" s="267"/>
      <c r="X1016" s="267"/>
      <c r="Y1016" s="267"/>
      <c r="Z1016" s="267"/>
      <c r="AA1016" s="267"/>
      <c r="AB1016" s="267"/>
      <c r="AC1016" s="267"/>
      <c r="AD1016" s="267"/>
      <c r="AE1016" s="267"/>
      <c r="AF1016" s="267"/>
      <c r="AG1016" s="267"/>
      <c r="AH1016" s="267"/>
      <c r="AI1016" s="267"/>
      <c r="AJ1016" s="267"/>
      <c r="AK1016" s="267"/>
      <c r="AL1016" s="267"/>
      <c r="AM1016" s="267"/>
      <c r="AN1016" s="267"/>
      <c r="AO1016" s="267"/>
      <c r="AP1016" s="267"/>
      <c r="AQ1016" s="267"/>
      <c r="AR1016" s="267"/>
      <c r="AS1016" s="267"/>
      <c r="AT1016" s="267"/>
      <c r="AU1016" s="267"/>
      <c r="AV1016" s="267"/>
      <c r="AW1016" s="267"/>
      <c r="AX1016" s="267"/>
      <c r="AY1016" s="267"/>
      <c r="AZ1016" s="267"/>
      <c r="BA1016" s="267"/>
      <c r="BB1016" s="267"/>
      <c r="BC1016" s="267"/>
      <c r="BD1016" s="267"/>
      <c r="BE1016" s="267"/>
      <c r="BF1016" s="267"/>
      <c r="BG1016" s="267"/>
      <c r="BH1016" s="267"/>
      <c r="BI1016" s="267"/>
      <c r="BJ1016" s="267"/>
      <c r="BK1016" s="267"/>
      <c r="BL1016" s="267"/>
      <c r="BM1016" s="267"/>
      <c r="BN1016" s="267"/>
      <c r="BO1016" s="267"/>
      <c r="BP1016" s="267"/>
      <c r="BQ1016" s="267"/>
      <c r="BR1016" s="267"/>
      <c r="BS1016" s="267"/>
      <c r="BT1016" s="267"/>
      <c r="BU1016" s="267"/>
      <c r="BV1016" s="267"/>
      <c r="BW1016" s="267"/>
      <c r="BX1016" s="267"/>
      <c r="BY1016" s="267"/>
      <c r="BZ1016" s="267"/>
      <c r="CA1016" s="267"/>
      <c r="CB1016" s="267"/>
      <c r="CC1016" s="267"/>
      <c r="CD1016" s="267"/>
      <c r="CE1016" s="267"/>
      <c r="CF1016" s="267"/>
      <c r="CG1016" s="267"/>
      <c r="CH1016" s="267"/>
      <c r="CI1016" s="267"/>
      <c r="CJ1016" s="267"/>
      <c r="CK1016" s="267"/>
      <c r="CL1016" s="267"/>
      <c r="CM1016" s="267"/>
      <c r="CN1016" s="267"/>
      <c r="CO1016" s="267"/>
      <c r="CP1016" s="267"/>
      <c r="CQ1016" s="267"/>
      <c r="CR1016" s="267"/>
      <c r="CS1016" s="267"/>
      <c r="CT1016" s="267"/>
      <c r="CU1016" s="267"/>
      <c r="CV1016" s="267"/>
      <c r="CW1016" s="267"/>
      <c r="CX1016" s="267"/>
      <c r="CY1016" s="267"/>
      <c r="CZ1016" s="267"/>
      <c r="DA1016" s="267"/>
      <c r="DB1016" s="267"/>
      <c r="DC1016" s="267"/>
      <c r="DD1016" s="267"/>
      <c r="DE1016" s="267"/>
      <c r="DF1016" s="267"/>
      <c r="DG1016" s="267"/>
      <c r="DH1016" s="267"/>
      <c r="DI1016" s="267"/>
      <c r="DJ1016" s="267"/>
      <c r="DK1016" s="267"/>
      <c r="DL1016" s="267"/>
      <c r="DM1016" s="267"/>
      <c r="DN1016" s="267"/>
      <c r="DO1016" s="267"/>
      <c r="DP1016" s="267"/>
      <c r="DQ1016" s="267"/>
      <c r="DR1016" s="267"/>
      <c r="DS1016" s="267"/>
      <c r="DT1016" s="267"/>
      <c r="DU1016" s="267"/>
      <c r="DV1016" s="267"/>
      <c r="DW1016" s="267"/>
      <c r="DX1016" s="267"/>
      <c r="DY1016" s="267"/>
      <c r="DZ1016" s="267"/>
      <c r="EA1016" s="267"/>
      <c r="EB1016" s="267"/>
      <c r="EC1016" s="267"/>
      <c r="ED1016" s="267"/>
      <c r="EE1016" s="267"/>
      <c r="EF1016" s="267"/>
      <c r="EG1016" s="267"/>
      <c r="EH1016" s="267"/>
      <c r="EI1016" s="267"/>
      <c r="EJ1016" s="267"/>
      <c r="EK1016" s="267"/>
      <c r="EL1016" s="267"/>
      <c r="EM1016" s="267"/>
      <c r="EN1016" s="267"/>
      <c r="EO1016" s="267"/>
      <c r="EP1016" s="267"/>
      <c r="EQ1016" s="267"/>
      <c r="ER1016" s="267"/>
      <c r="ES1016" s="267"/>
      <c r="ET1016" s="267"/>
      <c r="EU1016" s="267"/>
      <c r="EV1016" s="267"/>
      <c r="EW1016" s="267"/>
      <c r="EX1016" s="267"/>
      <c r="EY1016" s="267"/>
      <c r="EZ1016" s="267"/>
      <c r="FA1016" s="267"/>
      <c r="FB1016" s="267"/>
      <c r="FC1016" s="267"/>
      <c r="FD1016" s="267"/>
      <c r="FE1016" s="267"/>
      <c r="FF1016" s="267"/>
      <c r="FG1016" s="267"/>
      <c r="FH1016" s="267"/>
      <c r="FI1016" s="267"/>
      <c r="FJ1016" s="267"/>
      <c r="FK1016" s="267"/>
      <c r="FL1016" s="267"/>
      <c r="FM1016" s="267"/>
      <c r="FN1016" s="267"/>
      <c r="FO1016" s="267"/>
      <c r="FP1016" s="267"/>
      <c r="FQ1016" s="267"/>
      <c r="FR1016" s="267"/>
      <c r="FS1016" s="267"/>
      <c r="FT1016" s="267"/>
      <c r="FU1016" s="267"/>
      <c r="FV1016" s="267"/>
      <c r="FW1016" s="267"/>
      <c r="FX1016" s="267"/>
      <c r="FY1016" s="267"/>
      <c r="FZ1016" s="267"/>
      <c r="GA1016" s="267"/>
      <c r="GB1016" s="267"/>
      <c r="GC1016" s="267"/>
      <c r="GD1016" s="267"/>
      <c r="GE1016" s="267"/>
      <c r="GF1016" s="267"/>
      <c r="GG1016" s="267"/>
      <c r="GH1016" s="267"/>
      <c r="GI1016" s="267"/>
      <c r="GJ1016" s="267"/>
      <c r="GK1016" s="267"/>
      <c r="GL1016" s="267"/>
      <c r="GM1016" s="267"/>
      <c r="GN1016" s="267"/>
      <c r="GO1016" s="267"/>
      <c r="GP1016" s="267"/>
      <c r="GQ1016" s="267"/>
      <c r="GR1016" s="267"/>
      <c r="GS1016" s="267"/>
      <c r="GT1016" s="267"/>
      <c r="GU1016" s="267"/>
      <c r="GV1016" s="267"/>
    </row>
    <row r="1018" spans="1:204" s="502" customFormat="1">
      <c r="A1018" s="258"/>
      <c r="B1018" s="425"/>
      <c r="C1018" s="260"/>
      <c r="D1018" s="261"/>
      <c r="E1018" s="262"/>
      <c r="F1018" s="263"/>
      <c r="G1018" s="426"/>
      <c r="H1018" s="428"/>
      <c r="I1018" s="507"/>
      <c r="J1018" s="508"/>
      <c r="K1018" s="509"/>
      <c r="L1018" s="510"/>
      <c r="N1018" s="511"/>
      <c r="O1018" s="511"/>
      <c r="P1018" s="267"/>
      <c r="Q1018" s="267"/>
      <c r="R1018" s="267"/>
      <c r="S1018" s="267"/>
      <c r="T1018" s="267"/>
      <c r="U1018" s="267"/>
      <c r="V1018" s="267"/>
      <c r="W1018" s="267"/>
      <c r="X1018" s="267"/>
      <c r="Y1018" s="267"/>
      <c r="Z1018" s="267"/>
      <c r="AA1018" s="267"/>
      <c r="AB1018" s="267"/>
      <c r="AC1018" s="267"/>
      <c r="AD1018" s="267"/>
      <c r="AE1018" s="267"/>
      <c r="AF1018" s="267"/>
      <c r="AG1018" s="267"/>
      <c r="AH1018" s="267"/>
      <c r="AI1018" s="267"/>
      <c r="AJ1018" s="267"/>
      <c r="AK1018" s="267"/>
      <c r="AL1018" s="267"/>
      <c r="AM1018" s="267"/>
      <c r="AN1018" s="267"/>
      <c r="AO1018" s="267"/>
      <c r="AP1018" s="267"/>
      <c r="AQ1018" s="267"/>
      <c r="AR1018" s="267"/>
      <c r="AS1018" s="267"/>
      <c r="AT1018" s="267"/>
      <c r="AU1018" s="267"/>
      <c r="AV1018" s="267"/>
      <c r="AW1018" s="267"/>
      <c r="AX1018" s="267"/>
      <c r="AY1018" s="267"/>
      <c r="AZ1018" s="267"/>
      <c r="BA1018" s="267"/>
      <c r="BB1018" s="267"/>
      <c r="BC1018" s="267"/>
      <c r="BD1018" s="267"/>
      <c r="BE1018" s="267"/>
      <c r="BF1018" s="267"/>
      <c r="BG1018" s="267"/>
      <c r="BH1018" s="267"/>
      <c r="BI1018" s="267"/>
      <c r="BJ1018" s="267"/>
      <c r="BK1018" s="267"/>
      <c r="BL1018" s="267"/>
      <c r="BM1018" s="267"/>
      <c r="BN1018" s="267"/>
      <c r="BO1018" s="267"/>
      <c r="BP1018" s="267"/>
      <c r="BQ1018" s="267"/>
      <c r="BR1018" s="267"/>
      <c r="BS1018" s="267"/>
      <c r="BT1018" s="267"/>
      <c r="BU1018" s="267"/>
      <c r="BV1018" s="267"/>
      <c r="BW1018" s="267"/>
      <c r="BX1018" s="267"/>
      <c r="BY1018" s="267"/>
      <c r="BZ1018" s="267"/>
      <c r="CA1018" s="267"/>
      <c r="CB1018" s="267"/>
      <c r="CC1018" s="267"/>
      <c r="CD1018" s="267"/>
      <c r="CE1018" s="267"/>
      <c r="CF1018" s="267"/>
      <c r="CG1018" s="267"/>
      <c r="CH1018" s="267"/>
      <c r="CI1018" s="267"/>
      <c r="CJ1018" s="267"/>
      <c r="CK1018" s="267"/>
      <c r="CL1018" s="267"/>
      <c r="CM1018" s="267"/>
      <c r="CN1018" s="267"/>
      <c r="CO1018" s="267"/>
      <c r="CP1018" s="267"/>
      <c r="CQ1018" s="267"/>
      <c r="CR1018" s="267"/>
      <c r="CS1018" s="267"/>
      <c r="CT1018" s="267"/>
      <c r="CU1018" s="267"/>
      <c r="CV1018" s="267"/>
      <c r="CW1018" s="267"/>
      <c r="CX1018" s="267"/>
      <c r="CY1018" s="267"/>
      <c r="CZ1018" s="267"/>
      <c r="DA1018" s="267"/>
      <c r="DB1018" s="267"/>
      <c r="DC1018" s="267"/>
      <c r="DD1018" s="267"/>
      <c r="DE1018" s="267"/>
      <c r="DF1018" s="267"/>
      <c r="DG1018" s="267"/>
      <c r="DH1018" s="267"/>
      <c r="DI1018" s="267"/>
      <c r="DJ1018" s="267"/>
      <c r="DK1018" s="267"/>
      <c r="DL1018" s="267"/>
      <c r="DM1018" s="267"/>
      <c r="DN1018" s="267"/>
      <c r="DO1018" s="267"/>
      <c r="DP1018" s="267"/>
      <c r="DQ1018" s="267"/>
      <c r="DR1018" s="267"/>
      <c r="DS1018" s="267"/>
      <c r="DT1018" s="267"/>
      <c r="DU1018" s="267"/>
      <c r="DV1018" s="267"/>
      <c r="DW1018" s="267"/>
      <c r="DX1018" s="267"/>
      <c r="DY1018" s="267"/>
      <c r="DZ1018" s="267"/>
      <c r="EA1018" s="267"/>
      <c r="EB1018" s="267"/>
      <c r="EC1018" s="267"/>
      <c r="ED1018" s="267"/>
      <c r="EE1018" s="267"/>
      <c r="EF1018" s="267"/>
      <c r="EG1018" s="267"/>
      <c r="EH1018" s="267"/>
      <c r="EI1018" s="267"/>
      <c r="EJ1018" s="267"/>
      <c r="EK1018" s="267"/>
      <c r="EL1018" s="267"/>
      <c r="EM1018" s="267"/>
      <c r="EN1018" s="267"/>
      <c r="EO1018" s="267"/>
      <c r="EP1018" s="267"/>
      <c r="EQ1018" s="267"/>
      <c r="ER1018" s="267"/>
      <c r="ES1018" s="267"/>
      <c r="ET1018" s="267"/>
      <c r="EU1018" s="267"/>
      <c r="EV1018" s="267"/>
      <c r="EW1018" s="267"/>
      <c r="EX1018" s="267"/>
      <c r="EY1018" s="267"/>
      <c r="EZ1018" s="267"/>
      <c r="FA1018" s="267"/>
      <c r="FB1018" s="267"/>
      <c r="FC1018" s="267"/>
      <c r="FD1018" s="267"/>
      <c r="FE1018" s="267"/>
      <c r="FF1018" s="267"/>
      <c r="FG1018" s="267"/>
      <c r="FH1018" s="267"/>
      <c r="FI1018" s="267"/>
      <c r="FJ1018" s="267"/>
      <c r="FK1018" s="267"/>
      <c r="FL1018" s="267"/>
      <c r="FM1018" s="267"/>
      <c r="FN1018" s="267"/>
      <c r="FO1018" s="267"/>
      <c r="FP1018" s="267"/>
      <c r="FQ1018" s="267"/>
      <c r="FR1018" s="267"/>
      <c r="FS1018" s="267"/>
      <c r="FT1018" s="267"/>
      <c r="FU1018" s="267"/>
      <c r="FV1018" s="267"/>
      <c r="FW1018" s="267"/>
      <c r="FX1018" s="267"/>
      <c r="FY1018" s="267"/>
      <c r="FZ1018" s="267"/>
      <c r="GA1018" s="267"/>
      <c r="GB1018" s="267"/>
      <c r="GC1018" s="267"/>
      <c r="GD1018" s="267"/>
      <c r="GE1018" s="267"/>
      <c r="GF1018" s="267"/>
      <c r="GG1018" s="267"/>
      <c r="GH1018" s="267"/>
      <c r="GI1018" s="267"/>
      <c r="GJ1018" s="267"/>
      <c r="GK1018" s="267"/>
      <c r="GL1018" s="267"/>
      <c r="GM1018" s="267"/>
      <c r="GN1018" s="267"/>
      <c r="GO1018" s="267"/>
      <c r="GP1018" s="267"/>
      <c r="GQ1018" s="267"/>
      <c r="GR1018" s="267"/>
      <c r="GS1018" s="267"/>
      <c r="GT1018" s="267"/>
      <c r="GU1018" s="267"/>
      <c r="GV1018" s="267"/>
    </row>
    <row r="1020" spans="1:204" s="502" customFormat="1">
      <c r="A1020" s="258"/>
      <c r="B1020" s="425"/>
      <c r="C1020" s="260"/>
      <c r="D1020" s="261"/>
      <c r="E1020" s="262"/>
      <c r="F1020" s="263"/>
      <c r="G1020" s="426"/>
      <c r="H1020" s="428"/>
      <c r="I1020" s="507"/>
      <c r="J1020" s="508"/>
      <c r="K1020" s="509"/>
      <c r="L1020" s="510"/>
      <c r="N1020" s="511"/>
      <c r="O1020" s="511"/>
      <c r="P1020" s="267"/>
      <c r="Q1020" s="267"/>
      <c r="R1020" s="267"/>
      <c r="S1020" s="267"/>
      <c r="T1020" s="267"/>
      <c r="U1020" s="267"/>
      <c r="V1020" s="267"/>
      <c r="W1020" s="267"/>
      <c r="X1020" s="267"/>
      <c r="Y1020" s="267"/>
      <c r="Z1020" s="267"/>
      <c r="AA1020" s="267"/>
      <c r="AB1020" s="267"/>
      <c r="AC1020" s="267"/>
      <c r="AD1020" s="267"/>
      <c r="AE1020" s="267"/>
      <c r="AF1020" s="267"/>
      <c r="AG1020" s="267"/>
      <c r="AH1020" s="267"/>
      <c r="AI1020" s="267"/>
      <c r="AJ1020" s="267"/>
      <c r="AK1020" s="267"/>
      <c r="AL1020" s="267"/>
      <c r="AM1020" s="267"/>
      <c r="AN1020" s="267"/>
      <c r="AO1020" s="267"/>
      <c r="AP1020" s="267"/>
      <c r="AQ1020" s="267"/>
      <c r="AR1020" s="267"/>
      <c r="AS1020" s="267"/>
      <c r="AT1020" s="267"/>
      <c r="AU1020" s="267"/>
      <c r="AV1020" s="267"/>
      <c r="AW1020" s="267"/>
      <c r="AX1020" s="267"/>
      <c r="AY1020" s="267"/>
      <c r="AZ1020" s="267"/>
      <c r="BA1020" s="267"/>
      <c r="BB1020" s="267"/>
      <c r="BC1020" s="267"/>
      <c r="BD1020" s="267"/>
      <c r="BE1020" s="267"/>
      <c r="BF1020" s="267"/>
      <c r="BG1020" s="267"/>
      <c r="BH1020" s="267"/>
      <c r="BI1020" s="267"/>
      <c r="BJ1020" s="267"/>
      <c r="BK1020" s="267"/>
      <c r="BL1020" s="267"/>
      <c r="BM1020" s="267"/>
      <c r="BN1020" s="267"/>
      <c r="BO1020" s="267"/>
      <c r="BP1020" s="267"/>
      <c r="BQ1020" s="267"/>
      <c r="BR1020" s="267"/>
      <c r="BS1020" s="267"/>
      <c r="BT1020" s="267"/>
      <c r="BU1020" s="267"/>
      <c r="BV1020" s="267"/>
      <c r="BW1020" s="267"/>
      <c r="BX1020" s="267"/>
      <c r="BY1020" s="267"/>
      <c r="BZ1020" s="267"/>
      <c r="CA1020" s="267"/>
      <c r="CB1020" s="267"/>
      <c r="CC1020" s="267"/>
      <c r="CD1020" s="267"/>
      <c r="CE1020" s="267"/>
      <c r="CF1020" s="267"/>
      <c r="CG1020" s="267"/>
      <c r="CH1020" s="267"/>
      <c r="CI1020" s="267"/>
      <c r="CJ1020" s="267"/>
      <c r="CK1020" s="267"/>
      <c r="CL1020" s="267"/>
      <c r="CM1020" s="267"/>
      <c r="CN1020" s="267"/>
      <c r="CO1020" s="267"/>
      <c r="CP1020" s="267"/>
      <c r="CQ1020" s="267"/>
      <c r="CR1020" s="267"/>
      <c r="CS1020" s="267"/>
      <c r="CT1020" s="267"/>
      <c r="CU1020" s="267"/>
      <c r="CV1020" s="267"/>
      <c r="CW1020" s="267"/>
      <c r="CX1020" s="267"/>
      <c r="CY1020" s="267"/>
      <c r="CZ1020" s="267"/>
      <c r="DA1020" s="267"/>
      <c r="DB1020" s="267"/>
      <c r="DC1020" s="267"/>
      <c r="DD1020" s="267"/>
      <c r="DE1020" s="267"/>
      <c r="DF1020" s="267"/>
      <c r="DG1020" s="267"/>
      <c r="DH1020" s="267"/>
      <c r="DI1020" s="267"/>
      <c r="DJ1020" s="267"/>
      <c r="DK1020" s="267"/>
      <c r="DL1020" s="267"/>
      <c r="DM1020" s="267"/>
      <c r="DN1020" s="267"/>
      <c r="DO1020" s="267"/>
      <c r="DP1020" s="267"/>
      <c r="DQ1020" s="267"/>
      <c r="DR1020" s="267"/>
      <c r="DS1020" s="267"/>
      <c r="DT1020" s="267"/>
      <c r="DU1020" s="267"/>
      <c r="DV1020" s="267"/>
      <c r="DW1020" s="267"/>
      <c r="DX1020" s="267"/>
      <c r="DY1020" s="267"/>
      <c r="DZ1020" s="267"/>
      <c r="EA1020" s="267"/>
      <c r="EB1020" s="267"/>
      <c r="EC1020" s="267"/>
      <c r="ED1020" s="267"/>
      <c r="EE1020" s="267"/>
      <c r="EF1020" s="267"/>
      <c r="EG1020" s="267"/>
      <c r="EH1020" s="267"/>
      <c r="EI1020" s="267"/>
      <c r="EJ1020" s="267"/>
      <c r="EK1020" s="267"/>
      <c r="EL1020" s="267"/>
      <c r="EM1020" s="267"/>
      <c r="EN1020" s="267"/>
      <c r="EO1020" s="267"/>
      <c r="EP1020" s="267"/>
      <c r="EQ1020" s="267"/>
      <c r="ER1020" s="267"/>
      <c r="ES1020" s="267"/>
      <c r="ET1020" s="267"/>
      <c r="EU1020" s="267"/>
      <c r="EV1020" s="267"/>
      <c r="EW1020" s="267"/>
      <c r="EX1020" s="267"/>
      <c r="EY1020" s="267"/>
      <c r="EZ1020" s="267"/>
      <c r="FA1020" s="267"/>
      <c r="FB1020" s="267"/>
      <c r="FC1020" s="267"/>
      <c r="FD1020" s="267"/>
      <c r="FE1020" s="267"/>
      <c r="FF1020" s="267"/>
      <c r="FG1020" s="267"/>
      <c r="FH1020" s="267"/>
      <c r="FI1020" s="267"/>
      <c r="FJ1020" s="267"/>
      <c r="FK1020" s="267"/>
      <c r="FL1020" s="267"/>
      <c r="FM1020" s="267"/>
      <c r="FN1020" s="267"/>
      <c r="FO1020" s="267"/>
      <c r="FP1020" s="267"/>
      <c r="FQ1020" s="267"/>
      <c r="FR1020" s="267"/>
      <c r="FS1020" s="267"/>
      <c r="FT1020" s="267"/>
      <c r="FU1020" s="267"/>
      <c r="FV1020" s="267"/>
      <c r="FW1020" s="267"/>
      <c r="FX1020" s="267"/>
      <c r="FY1020" s="267"/>
      <c r="FZ1020" s="267"/>
      <c r="GA1020" s="267"/>
      <c r="GB1020" s="267"/>
      <c r="GC1020" s="267"/>
      <c r="GD1020" s="267"/>
      <c r="GE1020" s="267"/>
      <c r="GF1020" s="267"/>
      <c r="GG1020" s="267"/>
      <c r="GH1020" s="267"/>
      <c r="GI1020" s="267"/>
      <c r="GJ1020" s="267"/>
      <c r="GK1020" s="267"/>
      <c r="GL1020" s="267"/>
      <c r="GM1020" s="267"/>
      <c r="GN1020" s="267"/>
      <c r="GO1020" s="267"/>
      <c r="GP1020" s="267"/>
      <c r="GQ1020" s="267"/>
      <c r="GR1020" s="267"/>
      <c r="GS1020" s="267"/>
      <c r="GT1020" s="267"/>
      <c r="GU1020" s="267"/>
      <c r="GV1020" s="267"/>
    </row>
    <row r="1022" spans="1:204" s="502" customFormat="1">
      <c r="A1022" s="258"/>
      <c r="B1022" s="425"/>
      <c r="C1022" s="260"/>
      <c r="D1022" s="261"/>
      <c r="E1022" s="262"/>
      <c r="F1022" s="263"/>
      <c r="G1022" s="426"/>
      <c r="H1022" s="428"/>
      <c r="I1022" s="507"/>
      <c r="J1022" s="508"/>
      <c r="K1022" s="509"/>
      <c r="L1022" s="510"/>
      <c r="N1022" s="511"/>
      <c r="O1022" s="511"/>
      <c r="P1022" s="267"/>
      <c r="Q1022" s="267"/>
      <c r="R1022" s="267"/>
      <c r="S1022" s="267"/>
      <c r="T1022" s="267"/>
      <c r="U1022" s="267"/>
      <c r="V1022" s="267"/>
      <c r="W1022" s="267"/>
      <c r="X1022" s="267"/>
      <c r="Y1022" s="267"/>
      <c r="Z1022" s="267"/>
      <c r="AA1022" s="267"/>
      <c r="AB1022" s="267"/>
      <c r="AC1022" s="267"/>
      <c r="AD1022" s="267"/>
      <c r="AE1022" s="267"/>
      <c r="AF1022" s="267"/>
      <c r="AG1022" s="267"/>
      <c r="AH1022" s="267"/>
      <c r="AI1022" s="267"/>
      <c r="AJ1022" s="267"/>
      <c r="AK1022" s="267"/>
      <c r="AL1022" s="267"/>
      <c r="AM1022" s="267"/>
      <c r="AN1022" s="267"/>
      <c r="AO1022" s="267"/>
      <c r="AP1022" s="267"/>
      <c r="AQ1022" s="267"/>
      <c r="AR1022" s="267"/>
      <c r="AS1022" s="267"/>
      <c r="AT1022" s="267"/>
      <c r="AU1022" s="267"/>
      <c r="AV1022" s="267"/>
      <c r="AW1022" s="267"/>
      <c r="AX1022" s="267"/>
      <c r="AY1022" s="267"/>
      <c r="AZ1022" s="267"/>
      <c r="BA1022" s="267"/>
      <c r="BB1022" s="267"/>
      <c r="BC1022" s="267"/>
      <c r="BD1022" s="267"/>
      <c r="BE1022" s="267"/>
      <c r="BF1022" s="267"/>
      <c r="BG1022" s="267"/>
      <c r="BH1022" s="267"/>
      <c r="BI1022" s="267"/>
      <c r="BJ1022" s="267"/>
      <c r="BK1022" s="267"/>
      <c r="BL1022" s="267"/>
      <c r="BM1022" s="267"/>
      <c r="BN1022" s="267"/>
      <c r="BO1022" s="267"/>
      <c r="BP1022" s="267"/>
      <c r="BQ1022" s="267"/>
      <c r="BR1022" s="267"/>
      <c r="BS1022" s="267"/>
      <c r="BT1022" s="267"/>
      <c r="BU1022" s="267"/>
      <c r="BV1022" s="267"/>
      <c r="BW1022" s="267"/>
      <c r="BX1022" s="267"/>
      <c r="BY1022" s="267"/>
      <c r="BZ1022" s="267"/>
      <c r="CA1022" s="267"/>
      <c r="CB1022" s="267"/>
      <c r="CC1022" s="267"/>
      <c r="CD1022" s="267"/>
      <c r="CE1022" s="267"/>
      <c r="CF1022" s="267"/>
      <c r="CG1022" s="267"/>
      <c r="CH1022" s="267"/>
      <c r="CI1022" s="267"/>
      <c r="CJ1022" s="267"/>
      <c r="CK1022" s="267"/>
      <c r="CL1022" s="267"/>
      <c r="CM1022" s="267"/>
      <c r="CN1022" s="267"/>
      <c r="CO1022" s="267"/>
      <c r="CP1022" s="267"/>
      <c r="CQ1022" s="267"/>
      <c r="CR1022" s="267"/>
      <c r="CS1022" s="267"/>
      <c r="CT1022" s="267"/>
      <c r="CU1022" s="267"/>
      <c r="CV1022" s="267"/>
      <c r="CW1022" s="267"/>
      <c r="CX1022" s="267"/>
      <c r="CY1022" s="267"/>
      <c r="CZ1022" s="267"/>
      <c r="DA1022" s="267"/>
      <c r="DB1022" s="267"/>
      <c r="DC1022" s="267"/>
      <c r="DD1022" s="267"/>
      <c r="DE1022" s="267"/>
      <c r="DF1022" s="267"/>
      <c r="DG1022" s="267"/>
      <c r="DH1022" s="267"/>
      <c r="DI1022" s="267"/>
      <c r="DJ1022" s="267"/>
      <c r="DK1022" s="267"/>
      <c r="DL1022" s="267"/>
      <c r="DM1022" s="267"/>
      <c r="DN1022" s="267"/>
      <c r="DO1022" s="267"/>
      <c r="DP1022" s="267"/>
      <c r="DQ1022" s="267"/>
      <c r="DR1022" s="267"/>
      <c r="DS1022" s="267"/>
      <c r="DT1022" s="267"/>
      <c r="DU1022" s="267"/>
      <c r="DV1022" s="267"/>
      <c r="DW1022" s="267"/>
      <c r="DX1022" s="267"/>
      <c r="DY1022" s="267"/>
      <c r="DZ1022" s="267"/>
      <c r="EA1022" s="267"/>
      <c r="EB1022" s="267"/>
      <c r="EC1022" s="267"/>
      <c r="ED1022" s="267"/>
      <c r="EE1022" s="267"/>
      <c r="EF1022" s="267"/>
      <c r="EG1022" s="267"/>
      <c r="EH1022" s="267"/>
      <c r="EI1022" s="267"/>
      <c r="EJ1022" s="267"/>
      <c r="EK1022" s="267"/>
      <c r="EL1022" s="267"/>
      <c r="EM1022" s="267"/>
      <c r="EN1022" s="267"/>
      <c r="EO1022" s="267"/>
      <c r="EP1022" s="267"/>
      <c r="EQ1022" s="267"/>
      <c r="ER1022" s="267"/>
      <c r="ES1022" s="267"/>
      <c r="ET1022" s="267"/>
      <c r="EU1022" s="267"/>
      <c r="EV1022" s="267"/>
      <c r="EW1022" s="267"/>
      <c r="EX1022" s="267"/>
      <c r="EY1022" s="267"/>
      <c r="EZ1022" s="267"/>
      <c r="FA1022" s="267"/>
      <c r="FB1022" s="267"/>
      <c r="FC1022" s="267"/>
      <c r="FD1022" s="267"/>
      <c r="FE1022" s="267"/>
      <c r="FF1022" s="267"/>
      <c r="FG1022" s="267"/>
      <c r="FH1022" s="267"/>
      <c r="FI1022" s="267"/>
      <c r="FJ1022" s="267"/>
      <c r="FK1022" s="267"/>
      <c r="FL1022" s="267"/>
      <c r="FM1022" s="267"/>
      <c r="FN1022" s="267"/>
      <c r="FO1022" s="267"/>
      <c r="FP1022" s="267"/>
      <c r="FQ1022" s="267"/>
      <c r="FR1022" s="267"/>
      <c r="FS1022" s="267"/>
      <c r="FT1022" s="267"/>
      <c r="FU1022" s="267"/>
      <c r="FV1022" s="267"/>
      <c r="FW1022" s="267"/>
      <c r="FX1022" s="267"/>
      <c r="FY1022" s="267"/>
      <c r="FZ1022" s="267"/>
      <c r="GA1022" s="267"/>
      <c r="GB1022" s="267"/>
      <c r="GC1022" s="267"/>
      <c r="GD1022" s="267"/>
      <c r="GE1022" s="267"/>
      <c r="GF1022" s="267"/>
      <c r="GG1022" s="267"/>
      <c r="GH1022" s="267"/>
      <c r="GI1022" s="267"/>
      <c r="GJ1022" s="267"/>
      <c r="GK1022" s="267"/>
      <c r="GL1022" s="267"/>
      <c r="GM1022" s="267"/>
      <c r="GN1022" s="267"/>
      <c r="GO1022" s="267"/>
      <c r="GP1022" s="267"/>
      <c r="GQ1022" s="267"/>
      <c r="GR1022" s="267"/>
      <c r="GS1022" s="267"/>
      <c r="GT1022" s="267"/>
      <c r="GU1022" s="267"/>
      <c r="GV1022" s="267"/>
    </row>
    <row r="1024" spans="1:204" s="502" customFormat="1">
      <c r="A1024" s="258"/>
      <c r="B1024" s="425"/>
      <c r="C1024" s="260"/>
      <c r="D1024" s="261"/>
      <c r="E1024" s="262"/>
      <c r="F1024" s="263"/>
      <c r="G1024" s="426"/>
      <c r="H1024" s="428"/>
      <c r="I1024" s="507"/>
      <c r="J1024" s="508"/>
      <c r="K1024" s="509"/>
      <c r="L1024" s="510"/>
      <c r="N1024" s="511"/>
      <c r="O1024" s="511"/>
      <c r="P1024" s="267"/>
      <c r="Q1024" s="267"/>
      <c r="R1024" s="267"/>
      <c r="S1024" s="267"/>
      <c r="T1024" s="267"/>
      <c r="U1024" s="267"/>
      <c r="V1024" s="267"/>
      <c r="W1024" s="267"/>
      <c r="X1024" s="267"/>
      <c r="Y1024" s="267"/>
      <c r="Z1024" s="267"/>
      <c r="AA1024" s="267"/>
      <c r="AB1024" s="267"/>
      <c r="AC1024" s="267"/>
      <c r="AD1024" s="267"/>
      <c r="AE1024" s="267"/>
      <c r="AF1024" s="267"/>
      <c r="AG1024" s="267"/>
      <c r="AH1024" s="267"/>
      <c r="AI1024" s="267"/>
      <c r="AJ1024" s="267"/>
      <c r="AK1024" s="267"/>
      <c r="AL1024" s="267"/>
      <c r="AM1024" s="267"/>
      <c r="AN1024" s="267"/>
      <c r="AO1024" s="267"/>
      <c r="AP1024" s="267"/>
      <c r="AQ1024" s="267"/>
      <c r="AR1024" s="267"/>
      <c r="AS1024" s="267"/>
      <c r="AT1024" s="267"/>
      <c r="AU1024" s="267"/>
      <c r="AV1024" s="267"/>
      <c r="AW1024" s="267"/>
      <c r="AX1024" s="267"/>
      <c r="AY1024" s="267"/>
      <c r="AZ1024" s="267"/>
      <c r="BA1024" s="267"/>
      <c r="BB1024" s="267"/>
      <c r="BC1024" s="267"/>
      <c r="BD1024" s="267"/>
      <c r="BE1024" s="267"/>
      <c r="BF1024" s="267"/>
      <c r="BG1024" s="267"/>
      <c r="BH1024" s="267"/>
      <c r="BI1024" s="267"/>
      <c r="BJ1024" s="267"/>
      <c r="BK1024" s="267"/>
      <c r="BL1024" s="267"/>
      <c r="BM1024" s="267"/>
      <c r="BN1024" s="267"/>
      <c r="BO1024" s="267"/>
      <c r="BP1024" s="267"/>
      <c r="BQ1024" s="267"/>
      <c r="BR1024" s="267"/>
      <c r="BS1024" s="267"/>
      <c r="BT1024" s="267"/>
      <c r="BU1024" s="267"/>
      <c r="BV1024" s="267"/>
      <c r="BW1024" s="267"/>
      <c r="BX1024" s="267"/>
      <c r="BY1024" s="267"/>
      <c r="BZ1024" s="267"/>
      <c r="CA1024" s="267"/>
      <c r="CB1024" s="267"/>
      <c r="CC1024" s="267"/>
      <c r="CD1024" s="267"/>
      <c r="CE1024" s="267"/>
      <c r="CF1024" s="267"/>
      <c r="CG1024" s="267"/>
      <c r="CH1024" s="267"/>
      <c r="CI1024" s="267"/>
      <c r="CJ1024" s="267"/>
      <c r="CK1024" s="267"/>
      <c r="CL1024" s="267"/>
      <c r="CM1024" s="267"/>
      <c r="CN1024" s="267"/>
      <c r="CO1024" s="267"/>
      <c r="CP1024" s="267"/>
      <c r="CQ1024" s="267"/>
      <c r="CR1024" s="267"/>
      <c r="CS1024" s="267"/>
      <c r="CT1024" s="267"/>
      <c r="CU1024" s="267"/>
      <c r="CV1024" s="267"/>
      <c r="CW1024" s="267"/>
      <c r="CX1024" s="267"/>
      <c r="CY1024" s="267"/>
      <c r="CZ1024" s="267"/>
      <c r="DA1024" s="267"/>
      <c r="DB1024" s="267"/>
      <c r="DC1024" s="267"/>
      <c r="DD1024" s="267"/>
      <c r="DE1024" s="267"/>
      <c r="DF1024" s="267"/>
      <c r="DG1024" s="267"/>
      <c r="DH1024" s="267"/>
      <c r="DI1024" s="267"/>
      <c r="DJ1024" s="267"/>
      <c r="DK1024" s="267"/>
      <c r="DL1024" s="267"/>
      <c r="DM1024" s="267"/>
      <c r="DN1024" s="267"/>
      <c r="DO1024" s="267"/>
      <c r="DP1024" s="267"/>
      <c r="DQ1024" s="267"/>
      <c r="DR1024" s="267"/>
      <c r="DS1024" s="267"/>
      <c r="DT1024" s="267"/>
      <c r="DU1024" s="267"/>
      <c r="DV1024" s="267"/>
      <c r="DW1024" s="267"/>
      <c r="DX1024" s="267"/>
      <c r="DY1024" s="267"/>
      <c r="DZ1024" s="267"/>
      <c r="EA1024" s="267"/>
      <c r="EB1024" s="267"/>
      <c r="EC1024" s="267"/>
      <c r="ED1024" s="267"/>
      <c r="EE1024" s="267"/>
      <c r="EF1024" s="267"/>
      <c r="EG1024" s="267"/>
      <c r="EH1024" s="267"/>
      <c r="EI1024" s="267"/>
      <c r="EJ1024" s="267"/>
      <c r="EK1024" s="267"/>
      <c r="EL1024" s="267"/>
      <c r="EM1024" s="267"/>
      <c r="EN1024" s="267"/>
      <c r="EO1024" s="267"/>
      <c r="EP1024" s="267"/>
      <c r="EQ1024" s="267"/>
      <c r="ER1024" s="267"/>
      <c r="ES1024" s="267"/>
      <c r="ET1024" s="267"/>
      <c r="EU1024" s="267"/>
      <c r="EV1024" s="267"/>
      <c r="EW1024" s="267"/>
      <c r="EX1024" s="267"/>
      <c r="EY1024" s="267"/>
      <c r="EZ1024" s="267"/>
      <c r="FA1024" s="267"/>
      <c r="FB1024" s="267"/>
      <c r="FC1024" s="267"/>
      <c r="FD1024" s="267"/>
      <c r="FE1024" s="267"/>
      <c r="FF1024" s="267"/>
      <c r="FG1024" s="267"/>
      <c r="FH1024" s="267"/>
      <c r="FI1024" s="267"/>
      <c r="FJ1024" s="267"/>
      <c r="FK1024" s="267"/>
      <c r="FL1024" s="267"/>
      <c r="FM1024" s="267"/>
      <c r="FN1024" s="267"/>
      <c r="FO1024" s="267"/>
      <c r="FP1024" s="267"/>
      <c r="FQ1024" s="267"/>
      <c r="FR1024" s="267"/>
      <c r="FS1024" s="267"/>
      <c r="FT1024" s="267"/>
      <c r="FU1024" s="267"/>
      <c r="FV1024" s="267"/>
      <c r="FW1024" s="267"/>
      <c r="FX1024" s="267"/>
      <c r="FY1024" s="267"/>
      <c r="FZ1024" s="267"/>
      <c r="GA1024" s="267"/>
      <c r="GB1024" s="267"/>
      <c r="GC1024" s="267"/>
      <c r="GD1024" s="267"/>
      <c r="GE1024" s="267"/>
      <c r="GF1024" s="267"/>
      <c r="GG1024" s="267"/>
      <c r="GH1024" s="267"/>
      <c r="GI1024" s="267"/>
      <c r="GJ1024" s="267"/>
      <c r="GK1024" s="267"/>
      <c r="GL1024" s="267"/>
      <c r="GM1024" s="267"/>
      <c r="GN1024" s="267"/>
      <c r="GO1024" s="267"/>
      <c r="GP1024" s="267"/>
      <c r="GQ1024" s="267"/>
      <c r="GR1024" s="267"/>
      <c r="GS1024" s="267"/>
      <c r="GT1024" s="267"/>
      <c r="GU1024" s="267"/>
      <c r="GV1024" s="267"/>
    </row>
    <row r="1026" spans="1:204" s="502" customFormat="1">
      <c r="A1026" s="258"/>
      <c r="B1026" s="425"/>
      <c r="C1026" s="260"/>
      <c r="D1026" s="261"/>
      <c r="E1026" s="262"/>
      <c r="F1026" s="263"/>
      <c r="G1026" s="426"/>
      <c r="H1026" s="428"/>
      <c r="I1026" s="507"/>
      <c r="J1026" s="508"/>
      <c r="K1026" s="509"/>
      <c r="L1026" s="510"/>
      <c r="N1026" s="511"/>
      <c r="O1026" s="511"/>
      <c r="P1026" s="267"/>
      <c r="Q1026" s="267"/>
      <c r="R1026" s="267"/>
      <c r="S1026" s="267"/>
      <c r="T1026" s="267"/>
      <c r="U1026" s="267"/>
      <c r="V1026" s="267"/>
      <c r="W1026" s="267"/>
      <c r="X1026" s="267"/>
      <c r="Y1026" s="267"/>
      <c r="Z1026" s="267"/>
      <c r="AA1026" s="267"/>
      <c r="AB1026" s="267"/>
      <c r="AC1026" s="267"/>
      <c r="AD1026" s="267"/>
      <c r="AE1026" s="267"/>
      <c r="AF1026" s="267"/>
      <c r="AG1026" s="267"/>
      <c r="AH1026" s="267"/>
      <c r="AI1026" s="267"/>
      <c r="AJ1026" s="267"/>
      <c r="AK1026" s="267"/>
      <c r="AL1026" s="267"/>
      <c r="AM1026" s="267"/>
      <c r="AN1026" s="267"/>
      <c r="AO1026" s="267"/>
      <c r="AP1026" s="267"/>
      <c r="AQ1026" s="267"/>
      <c r="AR1026" s="267"/>
      <c r="AS1026" s="267"/>
      <c r="AT1026" s="267"/>
      <c r="AU1026" s="267"/>
      <c r="AV1026" s="267"/>
      <c r="AW1026" s="267"/>
      <c r="AX1026" s="267"/>
      <c r="AY1026" s="267"/>
      <c r="AZ1026" s="267"/>
      <c r="BA1026" s="267"/>
      <c r="BB1026" s="267"/>
      <c r="BC1026" s="267"/>
      <c r="BD1026" s="267"/>
      <c r="BE1026" s="267"/>
      <c r="BF1026" s="267"/>
      <c r="BG1026" s="267"/>
      <c r="BH1026" s="267"/>
      <c r="BI1026" s="267"/>
      <c r="BJ1026" s="267"/>
      <c r="BK1026" s="267"/>
      <c r="BL1026" s="267"/>
      <c r="BM1026" s="267"/>
      <c r="BN1026" s="267"/>
      <c r="BO1026" s="267"/>
      <c r="BP1026" s="267"/>
      <c r="BQ1026" s="267"/>
      <c r="BR1026" s="267"/>
      <c r="BS1026" s="267"/>
      <c r="BT1026" s="267"/>
      <c r="BU1026" s="267"/>
      <c r="BV1026" s="267"/>
      <c r="BW1026" s="267"/>
      <c r="BX1026" s="267"/>
      <c r="BY1026" s="267"/>
      <c r="BZ1026" s="267"/>
      <c r="CA1026" s="267"/>
      <c r="CB1026" s="267"/>
      <c r="CC1026" s="267"/>
      <c r="CD1026" s="267"/>
      <c r="CE1026" s="267"/>
      <c r="CF1026" s="267"/>
      <c r="CG1026" s="267"/>
      <c r="CH1026" s="267"/>
      <c r="CI1026" s="267"/>
      <c r="CJ1026" s="267"/>
      <c r="CK1026" s="267"/>
      <c r="CL1026" s="267"/>
      <c r="CM1026" s="267"/>
      <c r="CN1026" s="267"/>
      <c r="CO1026" s="267"/>
      <c r="CP1026" s="267"/>
      <c r="CQ1026" s="267"/>
      <c r="CR1026" s="267"/>
      <c r="CS1026" s="267"/>
      <c r="CT1026" s="267"/>
      <c r="CU1026" s="267"/>
      <c r="CV1026" s="267"/>
      <c r="CW1026" s="267"/>
      <c r="CX1026" s="267"/>
      <c r="CY1026" s="267"/>
      <c r="CZ1026" s="267"/>
      <c r="DA1026" s="267"/>
      <c r="DB1026" s="267"/>
      <c r="DC1026" s="267"/>
      <c r="DD1026" s="267"/>
      <c r="DE1026" s="267"/>
      <c r="DF1026" s="267"/>
      <c r="DG1026" s="267"/>
      <c r="DH1026" s="267"/>
      <c r="DI1026" s="267"/>
      <c r="DJ1026" s="267"/>
      <c r="DK1026" s="267"/>
      <c r="DL1026" s="267"/>
      <c r="DM1026" s="267"/>
      <c r="DN1026" s="267"/>
      <c r="DO1026" s="267"/>
      <c r="DP1026" s="267"/>
      <c r="DQ1026" s="267"/>
      <c r="DR1026" s="267"/>
      <c r="DS1026" s="267"/>
      <c r="DT1026" s="267"/>
      <c r="DU1026" s="267"/>
      <c r="DV1026" s="267"/>
      <c r="DW1026" s="267"/>
      <c r="DX1026" s="267"/>
      <c r="DY1026" s="267"/>
      <c r="DZ1026" s="267"/>
      <c r="EA1026" s="267"/>
      <c r="EB1026" s="267"/>
      <c r="EC1026" s="267"/>
      <c r="ED1026" s="267"/>
      <c r="EE1026" s="267"/>
      <c r="EF1026" s="267"/>
      <c r="EG1026" s="267"/>
      <c r="EH1026" s="267"/>
      <c r="EI1026" s="267"/>
      <c r="EJ1026" s="267"/>
      <c r="EK1026" s="267"/>
      <c r="EL1026" s="267"/>
      <c r="EM1026" s="267"/>
      <c r="EN1026" s="267"/>
      <c r="EO1026" s="267"/>
      <c r="EP1026" s="267"/>
      <c r="EQ1026" s="267"/>
      <c r="ER1026" s="267"/>
      <c r="ES1026" s="267"/>
      <c r="ET1026" s="267"/>
      <c r="EU1026" s="267"/>
      <c r="EV1026" s="267"/>
      <c r="EW1026" s="267"/>
      <c r="EX1026" s="267"/>
      <c r="EY1026" s="267"/>
      <c r="EZ1026" s="267"/>
      <c r="FA1026" s="267"/>
      <c r="FB1026" s="267"/>
      <c r="FC1026" s="267"/>
      <c r="FD1026" s="267"/>
      <c r="FE1026" s="267"/>
      <c r="FF1026" s="267"/>
      <c r="FG1026" s="267"/>
      <c r="FH1026" s="267"/>
      <c r="FI1026" s="267"/>
      <c r="FJ1026" s="267"/>
      <c r="FK1026" s="267"/>
      <c r="FL1026" s="267"/>
      <c r="FM1026" s="267"/>
      <c r="FN1026" s="267"/>
      <c r="FO1026" s="267"/>
      <c r="FP1026" s="267"/>
      <c r="FQ1026" s="267"/>
      <c r="FR1026" s="267"/>
      <c r="FS1026" s="267"/>
      <c r="FT1026" s="267"/>
      <c r="FU1026" s="267"/>
      <c r="FV1026" s="267"/>
      <c r="FW1026" s="267"/>
      <c r="FX1026" s="267"/>
      <c r="FY1026" s="267"/>
      <c r="FZ1026" s="267"/>
      <c r="GA1026" s="267"/>
      <c r="GB1026" s="267"/>
      <c r="GC1026" s="267"/>
      <c r="GD1026" s="267"/>
      <c r="GE1026" s="267"/>
      <c r="GF1026" s="267"/>
      <c r="GG1026" s="267"/>
      <c r="GH1026" s="267"/>
      <c r="GI1026" s="267"/>
      <c r="GJ1026" s="267"/>
      <c r="GK1026" s="267"/>
      <c r="GL1026" s="267"/>
      <c r="GM1026" s="267"/>
      <c r="GN1026" s="267"/>
      <c r="GO1026" s="267"/>
      <c r="GP1026" s="267"/>
      <c r="GQ1026" s="267"/>
      <c r="GR1026" s="267"/>
      <c r="GS1026" s="267"/>
      <c r="GT1026" s="267"/>
      <c r="GU1026" s="267"/>
      <c r="GV1026" s="267"/>
    </row>
    <row r="1028" spans="1:204" s="502" customFormat="1">
      <c r="A1028" s="258"/>
      <c r="B1028" s="425"/>
      <c r="C1028" s="260"/>
      <c r="D1028" s="261"/>
      <c r="E1028" s="262"/>
      <c r="F1028" s="263"/>
      <c r="G1028" s="426"/>
      <c r="H1028" s="428"/>
      <c r="I1028" s="507"/>
      <c r="J1028" s="508"/>
      <c r="K1028" s="509"/>
      <c r="L1028" s="510"/>
      <c r="N1028" s="511"/>
      <c r="O1028" s="511"/>
      <c r="P1028" s="267"/>
      <c r="Q1028" s="267"/>
      <c r="R1028" s="267"/>
      <c r="S1028" s="267"/>
      <c r="T1028" s="267"/>
      <c r="U1028" s="267"/>
      <c r="V1028" s="267"/>
      <c r="W1028" s="267"/>
      <c r="X1028" s="267"/>
      <c r="Y1028" s="267"/>
      <c r="Z1028" s="267"/>
      <c r="AA1028" s="267"/>
      <c r="AB1028" s="267"/>
      <c r="AC1028" s="267"/>
      <c r="AD1028" s="267"/>
      <c r="AE1028" s="267"/>
      <c r="AF1028" s="267"/>
      <c r="AG1028" s="267"/>
      <c r="AH1028" s="267"/>
      <c r="AI1028" s="267"/>
      <c r="AJ1028" s="267"/>
      <c r="AK1028" s="267"/>
      <c r="AL1028" s="267"/>
      <c r="AM1028" s="267"/>
      <c r="AN1028" s="267"/>
      <c r="AO1028" s="267"/>
      <c r="AP1028" s="267"/>
      <c r="AQ1028" s="267"/>
      <c r="AR1028" s="267"/>
      <c r="AS1028" s="267"/>
      <c r="AT1028" s="267"/>
      <c r="AU1028" s="267"/>
      <c r="AV1028" s="267"/>
      <c r="AW1028" s="267"/>
      <c r="AX1028" s="267"/>
      <c r="AY1028" s="267"/>
      <c r="AZ1028" s="267"/>
      <c r="BA1028" s="267"/>
      <c r="BB1028" s="267"/>
      <c r="BC1028" s="267"/>
      <c r="BD1028" s="267"/>
      <c r="BE1028" s="267"/>
      <c r="BF1028" s="267"/>
      <c r="BG1028" s="267"/>
      <c r="BH1028" s="267"/>
      <c r="BI1028" s="267"/>
      <c r="BJ1028" s="267"/>
      <c r="BK1028" s="267"/>
      <c r="BL1028" s="267"/>
      <c r="BM1028" s="267"/>
      <c r="BN1028" s="267"/>
      <c r="BO1028" s="267"/>
      <c r="BP1028" s="267"/>
      <c r="BQ1028" s="267"/>
      <c r="BR1028" s="267"/>
      <c r="BS1028" s="267"/>
      <c r="BT1028" s="267"/>
      <c r="BU1028" s="267"/>
      <c r="BV1028" s="267"/>
      <c r="BW1028" s="267"/>
      <c r="BX1028" s="267"/>
      <c r="BY1028" s="267"/>
      <c r="BZ1028" s="267"/>
      <c r="CA1028" s="267"/>
      <c r="CB1028" s="267"/>
      <c r="CC1028" s="267"/>
      <c r="CD1028" s="267"/>
      <c r="CE1028" s="267"/>
      <c r="CF1028" s="267"/>
      <c r="CG1028" s="267"/>
      <c r="CH1028" s="267"/>
      <c r="CI1028" s="267"/>
      <c r="CJ1028" s="267"/>
      <c r="CK1028" s="267"/>
      <c r="CL1028" s="267"/>
      <c r="CM1028" s="267"/>
      <c r="CN1028" s="267"/>
      <c r="CO1028" s="267"/>
      <c r="CP1028" s="267"/>
      <c r="CQ1028" s="267"/>
      <c r="CR1028" s="267"/>
      <c r="CS1028" s="267"/>
      <c r="CT1028" s="267"/>
      <c r="CU1028" s="267"/>
      <c r="CV1028" s="267"/>
      <c r="CW1028" s="267"/>
      <c r="CX1028" s="267"/>
      <c r="CY1028" s="267"/>
      <c r="CZ1028" s="267"/>
      <c r="DA1028" s="267"/>
      <c r="DB1028" s="267"/>
      <c r="DC1028" s="267"/>
      <c r="DD1028" s="267"/>
      <c r="DE1028" s="267"/>
      <c r="DF1028" s="267"/>
      <c r="DG1028" s="267"/>
      <c r="DH1028" s="267"/>
      <c r="DI1028" s="267"/>
      <c r="DJ1028" s="267"/>
      <c r="DK1028" s="267"/>
      <c r="DL1028" s="267"/>
      <c r="DM1028" s="267"/>
      <c r="DN1028" s="267"/>
      <c r="DO1028" s="267"/>
      <c r="DP1028" s="267"/>
      <c r="DQ1028" s="267"/>
      <c r="DR1028" s="267"/>
      <c r="DS1028" s="267"/>
      <c r="DT1028" s="267"/>
      <c r="DU1028" s="267"/>
      <c r="DV1028" s="267"/>
      <c r="DW1028" s="267"/>
      <c r="DX1028" s="267"/>
      <c r="DY1028" s="267"/>
      <c r="DZ1028" s="267"/>
      <c r="EA1028" s="267"/>
      <c r="EB1028" s="267"/>
      <c r="EC1028" s="267"/>
      <c r="ED1028" s="267"/>
      <c r="EE1028" s="267"/>
      <c r="EF1028" s="267"/>
      <c r="EG1028" s="267"/>
      <c r="EH1028" s="267"/>
      <c r="EI1028" s="267"/>
      <c r="EJ1028" s="267"/>
      <c r="EK1028" s="267"/>
      <c r="EL1028" s="267"/>
      <c r="EM1028" s="267"/>
      <c r="EN1028" s="267"/>
      <c r="EO1028" s="267"/>
      <c r="EP1028" s="267"/>
      <c r="EQ1028" s="267"/>
      <c r="ER1028" s="267"/>
      <c r="ES1028" s="267"/>
      <c r="ET1028" s="267"/>
      <c r="EU1028" s="267"/>
      <c r="EV1028" s="267"/>
      <c r="EW1028" s="267"/>
      <c r="EX1028" s="267"/>
      <c r="EY1028" s="267"/>
      <c r="EZ1028" s="267"/>
      <c r="FA1028" s="267"/>
      <c r="FB1028" s="267"/>
      <c r="FC1028" s="267"/>
      <c r="FD1028" s="267"/>
      <c r="FE1028" s="267"/>
      <c r="FF1028" s="267"/>
      <c r="FG1028" s="267"/>
      <c r="FH1028" s="267"/>
      <c r="FI1028" s="267"/>
      <c r="FJ1028" s="267"/>
      <c r="FK1028" s="267"/>
      <c r="FL1028" s="267"/>
      <c r="FM1028" s="267"/>
      <c r="FN1028" s="267"/>
      <c r="FO1028" s="267"/>
      <c r="FP1028" s="267"/>
      <c r="FQ1028" s="267"/>
      <c r="FR1028" s="267"/>
      <c r="FS1028" s="267"/>
      <c r="FT1028" s="267"/>
      <c r="FU1028" s="267"/>
      <c r="FV1028" s="267"/>
      <c r="FW1028" s="267"/>
      <c r="FX1028" s="267"/>
      <c r="FY1028" s="267"/>
      <c r="FZ1028" s="267"/>
      <c r="GA1028" s="267"/>
      <c r="GB1028" s="267"/>
      <c r="GC1028" s="267"/>
      <c r="GD1028" s="267"/>
      <c r="GE1028" s="267"/>
      <c r="GF1028" s="267"/>
      <c r="GG1028" s="267"/>
      <c r="GH1028" s="267"/>
      <c r="GI1028" s="267"/>
      <c r="GJ1028" s="267"/>
      <c r="GK1028" s="267"/>
      <c r="GL1028" s="267"/>
      <c r="GM1028" s="267"/>
      <c r="GN1028" s="267"/>
      <c r="GO1028" s="267"/>
      <c r="GP1028" s="267"/>
      <c r="GQ1028" s="267"/>
      <c r="GR1028" s="267"/>
      <c r="GS1028" s="267"/>
      <c r="GT1028" s="267"/>
      <c r="GU1028" s="267"/>
      <c r="GV1028" s="267"/>
    </row>
    <row r="1029" spans="1:204" s="502" customFormat="1">
      <c r="A1029" s="258"/>
      <c r="B1029" s="425"/>
      <c r="C1029" s="260"/>
      <c r="D1029" s="261"/>
      <c r="E1029" s="262"/>
      <c r="F1029" s="263"/>
      <c r="G1029" s="426"/>
      <c r="H1029" s="428"/>
      <c r="I1029" s="507"/>
      <c r="J1029" s="508"/>
      <c r="K1029" s="509"/>
      <c r="L1029" s="510"/>
      <c r="N1029" s="511"/>
      <c r="O1029" s="511"/>
      <c r="P1029" s="267"/>
      <c r="Q1029" s="267"/>
      <c r="R1029" s="267"/>
      <c r="S1029" s="267"/>
      <c r="T1029" s="267"/>
      <c r="U1029" s="267"/>
      <c r="V1029" s="267"/>
      <c r="W1029" s="267"/>
      <c r="X1029" s="267"/>
      <c r="Y1029" s="267"/>
      <c r="Z1029" s="267"/>
      <c r="AA1029" s="267"/>
      <c r="AB1029" s="267"/>
      <c r="AC1029" s="267"/>
      <c r="AD1029" s="267"/>
      <c r="AE1029" s="267"/>
      <c r="AF1029" s="267"/>
      <c r="AG1029" s="267"/>
      <c r="AH1029" s="267"/>
      <c r="AI1029" s="267"/>
      <c r="AJ1029" s="267"/>
      <c r="AK1029" s="267"/>
      <c r="AL1029" s="267"/>
      <c r="AM1029" s="267"/>
      <c r="AN1029" s="267"/>
      <c r="AO1029" s="267"/>
      <c r="AP1029" s="267"/>
      <c r="AQ1029" s="267"/>
      <c r="AR1029" s="267"/>
      <c r="AS1029" s="267"/>
      <c r="AT1029" s="267"/>
      <c r="AU1029" s="267"/>
      <c r="AV1029" s="267"/>
      <c r="AW1029" s="267"/>
      <c r="AX1029" s="267"/>
      <c r="AY1029" s="267"/>
      <c r="AZ1029" s="267"/>
      <c r="BA1029" s="267"/>
      <c r="BB1029" s="267"/>
      <c r="BC1029" s="267"/>
      <c r="BD1029" s="267"/>
      <c r="BE1029" s="267"/>
      <c r="BF1029" s="267"/>
      <c r="BG1029" s="267"/>
      <c r="BH1029" s="267"/>
      <c r="BI1029" s="267"/>
      <c r="BJ1029" s="267"/>
      <c r="BK1029" s="267"/>
      <c r="BL1029" s="267"/>
      <c r="BM1029" s="267"/>
      <c r="BN1029" s="267"/>
      <c r="BO1029" s="267"/>
      <c r="BP1029" s="267"/>
      <c r="BQ1029" s="267"/>
      <c r="BR1029" s="267"/>
      <c r="BS1029" s="267"/>
      <c r="BT1029" s="267"/>
      <c r="BU1029" s="267"/>
      <c r="BV1029" s="267"/>
      <c r="BW1029" s="267"/>
      <c r="BX1029" s="267"/>
      <c r="BY1029" s="267"/>
      <c r="BZ1029" s="267"/>
      <c r="CA1029" s="267"/>
      <c r="CB1029" s="267"/>
      <c r="CC1029" s="267"/>
      <c r="CD1029" s="267"/>
      <c r="CE1029" s="267"/>
      <c r="CF1029" s="267"/>
      <c r="CG1029" s="267"/>
      <c r="CH1029" s="267"/>
      <c r="CI1029" s="267"/>
      <c r="CJ1029" s="267"/>
      <c r="CK1029" s="267"/>
      <c r="CL1029" s="267"/>
      <c r="CM1029" s="267"/>
      <c r="CN1029" s="267"/>
      <c r="CO1029" s="267"/>
      <c r="CP1029" s="267"/>
      <c r="CQ1029" s="267"/>
      <c r="CR1029" s="267"/>
      <c r="CS1029" s="267"/>
      <c r="CT1029" s="267"/>
      <c r="CU1029" s="267"/>
      <c r="CV1029" s="267"/>
      <c r="CW1029" s="267"/>
      <c r="CX1029" s="267"/>
      <c r="CY1029" s="267"/>
      <c r="CZ1029" s="267"/>
      <c r="DA1029" s="267"/>
      <c r="DB1029" s="267"/>
      <c r="DC1029" s="267"/>
      <c r="DD1029" s="267"/>
      <c r="DE1029" s="267"/>
      <c r="DF1029" s="267"/>
      <c r="DG1029" s="267"/>
      <c r="DH1029" s="267"/>
      <c r="DI1029" s="267"/>
      <c r="DJ1029" s="267"/>
      <c r="DK1029" s="267"/>
      <c r="DL1029" s="267"/>
      <c r="DM1029" s="267"/>
      <c r="DN1029" s="267"/>
      <c r="DO1029" s="267"/>
      <c r="DP1029" s="267"/>
      <c r="DQ1029" s="267"/>
      <c r="DR1029" s="267"/>
      <c r="DS1029" s="267"/>
      <c r="DT1029" s="267"/>
      <c r="DU1029" s="267"/>
      <c r="DV1029" s="267"/>
      <c r="DW1029" s="267"/>
      <c r="DX1029" s="267"/>
      <c r="DY1029" s="267"/>
      <c r="DZ1029" s="267"/>
      <c r="EA1029" s="267"/>
      <c r="EB1029" s="267"/>
      <c r="EC1029" s="267"/>
      <c r="ED1029" s="267"/>
      <c r="EE1029" s="267"/>
      <c r="EF1029" s="267"/>
      <c r="EG1029" s="267"/>
      <c r="EH1029" s="267"/>
      <c r="EI1029" s="267"/>
      <c r="EJ1029" s="267"/>
      <c r="EK1029" s="267"/>
      <c r="EL1029" s="267"/>
      <c r="EM1029" s="267"/>
      <c r="EN1029" s="267"/>
      <c r="EO1029" s="267"/>
      <c r="EP1029" s="267"/>
      <c r="EQ1029" s="267"/>
      <c r="ER1029" s="267"/>
      <c r="ES1029" s="267"/>
      <c r="ET1029" s="267"/>
      <c r="EU1029" s="267"/>
      <c r="EV1029" s="267"/>
      <c r="EW1029" s="267"/>
      <c r="EX1029" s="267"/>
      <c r="EY1029" s="267"/>
      <c r="EZ1029" s="267"/>
      <c r="FA1029" s="267"/>
      <c r="FB1029" s="267"/>
      <c r="FC1029" s="267"/>
      <c r="FD1029" s="267"/>
      <c r="FE1029" s="267"/>
      <c r="FF1029" s="267"/>
      <c r="FG1029" s="267"/>
      <c r="FH1029" s="267"/>
      <c r="FI1029" s="267"/>
      <c r="FJ1029" s="267"/>
      <c r="FK1029" s="267"/>
      <c r="FL1029" s="267"/>
      <c r="FM1029" s="267"/>
      <c r="FN1029" s="267"/>
      <c r="FO1029" s="267"/>
      <c r="FP1029" s="267"/>
      <c r="FQ1029" s="267"/>
      <c r="FR1029" s="267"/>
      <c r="FS1029" s="267"/>
      <c r="FT1029" s="267"/>
      <c r="FU1029" s="267"/>
      <c r="FV1029" s="267"/>
      <c r="FW1029" s="267"/>
      <c r="FX1029" s="267"/>
      <c r="FY1029" s="267"/>
      <c r="FZ1029" s="267"/>
      <c r="GA1029" s="267"/>
      <c r="GB1029" s="267"/>
      <c r="GC1029" s="267"/>
      <c r="GD1029" s="267"/>
      <c r="GE1029" s="267"/>
      <c r="GF1029" s="267"/>
      <c r="GG1029" s="267"/>
      <c r="GH1029" s="267"/>
      <c r="GI1029" s="267"/>
      <c r="GJ1029" s="267"/>
      <c r="GK1029" s="267"/>
      <c r="GL1029" s="267"/>
      <c r="GM1029" s="267"/>
      <c r="GN1029" s="267"/>
      <c r="GO1029" s="267"/>
      <c r="GP1029" s="267"/>
      <c r="GQ1029" s="267"/>
      <c r="GR1029" s="267"/>
      <c r="GS1029" s="267"/>
      <c r="GT1029" s="267"/>
      <c r="GU1029" s="267"/>
      <c r="GV1029" s="267"/>
    </row>
    <row r="1031" spans="1:204" s="502" customFormat="1">
      <c r="A1031" s="258"/>
      <c r="B1031" s="425"/>
      <c r="C1031" s="260"/>
      <c r="D1031" s="261"/>
      <c r="E1031" s="262"/>
      <c r="F1031" s="263"/>
      <c r="G1031" s="426"/>
      <c r="H1031" s="428"/>
      <c r="I1031" s="507"/>
      <c r="J1031" s="508"/>
      <c r="K1031" s="509"/>
      <c r="L1031" s="510"/>
      <c r="N1031" s="511"/>
      <c r="O1031" s="511"/>
      <c r="P1031" s="267"/>
      <c r="Q1031" s="267"/>
      <c r="R1031" s="267"/>
      <c r="S1031" s="267"/>
      <c r="T1031" s="267"/>
      <c r="U1031" s="267"/>
      <c r="V1031" s="267"/>
      <c r="W1031" s="267"/>
      <c r="X1031" s="267"/>
      <c r="Y1031" s="267"/>
      <c r="Z1031" s="267"/>
      <c r="AA1031" s="267"/>
      <c r="AB1031" s="267"/>
      <c r="AC1031" s="267"/>
      <c r="AD1031" s="267"/>
      <c r="AE1031" s="267"/>
      <c r="AF1031" s="267"/>
      <c r="AG1031" s="267"/>
      <c r="AH1031" s="267"/>
      <c r="AI1031" s="267"/>
      <c r="AJ1031" s="267"/>
      <c r="AK1031" s="267"/>
      <c r="AL1031" s="267"/>
      <c r="AM1031" s="267"/>
      <c r="AN1031" s="267"/>
      <c r="AO1031" s="267"/>
      <c r="AP1031" s="267"/>
      <c r="AQ1031" s="267"/>
      <c r="AR1031" s="267"/>
      <c r="AS1031" s="267"/>
      <c r="AT1031" s="267"/>
      <c r="AU1031" s="267"/>
      <c r="AV1031" s="267"/>
      <c r="AW1031" s="267"/>
      <c r="AX1031" s="267"/>
      <c r="AY1031" s="267"/>
      <c r="AZ1031" s="267"/>
      <c r="BA1031" s="267"/>
      <c r="BB1031" s="267"/>
      <c r="BC1031" s="267"/>
      <c r="BD1031" s="267"/>
      <c r="BE1031" s="267"/>
      <c r="BF1031" s="267"/>
      <c r="BG1031" s="267"/>
      <c r="BH1031" s="267"/>
      <c r="BI1031" s="267"/>
      <c r="BJ1031" s="267"/>
      <c r="BK1031" s="267"/>
      <c r="BL1031" s="267"/>
      <c r="BM1031" s="267"/>
      <c r="BN1031" s="267"/>
      <c r="BO1031" s="267"/>
      <c r="BP1031" s="267"/>
      <c r="BQ1031" s="267"/>
      <c r="BR1031" s="267"/>
      <c r="BS1031" s="267"/>
      <c r="BT1031" s="267"/>
      <c r="BU1031" s="267"/>
      <c r="BV1031" s="267"/>
      <c r="BW1031" s="267"/>
      <c r="BX1031" s="267"/>
      <c r="BY1031" s="267"/>
      <c r="BZ1031" s="267"/>
      <c r="CA1031" s="267"/>
      <c r="CB1031" s="267"/>
      <c r="CC1031" s="267"/>
      <c r="CD1031" s="267"/>
      <c r="CE1031" s="267"/>
      <c r="CF1031" s="267"/>
      <c r="CG1031" s="267"/>
      <c r="CH1031" s="267"/>
      <c r="CI1031" s="267"/>
      <c r="CJ1031" s="267"/>
      <c r="CK1031" s="267"/>
      <c r="CL1031" s="267"/>
      <c r="CM1031" s="267"/>
      <c r="CN1031" s="267"/>
      <c r="CO1031" s="267"/>
      <c r="CP1031" s="267"/>
      <c r="CQ1031" s="267"/>
      <c r="CR1031" s="267"/>
      <c r="CS1031" s="267"/>
      <c r="CT1031" s="267"/>
      <c r="CU1031" s="267"/>
      <c r="CV1031" s="267"/>
      <c r="CW1031" s="267"/>
      <c r="CX1031" s="267"/>
      <c r="CY1031" s="267"/>
      <c r="CZ1031" s="267"/>
      <c r="DA1031" s="267"/>
      <c r="DB1031" s="267"/>
      <c r="DC1031" s="267"/>
      <c r="DD1031" s="267"/>
      <c r="DE1031" s="267"/>
      <c r="DF1031" s="267"/>
      <c r="DG1031" s="267"/>
      <c r="DH1031" s="267"/>
      <c r="DI1031" s="267"/>
      <c r="DJ1031" s="267"/>
      <c r="DK1031" s="267"/>
      <c r="DL1031" s="267"/>
      <c r="DM1031" s="267"/>
      <c r="DN1031" s="267"/>
      <c r="DO1031" s="267"/>
      <c r="DP1031" s="267"/>
      <c r="DQ1031" s="267"/>
      <c r="DR1031" s="267"/>
      <c r="DS1031" s="267"/>
      <c r="DT1031" s="267"/>
      <c r="DU1031" s="267"/>
      <c r="DV1031" s="267"/>
      <c r="DW1031" s="267"/>
      <c r="DX1031" s="267"/>
      <c r="DY1031" s="267"/>
      <c r="DZ1031" s="267"/>
      <c r="EA1031" s="267"/>
      <c r="EB1031" s="267"/>
      <c r="EC1031" s="267"/>
      <c r="ED1031" s="267"/>
      <c r="EE1031" s="267"/>
      <c r="EF1031" s="267"/>
      <c r="EG1031" s="267"/>
      <c r="EH1031" s="267"/>
      <c r="EI1031" s="267"/>
      <c r="EJ1031" s="267"/>
      <c r="EK1031" s="267"/>
      <c r="EL1031" s="267"/>
      <c r="EM1031" s="267"/>
      <c r="EN1031" s="267"/>
      <c r="EO1031" s="267"/>
      <c r="EP1031" s="267"/>
      <c r="EQ1031" s="267"/>
      <c r="ER1031" s="267"/>
      <c r="ES1031" s="267"/>
      <c r="ET1031" s="267"/>
      <c r="EU1031" s="267"/>
      <c r="EV1031" s="267"/>
      <c r="EW1031" s="267"/>
      <c r="EX1031" s="267"/>
      <c r="EY1031" s="267"/>
      <c r="EZ1031" s="267"/>
      <c r="FA1031" s="267"/>
      <c r="FB1031" s="267"/>
      <c r="FC1031" s="267"/>
      <c r="FD1031" s="267"/>
      <c r="FE1031" s="267"/>
      <c r="FF1031" s="267"/>
      <c r="FG1031" s="267"/>
      <c r="FH1031" s="267"/>
      <c r="FI1031" s="267"/>
      <c r="FJ1031" s="267"/>
      <c r="FK1031" s="267"/>
      <c r="FL1031" s="267"/>
      <c r="FM1031" s="267"/>
      <c r="FN1031" s="267"/>
      <c r="FO1031" s="267"/>
      <c r="FP1031" s="267"/>
      <c r="FQ1031" s="267"/>
      <c r="FR1031" s="267"/>
      <c r="FS1031" s="267"/>
      <c r="FT1031" s="267"/>
      <c r="FU1031" s="267"/>
      <c r="FV1031" s="267"/>
      <c r="FW1031" s="267"/>
      <c r="FX1031" s="267"/>
      <c r="FY1031" s="267"/>
      <c r="FZ1031" s="267"/>
      <c r="GA1031" s="267"/>
      <c r="GB1031" s="267"/>
      <c r="GC1031" s="267"/>
      <c r="GD1031" s="267"/>
      <c r="GE1031" s="267"/>
      <c r="GF1031" s="267"/>
      <c r="GG1031" s="267"/>
      <c r="GH1031" s="267"/>
      <c r="GI1031" s="267"/>
      <c r="GJ1031" s="267"/>
      <c r="GK1031" s="267"/>
      <c r="GL1031" s="267"/>
      <c r="GM1031" s="267"/>
      <c r="GN1031" s="267"/>
      <c r="GO1031" s="267"/>
      <c r="GP1031" s="267"/>
      <c r="GQ1031" s="267"/>
      <c r="GR1031" s="267"/>
      <c r="GS1031" s="267"/>
      <c r="GT1031" s="267"/>
      <c r="GU1031" s="267"/>
      <c r="GV1031" s="267"/>
    </row>
    <row r="1033" spans="1:204" s="502" customFormat="1">
      <c r="A1033" s="258"/>
      <c r="B1033" s="425"/>
      <c r="C1033" s="260"/>
      <c r="D1033" s="261"/>
      <c r="E1033" s="262"/>
      <c r="F1033" s="263"/>
      <c r="G1033" s="426"/>
      <c r="H1033" s="428"/>
      <c r="I1033" s="507"/>
      <c r="J1033" s="508"/>
      <c r="K1033" s="509"/>
      <c r="L1033" s="510"/>
      <c r="N1033" s="511"/>
      <c r="O1033" s="511"/>
      <c r="P1033" s="267"/>
      <c r="Q1033" s="267"/>
      <c r="R1033" s="267"/>
      <c r="S1033" s="267"/>
      <c r="T1033" s="267"/>
      <c r="U1033" s="267"/>
      <c r="V1033" s="267"/>
      <c r="W1033" s="267"/>
      <c r="X1033" s="267"/>
      <c r="Y1033" s="267"/>
      <c r="Z1033" s="267"/>
      <c r="AA1033" s="267"/>
      <c r="AB1033" s="267"/>
      <c r="AC1033" s="267"/>
      <c r="AD1033" s="267"/>
      <c r="AE1033" s="267"/>
      <c r="AF1033" s="267"/>
      <c r="AG1033" s="267"/>
      <c r="AH1033" s="267"/>
      <c r="AI1033" s="267"/>
      <c r="AJ1033" s="267"/>
      <c r="AK1033" s="267"/>
      <c r="AL1033" s="267"/>
      <c r="AM1033" s="267"/>
      <c r="AN1033" s="267"/>
      <c r="AO1033" s="267"/>
      <c r="AP1033" s="267"/>
      <c r="AQ1033" s="267"/>
      <c r="AR1033" s="267"/>
      <c r="AS1033" s="267"/>
      <c r="AT1033" s="267"/>
      <c r="AU1033" s="267"/>
      <c r="AV1033" s="267"/>
      <c r="AW1033" s="267"/>
      <c r="AX1033" s="267"/>
      <c r="AY1033" s="267"/>
      <c r="AZ1033" s="267"/>
      <c r="BA1033" s="267"/>
      <c r="BB1033" s="267"/>
      <c r="BC1033" s="267"/>
      <c r="BD1033" s="267"/>
      <c r="BE1033" s="267"/>
      <c r="BF1033" s="267"/>
      <c r="BG1033" s="267"/>
      <c r="BH1033" s="267"/>
      <c r="BI1033" s="267"/>
      <c r="BJ1033" s="267"/>
      <c r="BK1033" s="267"/>
      <c r="BL1033" s="267"/>
      <c r="BM1033" s="267"/>
      <c r="BN1033" s="267"/>
      <c r="BO1033" s="267"/>
      <c r="BP1033" s="267"/>
      <c r="BQ1033" s="267"/>
      <c r="BR1033" s="267"/>
      <c r="BS1033" s="267"/>
      <c r="BT1033" s="267"/>
      <c r="BU1033" s="267"/>
      <c r="BV1033" s="267"/>
      <c r="BW1033" s="267"/>
      <c r="BX1033" s="267"/>
      <c r="BY1033" s="267"/>
      <c r="BZ1033" s="267"/>
      <c r="CA1033" s="267"/>
      <c r="CB1033" s="267"/>
      <c r="CC1033" s="267"/>
      <c r="CD1033" s="267"/>
      <c r="CE1033" s="267"/>
      <c r="CF1033" s="267"/>
      <c r="CG1033" s="267"/>
      <c r="CH1033" s="267"/>
      <c r="CI1033" s="267"/>
      <c r="CJ1033" s="267"/>
      <c r="CK1033" s="267"/>
      <c r="CL1033" s="267"/>
      <c r="CM1033" s="267"/>
      <c r="CN1033" s="267"/>
      <c r="CO1033" s="267"/>
      <c r="CP1033" s="267"/>
      <c r="CQ1033" s="267"/>
      <c r="CR1033" s="267"/>
      <c r="CS1033" s="267"/>
      <c r="CT1033" s="267"/>
      <c r="CU1033" s="267"/>
      <c r="CV1033" s="267"/>
      <c r="CW1033" s="267"/>
      <c r="CX1033" s="267"/>
      <c r="CY1033" s="267"/>
      <c r="CZ1033" s="267"/>
      <c r="DA1033" s="267"/>
      <c r="DB1033" s="267"/>
      <c r="DC1033" s="267"/>
      <c r="DD1033" s="267"/>
      <c r="DE1033" s="267"/>
      <c r="DF1033" s="267"/>
      <c r="DG1033" s="267"/>
      <c r="DH1033" s="267"/>
      <c r="DI1033" s="267"/>
      <c r="DJ1033" s="267"/>
      <c r="DK1033" s="267"/>
      <c r="DL1033" s="267"/>
      <c r="DM1033" s="267"/>
      <c r="DN1033" s="267"/>
      <c r="DO1033" s="267"/>
      <c r="DP1033" s="267"/>
      <c r="DQ1033" s="267"/>
      <c r="DR1033" s="267"/>
      <c r="DS1033" s="267"/>
      <c r="DT1033" s="267"/>
      <c r="DU1033" s="267"/>
      <c r="DV1033" s="267"/>
      <c r="DW1033" s="267"/>
      <c r="DX1033" s="267"/>
      <c r="DY1033" s="267"/>
      <c r="DZ1033" s="267"/>
      <c r="EA1033" s="267"/>
      <c r="EB1033" s="267"/>
      <c r="EC1033" s="267"/>
      <c r="ED1033" s="267"/>
      <c r="EE1033" s="267"/>
      <c r="EF1033" s="267"/>
      <c r="EG1033" s="267"/>
      <c r="EH1033" s="267"/>
      <c r="EI1033" s="267"/>
      <c r="EJ1033" s="267"/>
      <c r="EK1033" s="267"/>
      <c r="EL1033" s="267"/>
      <c r="EM1033" s="267"/>
      <c r="EN1033" s="267"/>
      <c r="EO1033" s="267"/>
      <c r="EP1033" s="267"/>
      <c r="EQ1033" s="267"/>
      <c r="ER1033" s="267"/>
      <c r="ES1033" s="267"/>
      <c r="ET1033" s="267"/>
      <c r="EU1033" s="267"/>
      <c r="EV1033" s="267"/>
      <c r="EW1033" s="267"/>
      <c r="EX1033" s="267"/>
      <c r="EY1033" s="267"/>
      <c r="EZ1033" s="267"/>
      <c r="FA1033" s="267"/>
      <c r="FB1033" s="267"/>
      <c r="FC1033" s="267"/>
      <c r="FD1033" s="267"/>
      <c r="FE1033" s="267"/>
      <c r="FF1033" s="267"/>
      <c r="FG1033" s="267"/>
      <c r="FH1033" s="267"/>
      <c r="FI1033" s="267"/>
      <c r="FJ1033" s="267"/>
      <c r="FK1033" s="267"/>
      <c r="FL1033" s="267"/>
      <c r="FM1033" s="267"/>
      <c r="FN1033" s="267"/>
      <c r="FO1033" s="267"/>
      <c r="FP1033" s="267"/>
      <c r="FQ1033" s="267"/>
      <c r="FR1033" s="267"/>
      <c r="FS1033" s="267"/>
      <c r="FT1033" s="267"/>
      <c r="FU1033" s="267"/>
      <c r="FV1033" s="267"/>
      <c r="FW1033" s="267"/>
      <c r="FX1033" s="267"/>
      <c r="FY1033" s="267"/>
      <c r="FZ1033" s="267"/>
      <c r="GA1033" s="267"/>
      <c r="GB1033" s="267"/>
      <c r="GC1033" s="267"/>
      <c r="GD1033" s="267"/>
      <c r="GE1033" s="267"/>
      <c r="GF1033" s="267"/>
      <c r="GG1033" s="267"/>
      <c r="GH1033" s="267"/>
      <c r="GI1033" s="267"/>
      <c r="GJ1033" s="267"/>
      <c r="GK1033" s="267"/>
      <c r="GL1033" s="267"/>
      <c r="GM1033" s="267"/>
      <c r="GN1033" s="267"/>
      <c r="GO1033" s="267"/>
      <c r="GP1033" s="267"/>
      <c r="GQ1033" s="267"/>
      <c r="GR1033" s="267"/>
      <c r="GS1033" s="267"/>
      <c r="GT1033" s="267"/>
      <c r="GU1033" s="267"/>
      <c r="GV1033" s="267"/>
    </row>
    <row r="1035" spans="1:204" s="502" customFormat="1">
      <c r="A1035" s="258"/>
      <c r="B1035" s="425"/>
      <c r="C1035" s="260"/>
      <c r="D1035" s="261"/>
      <c r="E1035" s="262"/>
      <c r="F1035" s="263"/>
      <c r="G1035" s="426"/>
      <c r="H1035" s="428"/>
      <c r="I1035" s="507"/>
      <c r="J1035" s="508"/>
      <c r="K1035" s="509"/>
      <c r="L1035" s="510"/>
      <c r="N1035" s="511"/>
      <c r="O1035" s="511"/>
      <c r="P1035" s="267"/>
      <c r="Q1035" s="267"/>
      <c r="R1035" s="267"/>
      <c r="S1035" s="267"/>
      <c r="T1035" s="267"/>
      <c r="U1035" s="267"/>
      <c r="V1035" s="267"/>
      <c r="W1035" s="267"/>
      <c r="X1035" s="267"/>
      <c r="Y1035" s="267"/>
      <c r="Z1035" s="267"/>
      <c r="AA1035" s="267"/>
      <c r="AB1035" s="267"/>
      <c r="AC1035" s="267"/>
      <c r="AD1035" s="267"/>
      <c r="AE1035" s="267"/>
      <c r="AF1035" s="267"/>
      <c r="AG1035" s="267"/>
      <c r="AH1035" s="267"/>
      <c r="AI1035" s="267"/>
      <c r="AJ1035" s="267"/>
      <c r="AK1035" s="267"/>
      <c r="AL1035" s="267"/>
      <c r="AM1035" s="267"/>
      <c r="AN1035" s="267"/>
      <c r="AO1035" s="267"/>
      <c r="AP1035" s="267"/>
      <c r="AQ1035" s="267"/>
      <c r="AR1035" s="267"/>
      <c r="AS1035" s="267"/>
      <c r="AT1035" s="267"/>
      <c r="AU1035" s="267"/>
      <c r="AV1035" s="267"/>
      <c r="AW1035" s="267"/>
      <c r="AX1035" s="267"/>
      <c r="AY1035" s="267"/>
      <c r="AZ1035" s="267"/>
      <c r="BA1035" s="267"/>
      <c r="BB1035" s="267"/>
      <c r="BC1035" s="267"/>
      <c r="BD1035" s="267"/>
      <c r="BE1035" s="267"/>
      <c r="BF1035" s="267"/>
      <c r="BG1035" s="267"/>
      <c r="BH1035" s="267"/>
      <c r="BI1035" s="267"/>
      <c r="BJ1035" s="267"/>
      <c r="BK1035" s="267"/>
      <c r="BL1035" s="267"/>
      <c r="BM1035" s="267"/>
      <c r="BN1035" s="267"/>
      <c r="BO1035" s="267"/>
      <c r="BP1035" s="267"/>
      <c r="BQ1035" s="267"/>
      <c r="BR1035" s="267"/>
      <c r="BS1035" s="267"/>
      <c r="BT1035" s="267"/>
      <c r="BU1035" s="267"/>
      <c r="BV1035" s="267"/>
      <c r="BW1035" s="267"/>
      <c r="BX1035" s="267"/>
      <c r="BY1035" s="267"/>
      <c r="BZ1035" s="267"/>
      <c r="CA1035" s="267"/>
      <c r="CB1035" s="267"/>
      <c r="CC1035" s="267"/>
      <c r="CD1035" s="267"/>
      <c r="CE1035" s="267"/>
      <c r="CF1035" s="267"/>
      <c r="CG1035" s="267"/>
      <c r="CH1035" s="267"/>
      <c r="CI1035" s="267"/>
      <c r="CJ1035" s="267"/>
      <c r="CK1035" s="267"/>
      <c r="CL1035" s="267"/>
      <c r="CM1035" s="267"/>
      <c r="CN1035" s="267"/>
      <c r="CO1035" s="267"/>
      <c r="CP1035" s="267"/>
      <c r="CQ1035" s="267"/>
      <c r="CR1035" s="267"/>
      <c r="CS1035" s="267"/>
      <c r="CT1035" s="267"/>
      <c r="CU1035" s="267"/>
      <c r="CV1035" s="267"/>
      <c r="CW1035" s="267"/>
      <c r="CX1035" s="267"/>
      <c r="CY1035" s="267"/>
      <c r="CZ1035" s="267"/>
      <c r="DA1035" s="267"/>
      <c r="DB1035" s="267"/>
      <c r="DC1035" s="267"/>
      <c r="DD1035" s="267"/>
      <c r="DE1035" s="267"/>
      <c r="DF1035" s="267"/>
      <c r="DG1035" s="267"/>
      <c r="DH1035" s="267"/>
      <c r="DI1035" s="267"/>
      <c r="DJ1035" s="267"/>
      <c r="DK1035" s="267"/>
      <c r="DL1035" s="267"/>
      <c r="DM1035" s="267"/>
      <c r="DN1035" s="267"/>
      <c r="DO1035" s="267"/>
      <c r="DP1035" s="267"/>
      <c r="DQ1035" s="267"/>
      <c r="DR1035" s="267"/>
      <c r="DS1035" s="267"/>
      <c r="DT1035" s="267"/>
      <c r="DU1035" s="267"/>
      <c r="DV1035" s="267"/>
      <c r="DW1035" s="267"/>
      <c r="DX1035" s="267"/>
      <c r="DY1035" s="267"/>
      <c r="DZ1035" s="267"/>
      <c r="EA1035" s="267"/>
      <c r="EB1035" s="267"/>
      <c r="EC1035" s="267"/>
      <c r="ED1035" s="267"/>
      <c r="EE1035" s="267"/>
      <c r="EF1035" s="267"/>
      <c r="EG1035" s="267"/>
      <c r="EH1035" s="267"/>
      <c r="EI1035" s="267"/>
      <c r="EJ1035" s="267"/>
      <c r="EK1035" s="267"/>
      <c r="EL1035" s="267"/>
      <c r="EM1035" s="267"/>
      <c r="EN1035" s="267"/>
      <c r="EO1035" s="267"/>
      <c r="EP1035" s="267"/>
      <c r="EQ1035" s="267"/>
      <c r="ER1035" s="267"/>
      <c r="ES1035" s="267"/>
      <c r="ET1035" s="267"/>
      <c r="EU1035" s="267"/>
      <c r="EV1035" s="267"/>
      <c r="EW1035" s="267"/>
      <c r="EX1035" s="267"/>
      <c r="EY1035" s="267"/>
      <c r="EZ1035" s="267"/>
      <c r="FA1035" s="267"/>
      <c r="FB1035" s="267"/>
      <c r="FC1035" s="267"/>
      <c r="FD1035" s="267"/>
      <c r="FE1035" s="267"/>
      <c r="FF1035" s="267"/>
      <c r="FG1035" s="267"/>
      <c r="FH1035" s="267"/>
      <c r="FI1035" s="267"/>
      <c r="FJ1035" s="267"/>
      <c r="FK1035" s="267"/>
      <c r="FL1035" s="267"/>
      <c r="FM1035" s="267"/>
      <c r="FN1035" s="267"/>
      <c r="FO1035" s="267"/>
      <c r="FP1035" s="267"/>
      <c r="FQ1035" s="267"/>
      <c r="FR1035" s="267"/>
      <c r="FS1035" s="267"/>
      <c r="FT1035" s="267"/>
      <c r="FU1035" s="267"/>
      <c r="FV1035" s="267"/>
      <c r="FW1035" s="267"/>
      <c r="FX1035" s="267"/>
      <c r="FY1035" s="267"/>
      <c r="FZ1035" s="267"/>
      <c r="GA1035" s="267"/>
      <c r="GB1035" s="267"/>
      <c r="GC1035" s="267"/>
      <c r="GD1035" s="267"/>
      <c r="GE1035" s="267"/>
      <c r="GF1035" s="267"/>
      <c r="GG1035" s="267"/>
      <c r="GH1035" s="267"/>
      <c r="GI1035" s="267"/>
      <c r="GJ1035" s="267"/>
      <c r="GK1035" s="267"/>
      <c r="GL1035" s="267"/>
      <c r="GM1035" s="267"/>
      <c r="GN1035" s="267"/>
      <c r="GO1035" s="267"/>
      <c r="GP1035" s="267"/>
      <c r="GQ1035" s="267"/>
      <c r="GR1035" s="267"/>
      <c r="GS1035" s="267"/>
      <c r="GT1035" s="267"/>
      <c r="GU1035" s="267"/>
      <c r="GV1035" s="267"/>
    </row>
    <row r="1036" spans="1:204" s="502" customFormat="1">
      <c r="A1036" s="258"/>
      <c r="B1036" s="425"/>
      <c r="C1036" s="260"/>
      <c r="D1036" s="261"/>
      <c r="E1036" s="262"/>
      <c r="F1036" s="263"/>
      <c r="G1036" s="426"/>
      <c r="H1036" s="428"/>
      <c r="I1036" s="507"/>
      <c r="J1036" s="508"/>
      <c r="K1036" s="509"/>
      <c r="L1036" s="510"/>
      <c r="N1036" s="511"/>
      <c r="O1036" s="511"/>
      <c r="P1036" s="267"/>
      <c r="Q1036" s="267"/>
      <c r="R1036" s="267"/>
      <c r="S1036" s="267"/>
      <c r="T1036" s="267"/>
      <c r="U1036" s="267"/>
      <c r="V1036" s="267"/>
      <c r="W1036" s="267"/>
      <c r="X1036" s="267"/>
      <c r="Y1036" s="267"/>
      <c r="Z1036" s="267"/>
      <c r="AA1036" s="267"/>
      <c r="AB1036" s="267"/>
      <c r="AC1036" s="267"/>
      <c r="AD1036" s="267"/>
      <c r="AE1036" s="267"/>
      <c r="AF1036" s="267"/>
      <c r="AG1036" s="267"/>
      <c r="AH1036" s="267"/>
      <c r="AI1036" s="267"/>
      <c r="AJ1036" s="267"/>
      <c r="AK1036" s="267"/>
      <c r="AL1036" s="267"/>
      <c r="AM1036" s="267"/>
      <c r="AN1036" s="267"/>
      <c r="AO1036" s="267"/>
      <c r="AP1036" s="267"/>
      <c r="AQ1036" s="267"/>
      <c r="AR1036" s="267"/>
      <c r="AS1036" s="267"/>
      <c r="AT1036" s="267"/>
      <c r="AU1036" s="267"/>
      <c r="AV1036" s="267"/>
      <c r="AW1036" s="267"/>
      <c r="AX1036" s="267"/>
      <c r="AY1036" s="267"/>
      <c r="AZ1036" s="267"/>
      <c r="BA1036" s="267"/>
      <c r="BB1036" s="267"/>
      <c r="BC1036" s="267"/>
      <c r="BD1036" s="267"/>
      <c r="BE1036" s="267"/>
      <c r="BF1036" s="267"/>
      <c r="BG1036" s="267"/>
      <c r="BH1036" s="267"/>
      <c r="BI1036" s="267"/>
      <c r="BJ1036" s="267"/>
      <c r="BK1036" s="267"/>
      <c r="BL1036" s="267"/>
      <c r="BM1036" s="267"/>
      <c r="BN1036" s="267"/>
      <c r="BO1036" s="267"/>
      <c r="BP1036" s="267"/>
      <c r="BQ1036" s="267"/>
      <c r="BR1036" s="267"/>
      <c r="BS1036" s="267"/>
      <c r="BT1036" s="267"/>
      <c r="BU1036" s="267"/>
      <c r="BV1036" s="267"/>
      <c r="BW1036" s="267"/>
      <c r="BX1036" s="267"/>
      <c r="BY1036" s="267"/>
      <c r="BZ1036" s="267"/>
      <c r="CA1036" s="267"/>
      <c r="CB1036" s="267"/>
      <c r="CC1036" s="267"/>
      <c r="CD1036" s="267"/>
      <c r="CE1036" s="267"/>
      <c r="CF1036" s="267"/>
      <c r="CG1036" s="267"/>
      <c r="CH1036" s="267"/>
      <c r="CI1036" s="267"/>
      <c r="CJ1036" s="267"/>
      <c r="CK1036" s="267"/>
      <c r="CL1036" s="267"/>
      <c r="CM1036" s="267"/>
      <c r="CN1036" s="267"/>
      <c r="CO1036" s="267"/>
      <c r="CP1036" s="267"/>
      <c r="CQ1036" s="267"/>
      <c r="CR1036" s="267"/>
      <c r="CS1036" s="267"/>
      <c r="CT1036" s="267"/>
      <c r="CU1036" s="267"/>
      <c r="CV1036" s="267"/>
      <c r="CW1036" s="267"/>
      <c r="CX1036" s="267"/>
      <c r="CY1036" s="267"/>
      <c r="CZ1036" s="267"/>
      <c r="DA1036" s="267"/>
      <c r="DB1036" s="267"/>
      <c r="DC1036" s="267"/>
      <c r="DD1036" s="267"/>
      <c r="DE1036" s="267"/>
      <c r="DF1036" s="267"/>
      <c r="DG1036" s="267"/>
      <c r="DH1036" s="267"/>
      <c r="DI1036" s="267"/>
      <c r="DJ1036" s="267"/>
      <c r="DK1036" s="267"/>
      <c r="DL1036" s="267"/>
      <c r="DM1036" s="267"/>
      <c r="DN1036" s="267"/>
      <c r="DO1036" s="267"/>
      <c r="DP1036" s="267"/>
      <c r="DQ1036" s="267"/>
      <c r="DR1036" s="267"/>
      <c r="DS1036" s="267"/>
      <c r="DT1036" s="267"/>
      <c r="DU1036" s="267"/>
      <c r="DV1036" s="267"/>
      <c r="DW1036" s="267"/>
      <c r="DX1036" s="267"/>
      <c r="DY1036" s="267"/>
      <c r="DZ1036" s="267"/>
      <c r="EA1036" s="267"/>
      <c r="EB1036" s="267"/>
      <c r="EC1036" s="267"/>
      <c r="ED1036" s="267"/>
      <c r="EE1036" s="267"/>
      <c r="EF1036" s="267"/>
      <c r="EG1036" s="267"/>
      <c r="EH1036" s="267"/>
      <c r="EI1036" s="267"/>
      <c r="EJ1036" s="267"/>
      <c r="EK1036" s="267"/>
      <c r="EL1036" s="267"/>
      <c r="EM1036" s="267"/>
      <c r="EN1036" s="267"/>
      <c r="EO1036" s="267"/>
      <c r="EP1036" s="267"/>
      <c r="EQ1036" s="267"/>
      <c r="ER1036" s="267"/>
      <c r="ES1036" s="267"/>
      <c r="ET1036" s="267"/>
      <c r="EU1036" s="267"/>
      <c r="EV1036" s="267"/>
      <c r="EW1036" s="267"/>
      <c r="EX1036" s="267"/>
      <c r="EY1036" s="267"/>
      <c r="EZ1036" s="267"/>
      <c r="FA1036" s="267"/>
      <c r="FB1036" s="267"/>
      <c r="FC1036" s="267"/>
      <c r="FD1036" s="267"/>
      <c r="FE1036" s="267"/>
      <c r="FF1036" s="267"/>
      <c r="FG1036" s="267"/>
      <c r="FH1036" s="267"/>
      <c r="FI1036" s="267"/>
      <c r="FJ1036" s="267"/>
      <c r="FK1036" s="267"/>
      <c r="FL1036" s="267"/>
      <c r="FM1036" s="267"/>
      <c r="FN1036" s="267"/>
      <c r="FO1036" s="267"/>
      <c r="FP1036" s="267"/>
      <c r="FQ1036" s="267"/>
      <c r="FR1036" s="267"/>
      <c r="FS1036" s="267"/>
      <c r="FT1036" s="267"/>
      <c r="FU1036" s="267"/>
      <c r="FV1036" s="267"/>
      <c r="FW1036" s="267"/>
      <c r="FX1036" s="267"/>
      <c r="FY1036" s="267"/>
      <c r="FZ1036" s="267"/>
      <c r="GA1036" s="267"/>
      <c r="GB1036" s="267"/>
      <c r="GC1036" s="267"/>
      <c r="GD1036" s="267"/>
      <c r="GE1036" s="267"/>
      <c r="GF1036" s="267"/>
      <c r="GG1036" s="267"/>
      <c r="GH1036" s="267"/>
      <c r="GI1036" s="267"/>
      <c r="GJ1036" s="267"/>
      <c r="GK1036" s="267"/>
      <c r="GL1036" s="267"/>
      <c r="GM1036" s="267"/>
      <c r="GN1036" s="267"/>
      <c r="GO1036" s="267"/>
      <c r="GP1036" s="267"/>
      <c r="GQ1036" s="267"/>
      <c r="GR1036" s="267"/>
      <c r="GS1036" s="267"/>
      <c r="GT1036" s="267"/>
      <c r="GU1036" s="267"/>
      <c r="GV1036" s="267"/>
    </row>
    <row r="1038" spans="1:204" s="502" customFormat="1">
      <c r="A1038" s="258"/>
      <c r="B1038" s="425"/>
      <c r="C1038" s="260"/>
      <c r="D1038" s="261"/>
      <c r="E1038" s="262"/>
      <c r="F1038" s="263"/>
      <c r="G1038" s="426"/>
      <c r="H1038" s="428"/>
      <c r="I1038" s="507"/>
      <c r="J1038" s="508"/>
      <c r="K1038" s="509"/>
      <c r="L1038" s="510"/>
      <c r="N1038" s="511"/>
      <c r="O1038" s="511"/>
      <c r="P1038" s="267"/>
      <c r="Q1038" s="267"/>
      <c r="R1038" s="267"/>
      <c r="S1038" s="267"/>
      <c r="T1038" s="267"/>
      <c r="U1038" s="267"/>
      <c r="V1038" s="267"/>
      <c r="W1038" s="267"/>
      <c r="X1038" s="267"/>
      <c r="Y1038" s="267"/>
      <c r="Z1038" s="267"/>
      <c r="AA1038" s="267"/>
      <c r="AB1038" s="267"/>
      <c r="AC1038" s="267"/>
      <c r="AD1038" s="267"/>
      <c r="AE1038" s="267"/>
      <c r="AF1038" s="267"/>
      <c r="AG1038" s="267"/>
      <c r="AH1038" s="267"/>
      <c r="AI1038" s="267"/>
      <c r="AJ1038" s="267"/>
      <c r="AK1038" s="267"/>
      <c r="AL1038" s="267"/>
      <c r="AM1038" s="267"/>
      <c r="AN1038" s="267"/>
      <c r="AO1038" s="267"/>
      <c r="AP1038" s="267"/>
      <c r="AQ1038" s="267"/>
      <c r="AR1038" s="267"/>
      <c r="AS1038" s="267"/>
      <c r="AT1038" s="267"/>
      <c r="AU1038" s="267"/>
      <c r="AV1038" s="267"/>
      <c r="AW1038" s="267"/>
      <c r="AX1038" s="267"/>
      <c r="AY1038" s="267"/>
      <c r="AZ1038" s="267"/>
      <c r="BA1038" s="267"/>
      <c r="BB1038" s="267"/>
      <c r="BC1038" s="267"/>
      <c r="BD1038" s="267"/>
      <c r="BE1038" s="267"/>
      <c r="BF1038" s="267"/>
      <c r="BG1038" s="267"/>
      <c r="BH1038" s="267"/>
      <c r="BI1038" s="267"/>
      <c r="BJ1038" s="267"/>
      <c r="BK1038" s="267"/>
      <c r="BL1038" s="267"/>
      <c r="BM1038" s="267"/>
      <c r="BN1038" s="267"/>
      <c r="BO1038" s="267"/>
      <c r="BP1038" s="267"/>
      <c r="BQ1038" s="267"/>
      <c r="BR1038" s="267"/>
      <c r="BS1038" s="267"/>
      <c r="BT1038" s="267"/>
      <c r="BU1038" s="267"/>
      <c r="BV1038" s="267"/>
      <c r="BW1038" s="267"/>
      <c r="BX1038" s="267"/>
      <c r="BY1038" s="267"/>
      <c r="BZ1038" s="267"/>
      <c r="CA1038" s="267"/>
      <c r="CB1038" s="267"/>
      <c r="CC1038" s="267"/>
      <c r="CD1038" s="267"/>
      <c r="CE1038" s="267"/>
      <c r="CF1038" s="267"/>
      <c r="CG1038" s="267"/>
      <c r="CH1038" s="267"/>
      <c r="CI1038" s="267"/>
      <c r="CJ1038" s="267"/>
      <c r="CK1038" s="267"/>
      <c r="CL1038" s="267"/>
      <c r="CM1038" s="267"/>
      <c r="CN1038" s="267"/>
      <c r="CO1038" s="267"/>
      <c r="CP1038" s="267"/>
      <c r="CQ1038" s="267"/>
      <c r="CR1038" s="267"/>
      <c r="CS1038" s="267"/>
      <c r="CT1038" s="267"/>
      <c r="CU1038" s="267"/>
      <c r="CV1038" s="267"/>
      <c r="CW1038" s="267"/>
      <c r="CX1038" s="267"/>
      <c r="CY1038" s="267"/>
      <c r="CZ1038" s="267"/>
      <c r="DA1038" s="267"/>
      <c r="DB1038" s="267"/>
      <c r="DC1038" s="267"/>
      <c r="DD1038" s="267"/>
      <c r="DE1038" s="267"/>
      <c r="DF1038" s="267"/>
      <c r="DG1038" s="267"/>
      <c r="DH1038" s="267"/>
      <c r="DI1038" s="267"/>
      <c r="DJ1038" s="267"/>
      <c r="DK1038" s="267"/>
      <c r="DL1038" s="267"/>
      <c r="DM1038" s="267"/>
      <c r="DN1038" s="267"/>
      <c r="DO1038" s="267"/>
      <c r="DP1038" s="267"/>
      <c r="DQ1038" s="267"/>
      <c r="DR1038" s="267"/>
      <c r="DS1038" s="267"/>
      <c r="DT1038" s="267"/>
      <c r="DU1038" s="267"/>
      <c r="DV1038" s="267"/>
      <c r="DW1038" s="267"/>
      <c r="DX1038" s="267"/>
      <c r="DY1038" s="267"/>
      <c r="DZ1038" s="267"/>
      <c r="EA1038" s="267"/>
      <c r="EB1038" s="267"/>
      <c r="EC1038" s="267"/>
      <c r="ED1038" s="267"/>
      <c r="EE1038" s="267"/>
      <c r="EF1038" s="267"/>
      <c r="EG1038" s="267"/>
      <c r="EH1038" s="267"/>
      <c r="EI1038" s="267"/>
      <c r="EJ1038" s="267"/>
      <c r="EK1038" s="267"/>
      <c r="EL1038" s="267"/>
      <c r="EM1038" s="267"/>
      <c r="EN1038" s="267"/>
      <c r="EO1038" s="267"/>
      <c r="EP1038" s="267"/>
      <c r="EQ1038" s="267"/>
      <c r="ER1038" s="267"/>
      <c r="ES1038" s="267"/>
      <c r="ET1038" s="267"/>
      <c r="EU1038" s="267"/>
      <c r="EV1038" s="267"/>
      <c r="EW1038" s="267"/>
      <c r="EX1038" s="267"/>
      <c r="EY1038" s="267"/>
      <c r="EZ1038" s="267"/>
      <c r="FA1038" s="267"/>
      <c r="FB1038" s="267"/>
      <c r="FC1038" s="267"/>
      <c r="FD1038" s="267"/>
      <c r="FE1038" s="267"/>
      <c r="FF1038" s="267"/>
      <c r="FG1038" s="267"/>
      <c r="FH1038" s="267"/>
      <c r="FI1038" s="267"/>
      <c r="FJ1038" s="267"/>
      <c r="FK1038" s="267"/>
      <c r="FL1038" s="267"/>
      <c r="FM1038" s="267"/>
      <c r="FN1038" s="267"/>
      <c r="FO1038" s="267"/>
      <c r="FP1038" s="267"/>
      <c r="FQ1038" s="267"/>
      <c r="FR1038" s="267"/>
      <c r="FS1038" s="267"/>
      <c r="FT1038" s="267"/>
      <c r="FU1038" s="267"/>
      <c r="FV1038" s="267"/>
      <c r="FW1038" s="267"/>
      <c r="FX1038" s="267"/>
      <c r="FY1038" s="267"/>
      <c r="FZ1038" s="267"/>
      <c r="GA1038" s="267"/>
      <c r="GB1038" s="267"/>
      <c r="GC1038" s="267"/>
      <c r="GD1038" s="267"/>
      <c r="GE1038" s="267"/>
      <c r="GF1038" s="267"/>
      <c r="GG1038" s="267"/>
      <c r="GH1038" s="267"/>
      <c r="GI1038" s="267"/>
      <c r="GJ1038" s="267"/>
      <c r="GK1038" s="267"/>
      <c r="GL1038" s="267"/>
      <c r="GM1038" s="267"/>
      <c r="GN1038" s="267"/>
      <c r="GO1038" s="267"/>
      <c r="GP1038" s="267"/>
      <c r="GQ1038" s="267"/>
      <c r="GR1038" s="267"/>
      <c r="GS1038" s="267"/>
      <c r="GT1038" s="267"/>
      <c r="GU1038" s="267"/>
      <c r="GV1038" s="267"/>
    </row>
    <row r="1039" spans="1:204" s="502" customFormat="1">
      <c r="A1039" s="258"/>
      <c r="B1039" s="425"/>
      <c r="C1039" s="260"/>
      <c r="D1039" s="261"/>
      <c r="E1039" s="262"/>
      <c r="F1039" s="263"/>
      <c r="G1039" s="426"/>
      <c r="H1039" s="428"/>
      <c r="I1039" s="507"/>
      <c r="J1039" s="508"/>
      <c r="K1039" s="509"/>
      <c r="L1039" s="510"/>
      <c r="N1039" s="511"/>
      <c r="O1039" s="511"/>
      <c r="P1039" s="267"/>
      <c r="Q1039" s="267"/>
      <c r="R1039" s="267"/>
      <c r="S1039" s="267"/>
      <c r="T1039" s="267"/>
      <c r="U1039" s="267"/>
      <c r="V1039" s="267"/>
      <c r="W1039" s="267"/>
      <c r="X1039" s="267"/>
      <c r="Y1039" s="267"/>
      <c r="Z1039" s="267"/>
      <c r="AA1039" s="267"/>
      <c r="AB1039" s="267"/>
      <c r="AC1039" s="267"/>
      <c r="AD1039" s="267"/>
      <c r="AE1039" s="267"/>
      <c r="AF1039" s="267"/>
      <c r="AG1039" s="267"/>
      <c r="AH1039" s="267"/>
      <c r="AI1039" s="267"/>
      <c r="AJ1039" s="267"/>
      <c r="AK1039" s="267"/>
      <c r="AL1039" s="267"/>
      <c r="AM1039" s="267"/>
      <c r="AN1039" s="267"/>
      <c r="AO1039" s="267"/>
      <c r="AP1039" s="267"/>
      <c r="AQ1039" s="267"/>
      <c r="AR1039" s="267"/>
      <c r="AS1039" s="267"/>
      <c r="AT1039" s="267"/>
      <c r="AU1039" s="267"/>
      <c r="AV1039" s="267"/>
      <c r="AW1039" s="267"/>
      <c r="AX1039" s="267"/>
      <c r="AY1039" s="267"/>
      <c r="AZ1039" s="267"/>
      <c r="BA1039" s="267"/>
      <c r="BB1039" s="267"/>
      <c r="BC1039" s="267"/>
      <c r="BD1039" s="267"/>
      <c r="BE1039" s="267"/>
      <c r="BF1039" s="267"/>
      <c r="BG1039" s="267"/>
      <c r="BH1039" s="267"/>
      <c r="BI1039" s="267"/>
      <c r="BJ1039" s="267"/>
      <c r="BK1039" s="267"/>
      <c r="BL1039" s="267"/>
      <c r="BM1039" s="267"/>
      <c r="BN1039" s="267"/>
      <c r="BO1039" s="267"/>
      <c r="BP1039" s="267"/>
      <c r="BQ1039" s="267"/>
      <c r="BR1039" s="267"/>
      <c r="BS1039" s="267"/>
      <c r="BT1039" s="267"/>
      <c r="BU1039" s="267"/>
      <c r="BV1039" s="267"/>
      <c r="BW1039" s="267"/>
      <c r="BX1039" s="267"/>
      <c r="BY1039" s="267"/>
      <c r="BZ1039" s="267"/>
      <c r="CA1039" s="267"/>
      <c r="CB1039" s="267"/>
      <c r="CC1039" s="267"/>
      <c r="CD1039" s="267"/>
      <c r="CE1039" s="267"/>
      <c r="CF1039" s="267"/>
      <c r="CG1039" s="267"/>
      <c r="CH1039" s="267"/>
      <c r="CI1039" s="267"/>
      <c r="CJ1039" s="267"/>
      <c r="CK1039" s="267"/>
      <c r="CL1039" s="267"/>
      <c r="CM1039" s="267"/>
      <c r="CN1039" s="267"/>
      <c r="CO1039" s="267"/>
      <c r="CP1039" s="267"/>
      <c r="CQ1039" s="267"/>
      <c r="CR1039" s="267"/>
      <c r="CS1039" s="267"/>
      <c r="CT1039" s="267"/>
      <c r="CU1039" s="267"/>
      <c r="CV1039" s="267"/>
      <c r="CW1039" s="267"/>
      <c r="CX1039" s="267"/>
      <c r="CY1039" s="267"/>
      <c r="CZ1039" s="267"/>
      <c r="DA1039" s="267"/>
      <c r="DB1039" s="267"/>
      <c r="DC1039" s="267"/>
      <c r="DD1039" s="267"/>
      <c r="DE1039" s="267"/>
      <c r="DF1039" s="267"/>
      <c r="DG1039" s="267"/>
      <c r="DH1039" s="267"/>
      <c r="DI1039" s="267"/>
      <c r="DJ1039" s="267"/>
      <c r="DK1039" s="267"/>
      <c r="DL1039" s="267"/>
      <c r="DM1039" s="267"/>
      <c r="DN1039" s="267"/>
      <c r="DO1039" s="267"/>
      <c r="DP1039" s="267"/>
      <c r="DQ1039" s="267"/>
      <c r="DR1039" s="267"/>
      <c r="DS1039" s="267"/>
      <c r="DT1039" s="267"/>
      <c r="DU1039" s="267"/>
      <c r="DV1039" s="267"/>
      <c r="DW1039" s="267"/>
      <c r="DX1039" s="267"/>
      <c r="DY1039" s="267"/>
      <c r="DZ1039" s="267"/>
      <c r="EA1039" s="267"/>
      <c r="EB1039" s="267"/>
      <c r="EC1039" s="267"/>
      <c r="ED1039" s="267"/>
      <c r="EE1039" s="267"/>
      <c r="EF1039" s="267"/>
      <c r="EG1039" s="267"/>
      <c r="EH1039" s="267"/>
      <c r="EI1039" s="267"/>
      <c r="EJ1039" s="267"/>
      <c r="EK1039" s="267"/>
      <c r="EL1039" s="267"/>
      <c r="EM1039" s="267"/>
      <c r="EN1039" s="267"/>
      <c r="EO1039" s="267"/>
      <c r="EP1039" s="267"/>
      <c r="EQ1039" s="267"/>
      <c r="ER1039" s="267"/>
      <c r="ES1039" s="267"/>
      <c r="ET1039" s="267"/>
      <c r="EU1039" s="267"/>
      <c r="EV1039" s="267"/>
      <c r="EW1039" s="267"/>
      <c r="EX1039" s="267"/>
      <c r="EY1039" s="267"/>
      <c r="EZ1039" s="267"/>
      <c r="FA1039" s="267"/>
      <c r="FB1039" s="267"/>
      <c r="FC1039" s="267"/>
      <c r="FD1039" s="267"/>
      <c r="FE1039" s="267"/>
      <c r="FF1039" s="267"/>
      <c r="FG1039" s="267"/>
      <c r="FH1039" s="267"/>
      <c r="FI1039" s="267"/>
      <c r="FJ1039" s="267"/>
      <c r="FK1039" s="267"/>
      <c r="FL1039" s="267"/>
      <c r="FM1039" s="267"/>
      <c r="FN1039" s="267"/>
      <c r="FO1039" s="267"/>
      <c r="FP1039" s="267"/>
      <c r="FQ1039" s="267"/>
      <c r="FR1039" s="267"/>
      <c r="FS1039" s="267"/>
      <c r="FT1039" s="267"/>
      <c r="FU1039" s="267"/>
      <c r="FV1039" s="267"/>
      <c r="FW1039" s="267"/>
      <c r="FX1039" s="267"/>
      <c r="FY1039" s="267"/>
      <c r="FZ1039" s="267"/>
      <c r="GA1039" s="267"/>
      <c r="GB1039" s="267"/>
      <c r="GC1039" s="267"/>
      <c r="GD1039" s="267"/>
      <c r="GE1039" s="267"/>
      <c r="GF1039" s="267"/>
      <c r="GG1039" s="267"/>
      <c r="GH1039" s="267"/>
      <c r="GI1039" s="267"/>
      <c r="GJ1039" s="267"/>
      <c r="GK1039" s="267"/>
      <c r="GL1039" s="267"/>
      <c r="GM1039" s="267"/>
      <c r="GN1039" s="267"/>
      <c r="GO1039" s="267"/>
      <c r="GP1039" s="267"/>
      <c r="GQ1039" s="267"/>
      <c r="GR1039" s="267"/>
      <c r="GS1039" s="267"/>
      <c r="GT1039" s="267"/>
      <c r="GU1039" s="267"/>
      <c r="GV1039" s="267"/>
    </row>
    <row r="1041" spans="1:204" s="502" customFormat="1">
      <c r="A1041" s="258"/>
      <c r="B1041" s="425"/>
      <c r="C1041" s="260"/>
      <c r="D1041" s="261"/>
      <c r="E1041" s="262"/>
      <c r="F1041" s="263"/>
      <c r="G1041" s="426"/>
      <c r="H1041" s="428"/>
      <c r="I1041" s="507"/>
      <c r="J1041" s="508"/>
      <c r="K1041" s="509"/>
      <c r="L1041" s="510"/>
      <c r="N1041" s="511"/>
      <c r="O1041" s="511"/>
      <c r="P1041" s="267"/>
      <c r="Q1041" s="267"/>
      <c r="R1041" s="267"/>
      <c r="S1041" s="267"/>
      <c r="T1041" s="267"/>
      <c r="U1041" s="267"/>
      <c r="V1041" s="267"/>
      <c r="W1041" s="267"/>
      <c r="X1041" s="267"/>
      <c r="Y1041" s="267"/>
      <c r="Z1041" s="267"/>
      <c r="AA1041" s="267"/>
      <c r="AB1041" s="267"/>
      <c r="AC1041" s="267"/>
      <c r="AD1041" s="267"/>
      <c r="AE1041" s="267"/>
      <c r="AF1041" s="267"/>
      <c r="AG1041" s="267"/>
      <c r="AH1041" s="267"/>
      <c r="AI1041" s="267"/>
      <c r="AJ1041" s="267"/>
      <c r="AK1041" s="267"/>
      <c r="AL1041" s="267"/>
      <c r="AM1041" s="267"/>
      <c r="AN1041" s="267"/>
      <c r="AO1041" s="267"/>
      <c r="AP1041" s="267"/>
      <c r="AQ1041" s="267"/>
      <c r="AR1041" s="267"/>
      <c r="AS1041" s="267"/>
      <c r="AT1041" s="267"/>
      <c r="AU1041" s="267"/>
      <c r="AV1041" s="267"/>
      <c r="AW1041" s="267"/>
      <c r="AX1041" s="267"/>
      <c r="AY1041" s="267"/>
      <c r="AZ1041" s="267"/>
      <c r="BA1041" s="267"/>
      <c r="BB1041" s="267"/>
      <c r="BC1041" s="267"/>
      <c r="BD1041" s="267"/>
      <c r="BE1041" s="267"/>
      <c r="BF1041" s="267"/>
      <c r="BG1041" s="267"/>
      <c r="BH1041" s="267"/>
      <c r="BI1041" s="267"/>
      <c r="BJ1041" s="267"/>
      <c r="BK1041" s="267"/>
      <c r="BL1041" s="267"/>
      <c r="BM1041" s="267"/>
      <c r="BN1041" s="267"/>
      <c r="BO1041" s="267"/>
      <c r="BP1041" s="267"/>
      <c r="BQ1041" s="267"/>
      <c r="BR1041" s="267"/>
      <c r="BS1041" s="267"/>
      <c r="BT1041" s="267"/>
      <c r="BU1041" s="267"/>
      <c r="BV1041" s="267"/>
      <c r="BW1041" s="267"/>
      <c r="BX1041" s="267"/>
      <c r="BY1041" s="267"/>
      <c r="BZ1041" s="267"/>
      <c r="CA1041" s="267"/>
      <c r="CB1041" s="267"/>
      <c r="CC1041" s="267"/>
      <c r="CD1041" s="267"/>
      <c r="CE1041" s="267"/>
      <c r="CF1041" s="267"/>
      <c r="CG1041" s="267"/>
      <c r="CH1041" s="267"/>
      <c r="CI1041" s="267"/>
      <c r="CJ1041" s="267"/>
      <c r="CK1041" s="267"/>
      <c r="CL1041" s="267"/>
      <c r="CM1041" s="267"/>
      <c r="CN1041" s="267"/>
      <c r="CO1041" s="267"/>
      <c r="CP1041" s="267"/>
      <c r="CQ1041" s="267"/>
      <c r="CR1041" s="267"/>
      <c r="CS1041" s="267"/>
      <c r="CT1041" s="267"/>
      <c r="CU1041" s="267"/>
      <c r="CV1041" s="267"/>
      <c r="CW1041" s="267"/>
      <c r="CX1041" s="267"/>
      <c r="CY1041" s="267"/>
      <c r="CZ1041" s="267"/>
      <c r="DA1041" s="267"/>
      <c r="DB1041" s="267"/>
      <c r="DC1041" s="267"/>
      <c r="DD1041" s="267"/>
      <c r="DE1041" s="267"/>
      <c r="DF1041" s="267"/>
      <c r="DG1041" s="267"/>
      <c r="DH1041" s="267"/>
      <c r="DI1041" s="267"/>
      <c r="DJ1041" s="267"/>
      <c r="DK1041" s="267"/>
      <c r="DL1041" s="267"/>
      <c r="DM1041" s="267"/>
      <c r="DN1041" s="267"/>
      <c r="DO1041" s="267"/>
      <c r="DP1041" s="267"/>
      <c r="DQ1041" s="267"/>
      <c r="DR1041" s="267"/>
      <c r="DS1041" s="267"/>
      <c r="DT1041" s="267"/>
      <c r="DU1041" s="267"/>
      <c r="DV1041" s="267"/>
      <c r="DW1041" s="267"/>
      <c r="DX1041" s="267"/>
      <c r="DY1041" s="267"/>
      <c r="DZ1041" s="267"/>
      <c r="EA1041" s="267"/>
      <c r="EB1041" s="267"/>
      <c r="EC1041" s="267"/>
      <c r="ED1041" s="267"/>
      <c r="EE1041" s="267"/>
      <c r="EF1041" s="267"/>
      <c r="EG1041" s="267"/>
      <c r="EH1041" s="267"/>
      <c r="EI1041" s="267"/>
      <c r="EJ1041" s="267"/>
      <c r="EK1041" s="267"/>
      <c r="EL1041" s="267"/>
      <c r="EM1041" s="267"/>
      <c r="EN1041" s="267"/>
      <c r="EO1041" s="267"/>
      <c r="EP1041" s="267"/>
      <c r="EQ1041" s="267"/>
      <c r="ER1041" s="267"/>
      <c r="ES1041" s="267"/>
      <c r="ET1041" s="267"/>
      <c r="EU1041" s="267"/>
      <c r="EV1041" s="267"/>
      <c r="EW1041" s="267"/>
      <c r="EX1041" s="267"/>
      <c r="EY1041" s="267"/>
      <c r="EZ1041" s="267"/>
      <c r="FA1041" s="267"/>
      <c r="FB1041" s="267"/>
      <c r="FC1041" s="267"/>
      <c r="FD1041" s="267"/>
      <c r="FE1041" s="267"/>
      <c r="FF1041" s="267"/>
      <c r="FG1041" s="267"/>
      <c r="FH1041" s="267"/>
      <c r="FI1041" s="267"/>
      <c r="FJ1041" s="267"/>
      <c r="FK1041" s="267"/>
      <c r="FL1041" s="267"/>
      <c r="FM1041" s="267"/>
      <c r="FN1041" s="267"/>
      <c r="FO1041" s="267"/>
      <c r="FP1041" s="267"/>
      <c r="FQ1041" s="267"/>
      <c r="FR1041" s="267"/>
      <c r="FS1041" s="267"/>
      <c r="FT1041" s="267"/>
      <c r="FU1041" s="267"/>
      <c r="FV1041" s="267"/>
      <c r="FW1041" s="267"/>
      <c r="FX1041" s="267"/>
      <c r="FY1041" s="267"/>
      <c r="FZ1041" s="267"/>
      <c r="GA1041" s="267"/>
      <c r="GB1041" s="267"/>
      <c r="GC1041" s="267"/>
      <c r="GD1041" s="267"/>
      <c r="GE1041" s="267"/>
      <c r="GF1041" s="267"/>
      <c r="GG1041" s="267"/>
      <c r="GH1041" s="267"/>
      <c r="GI1041" s="267"/>
      <c r="GJ1041" s="267"/>
      <c r="GK1041" s="267"/>
      <c r="GL1041" s="267"/>
      <c r="GM1041" s="267"/>
      <c r="GN1041" s="267"/>
      <c r="GO1041" s="267"/>
      <c r="GP1041" s="267"/>
      <c r="GQ1041" s="267"/>
      <c r="GR1041" s="267"/>
      <c r="GS1041" s="267"/>
      <c r="GT1041" s="267"/>
      <c r="GU1041" s="267"/>
      <c r="GV1041" s="267"/>
    </row>
    <row r="1043" spans="1:204" s="502" customFormat="1">
      <c r="A1043" s="258"/>
      <c r="B1043" s="425"/>
      <c r="C1043" s="260"/>
      <c r="D1043" s="261"/>
      <c r="E1043" s="262"/>
      <c r="F1043" s="263"/>
      <c r="G1043" s="426"/>
      <c r="H1043" s="428"/>
      <c r="I1043" s="507"/>
      <c r="J1043" s="508"/>
      <c r="K1043" s="509"/>
      <c r="L1043" s="510"/>
      <c r="N1043" s="511"/>
      <c r="O1043" s="511"/>
      <c r="P1043" s="267"/>
      <c r="Q1043" s="267"/>
      <c r="R1043" s="267"/>
      <c r="S1043" s="267"/>
      <c r="T1043" s="267"/>
      <c r="U1043" s="267"/>
      <c r="V1043" s="267"/>
      <c r="W1043" s="267"/>
      <c r="X1043" s="267"/>
      <c r="Y1043" s="267"/>
      <c r="Z1043" s="267"/>
      <c r="AA1043" s="267"/>
      <c r="AB1043" s="267"/>
      <c r="AC1043" s="267"/>
      <c r="AD1043" s="267"/>
      <c r="AE1043" s="267"/>
      <c r="AF1043" s="267"/>
      <c r="AG1043" s="267"/>
      <c r="AH1043" s="267"/>
      <c r="AI1043" s="267"/>
      <c r="AJ1043" s="267"/>
      <c r="AK1043" s="267"/>
      <c r="AL1043" s="267"/>
      <c r="AM1043" s="267"/>
      <c r="AN1043" s="267"/>
      <c r="AO1043" s="267"/>
      <c r="AP1043" s="267"/>
      <c r="AQ1043" s="267"/>
      <c r="AR1043" s="267"/>
      <c r="AS1043" s="267"/>
      <c r="AT1043" s="267"/>
      <c r="AU1043" s="267"/>
      <c r="AV1043" s="267"/>
      <c r="AW1043" s="267"/>
      <c r="AX1043" s="267"/>
      <c r="AY1043" s="267"/>
      <c r="AZ1043" s="267"/>
      <c r="BA1043" s="267"/>
      <c r="BB1043" s="267"/>
      <c r="BC1043" s="267"/>
      <c r="BD1043" s="267"/>
      <c r="BE1043" s="267"/>
      <c r="BF1043" s="267"/>
      <c r="BG1043" s="267"/>
      <c r="BH1043" s="267"/>
      <c r="BI1043" s="267"/>
      <c r="BJ1043" s="267"/>
      <c r="BK1043" s="267"/>
      <c r="BL1043" s="267"/>
      <c r="BM1043" s="267"/>
      <c r="BN1043" s="267"/>
      <c r="BO1043" s="267"/>
      <c r="BP1043" s="267"/>
      <c r="BQ1043" s="267"/>
      <c r="BR1043" s="267"/>
      <c r="BS1043" s="267"/>
      <c r="BT1043" s="267"/>
      <c r="BU1043" s="267"/>
      <c r="BV1043" s="267"/>
      <c r="BW1043" s="267"/>
      <c r="BX1043" s="267"/>
      <c r="BY1043" s="267"/>
      <c r="BZ1043" s="267"/>
      <c r="CA1043" s="267"/>
      <c r="CB1043" s="267"/>
      <c r="CC1043" s="267"/>
      <c r="CD1043" s="267"/>
      <c r="CE1043" s="267"/>
      <c r="CF1043" s="267"/>
      <c r="CG1043" s="267"/>
      <c r="CH1043" s="267"/>
      <c r="CI1043" s="267"/>
      <c r="CJ1043" s="267"/>
      <c r="CK1043" s="267"/>
      <c r="CL1043" s="267"/>
      <c r="CM1043" s="267"/>
      <c r="CN1043" s="267"/>
      <c r="CO1043" s="267"/>
      <c r="CP1043" s="267"/>
      <c r="CQ1043" s="267"/>
      <c r="CR1043" s="267"/>
      <c r="CS1043" s="267"/>
      <c r="CT1043" s="267"/>
      <c r="CU1043" s="267"/>
      <c r="CV1043" s="267"/>
      <c r="CW1043" s="267"/>
      <c r="CX1043" s="267"/>
      <c r="CY1043" s="267"/>
      <c r="CZ1043" s="267"/>
      <c r="DA1043" s="267"/>
      <c r="DB1043" s="267"/>
      <c r="DC1043" s="267"/>
      <c r="DD1043" s="267"/>
      <c r="DE1043" s="267"/>
      <c r="DF1043" s="267"/>
      <c r="DG1043" s="267"/>
      <c r="DH1043" s="267"/>
      <c r="DI1043" s="267"/>
      <c r="DJ1043" s="267"/>
      <c r="DK1043" s="267"/>
      <c r="DL1043" s="267"/>
      <c r="DM1043" s="267"/>
      <c r="DN1043" s="267"/>
      <c r="DO1043" s="267"/>
      <c r="DP1043" s="267"/>
      <c r="DQ1043" s="267"/>
      <c r="DR1043" s="267"/>
      <c r="DS1043" s="267"/>
      <c r="DT1043" s="267"/>
      <c r="DU1043" s="267"/>
      <c r="DV1043" s="267"/>
      <c r="DW1043" s="267"/>
      <c r="DX1043" s="267"/>
      <c r="DY1043" s="267"/>
      <c r="DZ1043" s="267"/>
      <c r="EA1043" s="267"/>
      <c r="EB1043" s="267"/>
      <c r="EC1043" s="267"/>
      <c r="ED1043" s="267"/>
      <c r="EE1043" s="267"/>
      <c r="EF1043" s="267"/>
      <c r="EG1043" s="267"/>
      <c r="EH1043" s="267"/>
      <c r="EI1043" s="267"/>
      <c r="EJ1043" s="267"/>
      <c r="EK1043" s="267"/>
      <c r="EL1043" s="267"/>
      <c r="EM1043" s="267"/>
      <c r="EN1043" s="267"/>
      <c r="EO1043" s="267"/>
      <c r="EP1043" s="267"/>
      <c r="EQ1043" s="267"/>
      <c r="ER1043" s="267"/>
      <c r="ES1043" s="267"/>
      <c r="ET1043" s="267"/>
      <c r="EU1043" s="267"/>
      <c r="EV1043" s="267"/>
      <c r="EW1043" s="267"/>
      <c r="EX1043" s="267"/>
      <c r="EY1043" s="267"/>
      <c r="EZ1043" s="267"/>
      <c r="FA1043" s="267"/>
      <c r="FB1043" s="267"/>
      <c r="FC1043" s="267"/>
      <c r="FD1043" s="267"/>
      <c r="FE1043" s="267"/>
      <c r="FF1043" s="267"/>
      <c r="FG1043" s="267"/>
      <c r="FH1043" s="267"/>
      <c r="FI1043" s="267"/>
      <c r="FJ1043" s="267"/>
      <c r="FK1043" s="267"/>
      <c r="FL1043" s="267"/>
      <c r="FM1043" s="267"/>
      <c r="FN1043" s="267"/>
      <c r="FO1043" s="267"/>
      <c r="FP1043" s="267"/>
      <c r="FQ1043" s="267"/>
      <c r="FR1043" s="267"/>
      <c r="FS1043" s="267"/>
      <c r="FT1043" s="267"/>
      <c r="FU1043" s="267"/>
      <c r="FV1043" s="267"/>
      <c r="FW1043" s="267"/>
      <c r="FX1043" s="267"/>
      <c r="FY1043" s="267"/>
      <c r="FZ1043" s="267"/>
      <c r="GA1043" s="267"/>
      <c r="GB1043" s="267"/>
      <c r="GC1043" s="267"/>
      <c r="GD1043" s="267"/>
      <c r="GE1043" s="267"/>
      <c r="GF1043" s="267"/>
      <c r="GG1043" s="267"/>
      <c r="GH1043" s="267"/>
      <c r="GI1043" s="267"/>
      <c r="GJ1043" s="267"/>
      <c r="GK1043" s="267"/>
      <c r="GL1043" s="267"/>
      <c r="GM1043" s="267"/>
      <c r="GN1043" s="267"/>
      <c r="GO1043" s="267"/>
      <c r="GP1043" s="267"/>
      <c r="GQ1043" s="267"/>
      <c r="GR1043" s="267"/>
      <c r="GS1043" s="267"/>
      <c r="GT1043" s="267"/>
      <c r="GU1043" s="267"/>
      <c r="GV1043" s="267"/>
    </row>
    <row r="1045" spans="1:204" s="502" customFormat="1">
      <c r="A1045" s="258"/>
      <c r="B1045" s="425"/>
      <c r="C1045" s="260"/>
      <c r="D1045" s="261"/>
      <c r="E1045" s="262"/>
      <c r="F1045" s="263"/>
      <c r="G1045" s="426"/>
      <c r="H1045" s="428"/>
      <c r="I1045" s="507"/>
      <c r="J1045" s="508"/>
      <c r="K1045" s="509"/>
      <c r="L1045" s="510"/>
      <c r="N1045" s="511"/>
      <c r="O1045" s="511"/>
      <c r="P1045" s="267"/>
      <c r="Q1045" s="267"/>
      <c r="R1045" s="267"/>
      <c r="S1045" s="267"/>
      <c r="T1045" s="267"/>
      <c r="U1045" s="267"/>
      <c r="V1045" s="267"/>
      <c r="W1045" s="267"/>
      <c r="X1045" s="267"/>
      <c r="Y1045" s="267"/>
      <c r="Z1045" s="267"/>
      <c r="AA1045" s="267"/>
      <c r="AB1045" s="267"/>
      <c r="AC1045" s="267"/>
      <c r="AD1045" s="267"/>
      <c r="AE1045" s="267"/>
      <c r="AF1045" s="267"/>
      <c r="AG1045" s="267"/>
      <c r="AH1045" s="267"/>
      <c r="AI1045" s="267"/>
      <c r="AJ1045" s="267"/>
      <c r="AK1045" s="267"/>
      <c r="AL1045" s="267"/>
      <c r="AM1045" s="267"/>
      <c r="AN1045" s="267"/>
      <c r="AO1045" s="267"/>
      <c r="AP1045" s="267"/>
      <c r="AQ1045" s="267"/>
      <c r="AR1045" s="267"/>
      <c r="AS1045" s="267"/>
      <c r="AT1045" s="267"/>
      <c r="AU1045" s="267"/>
      <c r="AV1045" s="267"/>
      <c r="AW1045" s="267"/>
      <c r="AX1045" s="267"/>
      <c r="AY1045" s="267"/>
      <c r="AZ1045" s="267"/>
      <c r="BA1045" s="267"/>
      <c r="BB1045" s="267"/>
      <c r="BC1045" s="267"/>
      <c r="BD1045" s="267"/>
      <c r="BE1045" s="267"/>
      <c r="BF1045" s="267"/>
      <c r="BG1045" s="267"/>
      <c r="BH1045" s="267"/>
      <c r="BI1045" s="267"/>
      <c r="BJ1045" s="267"/>
      <c r="BK1045" s="267"/>
      <c r="BL1045" s="267"/>
      <c r="BM1045" s="267"/>
      <c r="BN1045" s="267"/>
      <c r="BO1045" s="267"/>
      <c r="BP1045" s="267"/>
      <c r="BQ1045" s="267"/>
      <c r="BR1045" s="267"/>
      <c r="BS1045" s="267"/>
      <c r="BT1045" s="267"/>
      <c r="BU1045" s="267"/>
      <c r="BV1045" s="267"/>
      <c r="BW1045" s="267"/>
      <c r="BX1045" s="267"/>
      <c r="BY1045" s="267"/>
      <c r="BZ1045" s="267"/>
      <c r="CA1045" s="267"/>
      <c r="CB1045" s="267"/>
      <c r="CC1045" s="267"/>
      <c r="CD1045" s="267"/>
      <c r="CE1045" s="267"/>
      <c r="CF1045" s="267"/>
      <c r="CG1045" s="267"/>
      <c r="CH1045" s="267"/>
      <c r="CI1045" s="267"/>
      <c r="CJ1045" s="267"/>
      <c r="CK1045" s="267"/>
      <c r="CL1045" s="267"/>
      <c r="CM1045" s="267"/>
      <c r="CN1045" s="267"/>
      <c r="CO1045" s="267"/>
      <c r="CP1045" s="267"/>
      <c r="CQ1045" s="267"/>
      <c r="CR1045" s="267"/>
      <c r="CS1045" s="267"/>
      <c r="CT1045" s="267"/>
      <c r="CU1045" s="267"/>
      <c r="CV1045" s="267"/>
      <c r="CW1045" s="267"/>
      <c r="CX1045" s="267"/>
      <c r="CY1045" s="267"/>
      <c r="CZ1045" s="267"/>
      <c r="DA1045" s="267"/>
      <c r="DB1045" s="267"/>
      <c r="DC1045" s="267"/>
      <c r="DD1045" s="267"/>
      <c r="DE1045" s="267"/>
      <c r="DF1045" s="267"/>
      <c r="DG1045" s="267"/>
      <c r="DH1045" s="267"/>
      <c r="DI1045" s="267"/>
      <c r="DJ1045" s="267"/>
      <c r="DK1045" s="267"/>
      <c r="DL1045" s="267"/>
      <c r="DM1045" s="267"/>
      <c r="DN1045" s="267"/>
      <c r="DO1045" s="267"/>
      <c r="DP1045" s="267"/>
      <c r="DQ1045" s="267"/>
      <c r="DR1045" s="267"/>
      <c r="DS1045" s="267"/>
      <c r="DT1045" s="267"/>
      <c r="DU1045" s="267"/>
      <c r="DV1045" s="267"/>
      <c r="DW1045" s="267"/>
      <c r="DX1045" s="267"/>
      <c r="DY1045" s="267"/>
      <c r="DZ1045" s="267"/>
      <c r="EA1045" s="267"/>
      <c r="EB1045" s="267"/>
      <c r="EC1045" s="267"/>
      <c r="ED1045" s="267"/>
      <c r="EE1045" s="267"/>
      <c r="EF1045" s="267"/>
      <c r="EG1045" s="267"/>
      <c r="EH1045" s="267"/>
      <c r="EI1045" s="267"/>
      <c r="EJ1045" s="267"/>
      <c r="EK1045" s="267"/>
      <c r="EL1045" s="267"/>
      <c r="EM1045" s="267"/>
      <c r="EN1045" s="267"/>
      <c r="EO1045" s="267"/>
      <c r="EP1045" s="267"/>
      <c r="EQ1045" s="267"/>
      <c r="ER1045" s="267"/>
      <c r="ES1045" s="267"/>
      <c r="ET1045" s="267"/>
      <c r="EU1045" s="267"/>
      <c r="EV1045" s="267"/>
      <c r="EW1045" s="267"/>
      <c r="EX1045" s="267"/>
      <c r="EY1045" s="267"/>
      <c r="EZ1045" s="267"/>
      <c r="FA1045" s="267"/>
      <c r="FB1045" s="267"/>
      <c r="FC1045" s="267"/>
      <c r="FD1045" s="267"/>
      <c r="FE1045" s="267"/>
      <c r="FF1045" s="267"/>
      <c r="FG1045" s="267"/>
      <c r="FH1045" s="267"/>
      <c r="FI1045" s="267"/>
      <c r="FJ1045" s="267"/>
      <c r="FK1045" s="267"/>
      <c r="FL1045" s="267"/>
      <c r="FM1045" s="267"/>
      <c r="FN1045" s="267"/>
      <c r="FO1045" s="267"/>
      <c r="FP1045" s="267"/>
      <c r="FQ1045" s="267"/>
      <c r="FR1045" s="267"/>
      <c r="FS1045" s="267"/>
      <c r="FT1045" s="267"/>
      <c r="FU1045" s="267"/>
      <c r="FV1045" s="267"/>
      <c r="FW1045" s="267"/>
      <c r="FX1045" s="267"/>
      <c r="FY1045" s="267"/>
      <c r="FZ1045" s="267"/>
      <c r="GA1045" s="267"/>
      <c r="GB1045" s="267"/>
      <c r="GC1045" s="267"/>
      <c r="GD1045" s="267"/>
      <c r="GE1045" s="267"/>
      <c r="GF1045" s="267"/>
      <c r="GG1045" s="267"/>
      <c r="GH1045" s="267"/>
      <c r="GI1045" s="267"/>
      <c r="GJ1045" s="267"/>
      <c r="GK1045" s="267"/>
      <c r="GL1045" s="267"/>
      <c r="GM1045" s="267"/>
      <c r="GN1045" s="267"/>
      <c r="GO1045" s="267"/>
      <c r="GP1045" s="267"/>
      <c r="GQ1045" s="267"/>
      <c r="GR1045" s="267"/>
      <c r="GS1045" s="267"/>
      <c r="GT1045" s="267"/>
      <c r="GU1045" s="267"/>
      <c r="GV1045" s="267"/>
    </row>
    <row r="1046" spans="1:204" s="502" customFormat="1">
      <c r="A1046" s="258"/>
      <c r="B1046" s="425"/>
      <c r="C1046" s="260"/>
      <c r="D1046" s="261"/>
      <c r="E1046" s="262"/>
      <c r="F1046" s="263"/>
      <c r="G1046" s="426"/>
      <c r="H1046" s="428"/>
      <c r="I1046" s="507"/>
      <c r="J1046" s="508"/>
      <c r="K1046" s="509"/>
      <c r="L1046" s="510"/>
      <c r="N1046" s="511"/>
      <c r="O1046" s="511"/>
      <c r="P1046" s="267"/>
      <c r="Q1046" s="267"/>
      <c r="R1046" s="267"/>
      <c r="S1046" s="267"/>
      <c r="T1046" s="267"/>
      <c r="U1046" s="267"/>
      <c r="V1046" s="267"/>
      <c r="W1046" s="267"/>
      <c r="X1046" s="267"/>
      <c r="Y1046" s="267"/>
      <c r="Z1046" s="267"/>
      <c r="AA1046" s="267"/>
      <c r="AB1046" s="267"/>
      <c r="AC1046" s="267"/>
      <c r="AD1046" s="267"/>
      <c r="AE1046" s="267"/>
      <c r="AF1046" s="267"/>
      <c r="AG1046" s="267"/>
      <c r="AH1046" s="267"/>
      <c r="AI1046" s="267"/>
      <c r="AJ1046" s="267"/>
      <c r="AK1046" s="267"/>
      <c r="AL1046" s="267"/>
      <c r="AM1046" s="267"/>
      <c r="AN1046" s="267"/>
      <c r="AO1046" s="267"/>
      <c r="AP1046" s="267"/>
      <c r="AQ1046" s="267"/>
      <c r="AR1046" s="267"/>
      <c r="AS1046" s="267"/>
      <c r="AT1046" s="267"/>
      <c r="AU1046" s="267"/>
      <c r="AV1046" s="267"/>
      <c r="AW1046" s="267"/>
      <c r="AX1046" s="267"/>
      <c r="AY1046" s="267"/>
      <c r="AZ1046" s="267"/>
      <c r="BA1046" s="267"/>
      <c r="BB1046" s="267"/>
      <c r="BC1046" s="267"/>
      <c r="BD1046" s="267"/>
      <c r="BE1046" s="267"/>
      <c r="BF1046" s="267"/>
      <c r="BG1046" s="267"/>
      <c r="BH1046" s="267"/>
      <c r="BI1046" s="267"/>
      <c r="BJ1046" s="267"/>
      <c r="BK1046" s="267"/>
      <c r="BL1046" s="267"/>
      <c r="BM1046" s="267"/>
      <c r="BN1046" s="267"/>
      <c r="BO1046" s="267"/>
      <c r="BP1046" s="267"/>
      <c r="BQ1046" s="267"/>
      <c r="BR1046" s="267"/>
      <c r="BS1046" s="267"/>
      <c r="BT1046" s="267"/>
      <c r="BU1046" s="267"/>
      <c r="BV1046" s="267"/>
      <c r="BW1046" s="267"/>
      <c r="BX1046" s="267"/>
      <c r="BY1046" s="267"/>
      <c r="BZ1046" s="267"/>
      <c r="CA1046" s="267"/>
      <c r="CB1046" s="267"/>
      <c r="CC1046" s="267"/>
      <c r="CD1046" s="267"/>
      <c r="CE1046" s="267"/>
      <c r="CF1046" s="267"/>
      <c r="CG1046" s="267"/>
      <c r="CH1046" s="267"/>
      <c r="CI1046" s="267"/>
      <c r="CJ1046" s="267"/>
      <c r="CK1046" s="267"/>
      <c r="CL1046" s="267"/>
      <c r="CM1046" s="267"/>
      <c r="CN1046" s="267"/>
      <c r="CO1046" s="267"/>
      <c r="CP1046" s="267"/>
      <c r="CQ1046" s="267"/>
      <c r="CR1046" s="267"/>
      <c r="CS1046" s="267"/>
      <c r="CT1046" s="267"/>
      <c r="CU1046" s="267"/>
      <c r="CV1046" s="267"/>
      <c r="CW1046" s="267"/>
      <c r="CX1046" s="267"/>
      <c r="CY1046" s="267"/>
      <c r="CZ1046" s="267"/>
      <c r="DA1046" s="267"/>
      <c r="DB1046" s="267"/>
      <c r="DC1046" s="267"/>
      <c r="DD1046" s="267"/>
      <c r="DE1046" s="267"/>
      <c r="DF1046" s="267"/>
      <c r="DG1046" s="267"/>
      <c r="DH1046" s="267"/>
      <c r="DI1046" s="267"/>
      <c r="DJ1046" s="267"/>
      <c r="DK1046" s="267"/>
      <c r="DL1046" s="267"/>
      <c r="DM1046" s="267"/>
      <c r="DN1046" s="267"/>
      <c r="DO1046" s="267"/>
      <c r="DP1046" s="267"/>
      <c r="DQ1046" s="267"/>
      <c r="DR1046" s="267"/>
      <c r="DS1046" s="267"/>
      <c r="DT1046" s="267"/>
      <c r="DU1046" s="267"/>
      <c r="DV1046" s="267"/>
      <c r="DW1046" s="267"/>
      <c r="DX1046" s="267"/>
      <c r="DY1046" s="267"/>
      <c r="DZ1046" s="267"/>
      <c r="EA1046" s="267"/>
      <c r="EB1046" s="267"/>
      <c r="EC1046" s="267"/>
      <c r="ED1046" s="267"/>
      <c r="EE1046" s="267"/>
      <c r="EF1046" s="267"/>
      <c r="EG1046" s="267"/>
      <c r="EH1046" s="267"/>
      <c r="EI1046" s="267"/>
      <c r="EJ1046" s="267"/>
      <c r="EK1046" s="267"/>
      <c r="EL1046" s="267"/>
      <c r="EM1046" s="267"/>
      <c r="EN1046" s="267"/>
      <c r="EO1046" s="267"/>
      <c r="EP1046" s="267"/>
      <c r="EQ1046" s="267"/>
      <c r="ER1046" s="267"/>
      <c r="ES1046" s="267"/>
      <c r="ET1046" s="267"/>
      <c r="EU1046" s="267"/>
      <c r="EV1046" s="267"/>
      <c r="EW1046" s="267"/>
      <c r="EX1046" s="267"/>
      <c r="EY1046" s="267"/>
      <c r="EZ1046" s="267"/>
      <c r="FA1046" s="267"/>
      <c r="FB1046" s="267"/>
      <c r="FC1046" s="267"/>
      <c r="FD1046" s="267"/>
      <c r="FE1046" s="267"/>
      <c r="FF1046" s="267"/>
      <c r="FG1046" s="267"/>
      <c r="FH1046" s="267"/>
      <c r="FI1046" s="267"/>
      <c r="FJ1046" s="267"/>
      <c r="FK1046" s="267"/>
      <c r="FL1046" s="267"/>
      <c r="FM1046" s="267"/>
      <c r="FN1046" s="267"/>
      <c r="FO1046" s="267"/>
      <c r="FP1046" s="267"/>
      <c r="FQ1046" s="267"/>
      <c r="FR1046" s="267"/>
      <c r="FS1046" s="267"/>
      <c r="FT1046" s="267"/>
      <c r="FU1046" s="267"/>
      <c r="FV1046" s="267"/>
      <c r="FW1046" s="267"/>
      <c r="FX1046" s="267"/>
      <c r="FY1046" s="267"/>
      <c r="FZ1046" s="267"/>
      <c r="GA1046" s="267"/>
      <c r="GB1046" s="267"/>
      <c r="GC1046" s="267"/>
      <c r="GD1046" s="267"/>
      <c r="GE1046" s="267"/>
      <c r="GF1046" s="267"/>
      <c r="GG1046" s="267"/>
      <c r="GH1046" s="267"/>
      <c r="GI1046" s="267"/>
      <c r="GJ1046" s="267"/>
      <c r="GK1046" s="267"/>
      <c r="GL1046" s="267"/>
      <c r="GM1046" s="267"/>
      <c r="GN1046" s="267"/>
      <c r="GO1046" s="267"/>
      <c r="GP1046" s="267"/>
      <c r="GQ1046" s="267"/>
      <c r="GR1046" s="267"/>
      <c r="GS1046" s="267"/>
      <c r="GT1046" s="267"/>
      <c r="GU1046" s="267"/>
      <c r="GV1046" s="267"/>
    </row>
    <row r="1047" spans="1:204" s="502" customFormat="1">
      <c r="A1047" s="258"/>
      <c r="B1047" s="425"/>
      <c r="C1047" s="260"/>
      <c r="D1047" s="261"/>
      <c r="E1047" s="262"/>
      <c r="F1047" s="263"/>
      <c r="G1047" s="426"/>
      <c r="H1047" s="428"/>
      <c r="I1047" s="507"/>
      <c r="J1047" s="508"/>
      <c r="K1047" s="509"/>
      <c r="L1047" s="510"/>
      <c r="N1047" s="511"/>
      <c r="O1047" s="511"/>
      <c r="P1047" s="267"/>
      <c r="Q1047" s="267"/>
      <c r="R1047" s="267"/>
      <c r="S1047" s="267"/>
      <c r="T1047" s="267"/>
      <c r="U1047" s="267"/>
      <c r="V1047" s="267"/>
      <c r="W1047" s="267"/>
      <c r="X1047" s="267"/>
      <c r="Y1047" s="267"/>
      <c r="Z1047" s="267"/>
      <c r="AA1047" s="267"/>
      <c r="AB1047" s="267"/>
      <c r="AC1047" s="267"/>
      <c r="AD1047" s="267"/>
      <c r="AE1047" s="267"/>
      <c r="AF1047" s="267"/>
      <c r="AG1047" s="267"/>
      <c r="AH1047" s="267"/>
      <c r="AI1047" s="267"/>
      <c r="AJ1047" s="267"/>
      <c r="AK1047" s="267"/>
      <c r="AL1047" s="267"/>
      <c r="AM1047" s="267"/>
      <c r="AN1047" s="267"/>
      <c r="AO1047" s="267"/>
      <c r="AP1047" s="267"/>
      <c r="AQ1047" s="267"/>
      <c r="AR1047" s="267"/>
      <c r="AS1047" s="267"/>
      <c r="AT1047" s="267"/>
      <c r="AU1047" s="267"/>
      <c r="AV1047" s="267"/>
      <c r="AW1047" s="267"/>
      <c r="AX1047" s="267"/>
      <c r="AY1047" s="267"/>
      <c r="AZ1047" s="267"/>
      <c r="BA1047" s="267"/>
      <c r="BB1047" s="267"/>
      <c r="BC1047" s="267"/>
      <c r="BD1047" s="267"/>
      <c r="BE1047" s="267"/>
      <c r="BF1047" s="267"/>
      <c r="BG1047" s="267"/>
      <c r="BH1047" s="267"/>
      <c r="BI1047" s="267"/>
      <c r="BJ1047" s="267"/>
      <c r="BK1047" s="267"/>
      <c r="BL1047" s="267"/>
      <c r="BM1047" s="267"/>
      <c r="BN1047" s="267"/>
      <c r="BO1047" s="267"/>
      <c r="BP1047" s="267"/>
      <c r="BQ1047" s="267"/>
      <c r="BR1047" s="267"/>
      <c r="BS1047" s="267"/>
      <c r="BT1047" s="267"/>
      <c r="BU1047" s="267"/>
      <c r="BV1047" s="267"/>
      <c r="BW1047" s="267"/>
      <c r="BX1047" s="267"/>
      <c r="BY1047" s="267"/>
      <c r="BZ1047" s="267"/>
      <c r="CA1047" s="267"/>
      <c r="CB1047" s="267"/>
      <c r="CC1047" s="267"/>
      <c r="CD1047" s="267"/>
      <c r="CE1047" s="267"/>
      <c r="CF1047" s="267"/>
      <c r="CG1047" s="267"/>
      <c r="CH1047" s="267"/>
      <c r="CI1047" s="267"/>
      <c r="CJ1047" s="267"/>
      <c r="CK1047" s="267"/>
      <c r="CL1047" s="267"/>
      <c r="CM1047" s="267"/>
      <c r="CN1047" s="267"/>
      <c r="CO1047" s="267"/>
      <c r="CP1047" s="267"/>
      <c r="CQ1047" s="267"/>
      <c r="CR1047" s="267"/>
      <c r="CS1047" s="267"/>
      <c r="CT1047" s="267"/>
      <c r="CU1047" s="267"/>
      <c r="CV1047" s="267"/>
      <c r="CW1047" s="267"/>
      <c r="CX1047" s="267"/>
      <c r="CY1047" s="267"/>
      <c r="CZ1047" s="267"/>
      <c r="DA1047" s="267"/>
      <c r="DB1047" s="267"/>
      <c r="DC1047" s="267"/>
      <c r="DD1047" s="267"/>
      <c r="DE1047" s="267"/>
      <c r="DF1047" s="267"/>
      <c r="DG1047" s="267"/>
      <c r="DH1047" s="267"/>
      <c r="DI1047" s="267"/>
      <c r="DJ1047" s="267"/>
      <c r="DK1047" s="267"/>
      <c r="DL1047" s="267"/>
      <c r="DM1047" s="267"/>
      <c r="DN1047" s="267"/>
      <c r="DO1047" s="267"/>
      <c r="DP1047" s="267"/>
      <c r="DQ1047" s="267"/>
      <c r="DR1047" s="267"/>
      <c r="DS1047" s="267"/>
      <c r="DT1047" s="267"/>
      <c r="DU1047" s="267"/>
      <c r="DV1047" s="267"/>
      <c r="DW1047" s="267"/>
      <c r="DX1047" s="267"/>
      <c r="DY1047" s="267"/>
      <c r="DZ1047" s="267"/>
      <c r="EA1047" s="267"/>
      <c r="EB1047" s="267"/>
      <c r="EC1047" s="267"/>
      <c r="ED1047" s="267"/>
      <c r="EE1047" s="267"/>
      <c r="EF1047" s="267"/>
      <c r="EG1047" s="267"/>
      <c r="EH1047" s="267"/>
      <c r="EI1047" s="267"/>
      <c r="EJ1047" s="267"/>
      <c r="EK1047" s="267"/>
      <c r="EL1047" s="267"/>
      <c r="EM1047" s="267"/>
      <c r="EN1047" s="267"/>
      <c r="EO1047" s="267"/>
      <c r="EP1047" s="267"/>
      <c r="EQ1047" s="267"/>
      <c r="ER1047" s="267"/>
      <c r="ES1047" s="267"/>
      <c r="ET1047" s="267"/>
      <c r="EU1047" s="267"/>
      <c r="EV1047" s="267"/>
      <c r="EW1047" s="267"/>
      <c r="EX1047" s="267"/>
      <c r="EY1047" s="267"/>
      <c r="EZ1047" s="267"/>
      <c r="FA1047" s="267"/>
      <c r="FB1047" s="267"/>
      <c r="FC1047" s="267"/>
      <c r="FD1047" s="267"/>
      <c r="FE1047" s="267"/>
      <c r="FF1047" s="267"/>
      <c r="FG1047" s="267"/>
      <c r="FH1047" s="267"/>
      <c r="FI1047" s="267"/>
      <c r="FJ1047" s="267"/>
      <c r="FK1047" s="267"/>
      <c r="FL1047" s="267"/>
      <c r="FM1047" s="267"/>
      <c r="FN1047" s="267"/>
      <c r="FO1047" s="267"/>
      <c r="FP1047" s="267"/>
      <c r="FQ1047" s="267"/>
      <c r="FR1047" s="267"/>
      <c r="FS1047" s="267"/>
      <c r="FT1047" s="267"/>
      <c r="FU1047" s="267"/>
      <c r="FV1047" s="267"/>
      <c r="FW1047" s="267"/>
      <c r="FX1047" s="267"/>
      <c r="FY1047" s="267"/>
      <c r="FZ1047" s="267"/>
      <c r="GA1047" s="267"/>
      <c r="GB1047" s="267"/>
      <c r="GC1047" s="267"/>
      <c r="GD1047" s="267"/>
      <c r="GE1047" s="267"/>
      <c r="GF1047" s="267"/>
      <c r="GG1047" s="267"/>
      <c r="GH1047" s="267"/>
      <c r="GI1047" s="267"/>
      <c r="GJ1047" s="267"/>
      <c r="GK1047" s="267"/>
      <c r="GL1047" s="267"/>
      <c r="GM1047" s="267"/>
      <c r="GN1047" s="267"/>
      <c r="GO1047" s="267"/>
      <c r="GP1047" s="267"/>
      <c r="GQ1047" s="267"/>
      <c r="GR1047" s="267"/>
      <c r="GS1047" s="267"/>
      <c r="GT1047" s="267"/>
      <c r="GU1047" s="267"/>
      <c r="GV1047" s="267"/>
    </row>
    <row r="1049" spans="1:204" s="502" customFormat="1">
      <c r="A1049" s="258"/>
      <c r="B1049" s="425"/>
      <c r="C1049" s="260"/>
      <c r="D1049" s="261"/>
      <c r="E1049" s="262"/>
      <c r="F1049" s="263"/>
      <c r="G1049" s="426"/>
      <c r="H1049" s="428"/>
      <c r="I1049" s="507"/>
      <c r="J1049" s="508"/>
      <c r="K1049" s="509"/>
      <c r="L1049" s="510"/>
      <c r="N1049" s="511"/>
      <c r="O1049" s="511"/>
      <c r="P1049" s="267"/>
      <c r="Q1049" s="267"/>
      <c r="R1049" s="267"/>
      <c r="S1049" s="267"/>
      <c r="T1049" s="267"/>
      <c r="U1049" s="267"/>
      <c r="V1049" s="267"/>
      <c r="W1049" s="267"/>
      <c r="X1049" s="267"/>
      <c r="Y1049" s="267"/>
      <c r="Z1049" s="267"/>
      <c r="AA1049" s="267"/>
      <c r="AB1049" s="267"/>
      <c r="AC1049" s="267"/>
      <c r="AD1049" s="267"/>
      <c r="AE1049" s="267"/>
      <c r="AF1049" s="267"/>
      <c r="AG1049" s="267"/>
      <c r="AH1049" s="267"/>
      <c r="AI1049" s="267"/>
      <c r="AJ1049" s="267"/>
      <c r="AK1049" s="267"/>
      <c r="AL1049" s="267"/>
      <c r="AM1049" s="267"/>
      <c r="AN1049" s="267"/>
      <c r="AO1049" s="267"/>
      <c r="AP1049" s="267"/>
      <c r="AQ1049" s="267"/>
      <c r="AR1049" s="267"/>
      <c r="AS1049" s="267"/>
      <c r="AT1049" s="267"/>
      <c r="AU1049" s="267"/>
      <c r="AV1049" s="267"/>
      <c r="AW1049" s="267"/>
      <c r="AX1049" s="267"/>
      <c r="AY1049" s="267"/>
      <c r="AZ1049" s="267"/>
      <c r="BA1049" s="267"/>
      <c r="BB1049" s="267"/>
      <c r="BC1049" s="267"/>
      <c r="BD1049" s="267"/>
      <c r="BE1049" s="267"/>
      <c r="BF1049" s="267"/>
      <c r="BG1049" s="267"/>
      <c r="BH1049" s="267"/>
      <c r="BI1049" s="267"/>
      <c r="BJ1049" s="267"/>
      <c r="BK1049" s="267"/>
      <c r="BL1049" s="267"/>
      <c r="BM1049" s="267"/>
      <c r="BN1049" s="267"/>
      <c r="BO1049" s="267"/>
      <c r="BP1049" s="267"/>
      <c r="BQ1049" s="267"/>
      <c r="BR1049" s="267"/>
      <c r="BS1049" s="267"/>
      <c r="BT1049" s="267"/>
      <c r="BU1049" s="267"/>
      <c r="BV1049" s="267"/>
      <c r="BW1049" s="267"/>
      <c r="BX1049" s="267"/>
      <c r="BY1049" s="267"/>
      <c r="BZ1049" s="267"/>
      <c r="CA1049" s="267"/>
      <c r="CB1049" s="267"/>
      <c r="CC1049" s="267"/>
      <c r="CD1049" s="267"/>
      <c r="CE1049" s="267"/>
      <c r="CF1049" s="267"/>
      <c r="CG1049" s="267"/>
      <c r="CH1049" s="267"/>
      <c r="CI1049" s="267"/>
      <c r="CJ1049" s="267"/>
      <c r="CK1049" s="267"/>
      <c r="CL1049" s="267"/>
      <c r="CM1049" s="267"/>
      <c r="CN1049" s="267"/>
      <c r="CO1049" s="267"/>
      <c r="CP1049" s="267"/>
      <c r="CQ1049" s="267"/>
      <c r="CR1049" s="267"/>
      <c r="CS1049" s="267"/>
      <c r="CT1049" s="267"/>
      <c r="CU1049" s="267"/>
      <c r="CV1049" s="267"/>
      <c r="CW1049" s="267"/>
      <c r="CX1049" s="267"/>
      <c r="CY1049" s="267"/>
      <c r="CZ1049" s="267"/>
      <c r="DA1049" s="267"/>
      <c r="DB1049" s="267"/>
      <c r="DC1049" s="267"/>
      <c r="DD1049" s="267"/>
      <c r="DE1049" s="267"/>
      <c r="DF1049" s="267"/>
      <c r="DG1049" s="267"/>
      <c r="DH1049" s="267"/>
      <c r="DI1049" s="267"/>
      <c r="DJ1049" s="267"/>
      <c r="DK1049" s="267"/>
      <c r="DL1049" s="267"/>
      <c r="DM1049" s="267"/>
      <c r="DN1049" s="267"/>
      <c r="DO1049" s="267"/>
      <c r="DP1049" s="267"/>
      <c r="DQ1049" s="267"/>
      <c r="DR1049" s="267"/>
      <c r="DS1049" s="267"/>
      <c r="DT1049" s="267"/>
      <c r="DU1049" s="267"/>
      <c r="DV1049" s="267"/>
      <c r="DW1049" s="267"/>
      <c r="DX1049" s="267"/>
      <c r="DY1049" s="267"/>
      <c r="DZ1049" s="267"/>
      <c r="EA1049" s="267"/>
      <c r="EB1049" s="267"/>
      <c r="EC1049" s="267"/>
      <c r="ED1049" s="267"/>
      <c r="EE1049" s="267"/>
      <c r="EF1049" s="267"/>
      <c r="EG1049" s="267"/>
      <c r="EH1049" s="267"/>
      <c r="EI1049" s="267"/>
      <c r="EJ1049" s="267"/>
      <c r="EK1049" s="267"/>
      <c r="EL1049" s="267"/>
      <c r="EM1049" s="267"/>
      <c r="EN1049" s="267"/>
      <c r="EO1049" s="267"/>
      <c r="EP1049" s="267"/>
      <c r="EQ1049" s="267"/>
      <c r="ER1049" s="267"/>
      <c r="ES1049" s="267"/>
      <c r="ET1049" s="267"/>
      <c r="EU1049" s="267"/>
      <c r="EV1049" s="267"/>
      <c r="EW1049" s="267"/>
      <c r="EX1049" s="267"/>
      <c r="EY1049" s="267"/>
      <c r="EZ1049" s="267"/>
      <c r="FA1049" s="267"/>
      <c r="FB1049" s="267"/>
      <c r="FC1049" s="267"/>
      <c r="FD1049" s="267"/>
      <c r="FE1049" s="267"/>
      <c r="FF1049" s="267"/>
      <c r="FG1049" s="267"/>
      <c r="FH1049" s="267"/>
      <c r="FI1049" s="267"/>
      <c r="FJ1049" s="267"/>
      <c r="FK1049" s="267"/>
      <c r="FL1049" s="267"/>
      <c r="FM1049" s="267"/>
      <c r="FN1049" s="267"/>
      <c r="FO1049" s="267"/>
      <c r="FP1049" s="267"/>
      <c r="FQ1049" s="267"/>
      <c r="FR1049" s="267"/>
      <c r="FS1049" s="267"/>
      <c r="FT1049" s="267"/>
      <c r="FU1049" s="267"/>
      <c r="FV1049" s="267"/>
      <c r="FW1049" s="267"/>
      <c r="FX1049" s="267"/>
      <c r="FY1049" s="267"/>
      <c r="FZ1049" s="267"/>
      <c r="GA1049" s="267"/>
      <c r="GB1049" s="267"/>
      <c r="GC1049" s="267"/>
      <c r="GD1049" s="267"/>
      <c r="GE1049" s="267"/>
      <c r="GF1049" s="267"/>
      <c r="GG1049" s="267"/>
      <c r="GH1049" s="267"/>
      <c r="GI1049" s="267"/>
      <c r="GJ1049" s="267"/>
      <c r="GK1049" s="267"/>
      <c r="GL1049" s="267"/>
      <c r="GM1049" s="267"/>
      <c r="GN1049" s="267"/>
      <c r="GO1049" s="267"/>
      <c r="GP1049" s="267"/>
      <c r="GQ1049" s="267"/>
      <c r="GR1049" s="267"/>
      <c r="GS1049" s="267"/>
      <c r="GT1049" s="267"/>
      <c r="GU1049" s="267"/>
      <c r="GV1049" s="267"/>
    </row>
    <row r="1050" spans="1:204" s="502" customFormat="1">
      <c r="A1050" s="258"/>
      <c r="B1050" s="425"/>
      <c r="C1050" s="260"/>
      <c r="D1050" s="261"/>
      <c r="E1050" s="262"/>
      <c r="F1050" s="263"/>
      <c r="G1050" s="426"/>
      <c r="H1050" s="428"/>
      <c r="I1050" s="507"/>
      <c r="J1050" s="508"/>
      <c r="K1050" s="509"/>
      <c r="L1050" s="510"/>
      <c r="N1050" s="511"/>
      <c r="O1050" s="511"/>
      <c r="P1050" s="267"/>
      <c r="Q1050" s="267"/>
      <c r="R1050" s="267"/>
      <c r="S1050" s="267"/>
      <c r="T1050" s="267"/>
      <c r="U1050" s="267"/>
      <c r="V1050" s="267"/>
      <c r="W1050" s="267"/>
      <c r="X1050" s="267"/>
      <c r="Y1050" s="267"/>
      <c r="Z1050" s="267"/>
      <c r="AA1050" s="267"/>
      <c r="AB1050" s="267"/>
      <c r="AC1050" s="267"/>
      <c r="AD1050" s="267"/>
      <c r="AE1050" s="267"/>
      <c r="AF1050" s="267"/>
      <c r="AG1050" s="267"/>
      <c r="AH1050" s="267"/>
      <c r="AI1050" s="267"/>
      <c r="AJ1050" s="267"/>
      <c r="AK1050" s="267"/>
      <c r="AL1050" s="267"/>
      <c r="AM1050" s="267"/>
      <c r="AN1050" s="267"/>
      <c r="AO1050" s="267"/>
      <c r="AP1050" s="267"/>
      <c r="AQ1050" s="267"/>
      <c r="AR1050" s="267"/>
      <c r="AS1050" s="267"/>
      <c r="AT1050" s="267"/>
      <c r="AU1050" s="267"/>
      <c r="AV1050" s="267"/>
      <c r="AW1050" s="267"/>
      <c r="AX1050" s="267"/>
      <c r="AY1050" s="267"/>
      <c r="AZ1050" s="267"/>
      <c r="BA1050" s="267"/>
      <c r="BB1050" s="267"/>
      <c r="BC1050" s="267"/>
      <c r="BD1050" s="267"/>
      <c r="BE1050" s="267"/>
      <c r="BF1050" s="267"/>
      <c r="BG1050" s="267"/>
      <c r="BH1050" s="267"/>
      <c r="BI1050" s="267"/>
      <c r="BJ1050" s="267"/>
      <c r="BK1050" s="267"/>
      <c r="BL1050" s="267"/>
      <c r="BM1050" s="267"/>
      <c r="BN1050" s="267"/>
      <c r="BO1050" s="267"/>
      <c r="BP1050" s="267"/>
      <c r="BQ1050" s="267"/>
      <c r="BR1050" s="267"/>
      <c r="BS1050" s="267"/>
      <c r="BT1050" s="267"/>
      <c r="BU1050" s="267"/>
      <c r="BV1050" s="267"/>
      <c r="BW1050" s="267"/>
      <c r="BX1050" s="267"/>
      <c r="BY1050" s="267"/>
      <c r="BZ1050" s="267"/>
      <c r="CA1050" s="267"/>
      <c r="CB1050" s="267"/>
      <c r="CC1050" s="267"/>
      <c r="CD1050" s="267"/>
      <c r="CE1050" s="267"/>
      <c r="CF1050" s="267"/>
      <c r="CG1050" s="267"/>
      <c r="CH1050" s="267"/>
      <c r="CI1050" s="267"/>
      <c r="CJ1050" s="267"/>
      <c r="CK1050" s="267"/>
      <c r="CL1050" s="267"/>
      <c r="CM1050" s="267"/>
      <c r="CN1050" s="267"/>
      <c r="CO1050" s="267"/>
      <c r="CP1050" s="267"/>
      <c r="CQ1050" s="267"/>
      <c r="CR1050" s="267"/>
      <c r="CS1050" s="267"/>
      <c r="CT1050" s="267"/>
      <c r="CU1050" s="267"/>
      <c r="CV1050" s="267"/>
      <c r="CW1050" s="267"/>
      <c r="CX1050" s="267"/>
      <c r="CY1050" s="267"/>
      <c r="CZ1050" s="267"/>
      <c r="DA1050" s="267"/>
      <c r="DB1050" s="267"/>
      <c r="DC1050" s="267"/>
      <c r="DD1050" s="267"/>
      <c r="DE1050" s="267"/>
      <c r="DF1050" s="267"/>
      <c r="DG1050" s="267"/>
      <c r="DH1050" s="267"/>
      <c r="DI1050" s="267"/>
      <c r="DJ1050" s="267"/>
      <c r="DK1050" s="267"/>
      <c r="DL1050" s="267"/>
      <c r="DM1050" s="267"/>
      <c r="DN1050" s="267"/>
      <c r="DO1050" s="267"/>
      <c r="DP1050" s="267"/>
      <c r="DQ1050" s="267"/>
      <c r="DR1050" s="267"/>
      <c r="DS1050" s="267"/>
      <c r="DT1050" s="267"/>
      <c r="DU1050" s="267"/>
      <c r="DV1050" s="267"/>
      <c r="DW1050" s="267"/>
      <c r="DX1050" s="267"/>
      <c r="DY1050" s="267"/>
      <c r="DZ1050" s="267"/>
      <c r="EA1050" s="267"/>
      <c r="EB1050" s="267"/>
      <c r="EC1050" s="267"/>
      <c r="ED1050" s="267"/>
      <c r="EE1050" s="267"/>
      <c r="EF1050" s="267"/>
      <c r="EG1050" s="267"/>
      <c r="EH1050" s="267"/>
      <c r="EI1050" s="267"/>
      <c r="EJ1050" s="267"/>
      <c r="EK1050" s="267"/>
      <c r="EL1050" s="267"/>
      <c r="EM1050" s="267"/>
      <c r="EN1050" s="267"/>
      <c r="EO1050" s="267"/>
      <c r="EP1050" s="267"/>
      <c r="EQ1050" s="267"/>
      <c r="ER1050" s="267"/>
      <c r="ES1050" s="267"/>
      <c r="ET1050" s="267"/>
      <c r="EU1050" s="267"/>
      <c r="EV1050" s="267"/>
      <c r="EW1050" s="267"/>
      <c r="EX1050" s="267"/>
      <c r="EY1050" s="267"/>
      <c r="EZ1050" s="267"/>
      <c r="FA1050" s="267"/>
      <c r="FB1050" s="267"/>
      <c r="FC1050" s="267"/>
      <c r="FD1050" s="267"/>
      <c r="FE1050" s="267"/>
      <c r="FF1050" s="267"/>
      <c r="FG1050" s="267"/>
      <c r="FH1050" s="267"/>
      <c r="FI1050" s="267"/>
      <c r="FJ1050" s="267"/>
      <c r="FK1050" s="267"/>
      <c r="FL1050" s="267"/>
      <c r="FM1050" s="267"/>
      <c r="FN1050" s="267"/>
      <c r="FO1050" s="267"/>
      <c r="FP1050" s="267"/>
      <c r="FQ1050" s="267"/>
      <c r="FR1050" s="267"/>
      <c r="FS1050" s="267"/>
      <c r="FT1050" s="267"/>
      <c r="FU1050" s="267"/>
      <c r="FV1050" s="267"/>
      <c r="FW1050" s="267"/>
      <c r="FX1050" s="267"/>
      <c r="FY1050" s="267"/>
      <c r="FZ1050" s="267"/>
      <c r="GA1050" s="267"/>
      <c r="GB1050" s="267"/>
      <c r="GC1050" s="267"/>
      <c r="GD1050" s="267"/>
      <c r="GE1050" s="267"/>
      <c r="GF1050" s="267"/>
      <c r="GG1050" s="267"/>
      <c r="GH1050" s="267"/>
      <c r="GI1050" s="267"/>
      <c r="GJ1050" s="267"/>
      <c r="GK1050" s="267"/>
      <c r="GL1050" s="267"/>
      <c r="GM1050" s="267"/>
      <c r="GN1050" s="267"/>
      <c r="GO1050" s="267"/>
      <c r="GP1050" s="267"/>
      <c r="GQ1050" s="267"/>
      <c r="GR1050" s="267"/>
      <c r="GS1050" s="267"/>
      <c r="GT1050" s="267"/>
      <c r="GU1050" s="267"/>
      <c r="GV1050" s="267"/>
    </row>
    <row r="1052" spans="1:204" s="502" customFormat="1">
      <c r="A1052" s="258"/>
      <c r="B1052" s="425"/>
      <c r="C1052" s="260"/>
      <c r="D1052" s="261"/>
      <c r="E1052" s="262"/>
      <c r="F1052" s="263"/>
      <c r="G1052" s="426"/>
      <c r="H1052" s="428"/>
      <c r="I1052" s="507"/>
      <c r="J1052" s="508"/>
      <c r="K1052" s="509"/>
      <c r="L1052" s="510"/>
      <c r="N1052" s="511"/>
      <c r="O1052" s="511"/>
      <c r="P1052" s="267"/>
      <c r="Q1052" s="267"/>
      <c r="R1052" s="267"/>
      <c r="S1052" s="267"/>
      <c r="T1052" s="267"/>
      <c r="U1052" s="267"/>
      <c r="V1052" s="267"/>
      <c r="W1052" s="267"/>
      <c r="X1052" s="267"/>
      <c r="Y1052" s="267"/>
      <c r="Z1052" s="267"/>
      <c r="AA1052" s="267"/>
      <c r="AB1052" s="267"/>
      <c r="AC1052" s="267"/>
      <c r="AD1052" s="267"/>
      <c r="AE1052" s="267"/>
      <c r="AF1052" s="267"/>
      <c r="AG1052" s="267"/>
      <c r="AH1052" s="267"/>
      <c r="AI1052" s="267"/>
      <c r="AJ1052" s="267"/>
      <c r="AK1052" s="267"/>
      <c r="AL1052" s="267"/>
      <c r="AM1052" s="267"/>
      <c r="AN1052" s="267"/>
      <c r="AO1052" s="267"/>
      <c r="AP1052" s="267"/>
      <c r="AQ1052" s="267"/>
      <c r="AR1052" s="267"/>
      <c r="AS1052" s="267"/>
      <c r="AT1052" s="267"/>
      <c r="AU1052" s="267"/>
      <c r="AV1052" s="267"/>
      <c r="AW1052" s="267"/>
      <c r="AX1052" s="267"/>
      <c r="AY1052" s="267"/>
      <c r="AZ1052" s="267"/>
      <c r="BA1052" s="267"/>
      <c r="BB1052" s="267"/>
      <c r="BC1052" s="267"/>
      <c r="BD1052" s="267"/>
      <c r="BE1052" s="267"/>
      <c r="BF1052" s="267"/>
      <c r="BG1052" s="267"/>
      <c r="BH1052" s="267"/>
      <c r="BI1052" s="267"/>
      <c r="BJ1052" s="267"/>
      <c r="BK1052" s="267"/>
      <c r="BL1052" s="267"/>
      <c r="BM1052" s="267"/>
      <c r="BN1052" s="267"/>
      <c r="BO1052" s="267"/>
      <c r="BP1052" s="267"/>
      <c r="BQ1052" s="267"/>
      <c r="BR1052" s="267"/>
      <c r="BS1052" s="267"/>
      <c r="BT1052" s="267"/>
      <c r="BU1052" s="267"/>
      <c r="BV1052" s="267"/>
      <c r="BW1052" s="267"/>
      <c r="BX1052" s="267"/>
      <c r="BY1052" s="267"/>
      <c r="BZ1052" s="267"/>
      <c r="CA1052" s="267"/>
      <c r="CB1052" s="267"/>
      <c r="CC1052" s="267"/>
      <c r="CD1052" s="267"/>
      <c r="CE1052" s="267"/>
      <c r="CF1052" s="267"/>
      <c r="CG1052" s="267"/>
      <c r="CH1052" s="267"/>
      <c r="CI1052" s="267"/>
      <c r="CJ1052" s="267"/>
      <c r="CK1052" s="267"/>
      <c r="CL1052" s="267"/>
      <c r="CM1052" s="267"/>
      <c r="CN1052" s="267"/>
      <c r="CO1052" s="267"/>
      <c r="CP1052" s="267"/>
      <c r="CQ1052" s="267"/>
      <c r="CR1052" s="267"/>
      <c r="CS1052" s="267"/>
      <c r="CT1052" s="267"/>
      <c r="CU1052" s="267"/>
      <c r="CV1052" s="267"/>
      <c r="CW1052" s="267"/>
      <c r="CX1052" s="267"/>
      <c r="CY1052" s="267"/>
      <c r="CZ1052" s="267"/>
      <c r="DA1052" s="267"/>
      <c r="DB1052" s="267"/>
      <c r="DC1052" s="267"/>
      <c r="DD1052" s="267"/>
      <c r="DE1052" s="267"/>
      <c r="DF1052" s="267"/>
      <c r="DG1052" s="267"/>
      <c r="DH1052" s="267"/>
      <c r="DI1052" s="267"/>
      <c r="DJ1052" s="267"/>
      <c r="DK1052" s="267"/>
      <c r="DL1052" s="267"/>
      <c r="DM1052" s="267"/>
      <c r="DN1052" s="267"/>
      <c r="DO1052" s="267"/>
      <c r="DP1052" s="267"/>
      <c r="DQ1052" s="267"/>
      <c r="DR1052" s="267"/>
      <c r="DS1052" s="267"/>
      <c r="DT1052" s="267"/>
      <c r="DU1052" s="267"/>
      <c r="DV1052" s="267"/>
      <c r="DW1052" s="267"/>
      <c r="DX1052" s="267"/>
      <c r="DY1052" s="267"/>
      <c r="DZ1052" s="267"/>
      <c r="EA1052" s="267"/>
      <c r="EB1052" s="267"/>
      <c r="EC1052" s="267"/>
      <c r="ED1052" s="267"/>
      <c r="EE1052" s="267"/>
      <c r="EF1052" s="267"/>
      <c r="EG1052" s="267"/>
      <c r="EH1052" s="267"/>
      <c r="EI1052" s="267"/>
      <c r="EJ1052" s="267"/>
      <c r="EK1052" s="267"/>
      <c r="EL1052" s="267"/>
      <c r="EM1052" s="267"/>
      <c r="EN1052" s="267"/>
      <c r="EO1052" s="267"/>
      <c r="EP1052" s="267"/>
      <c r="EQ1052" s="267"/>
      <c r="ER1052" s="267"/>
      <c r="ES1052" s="267"/>
      <c r="ET1052" s="267"/>
      <c r="EU1052" s="267"/>
      <c r="EV1052" s="267"/>
      <c r="EW1052" s="267"/>
      <c r="EX1052" s="267"/>
      <c r="EY1052" s="267"/>
      <c r="EZ1052" s="267"/>
      <c r="FA1052" s="267"/>
      <c r="FB1052" s="267"/>
      <c r="FC1052" s="267"/>
      <c r="FD1052" s="267"/>
      <c r="FE1052" s="267"/>
      <c r="FF1052" s="267"/>
      <c r="FG1052" s="267"/>
      <c r="FH1052" s="267"/>
      <c r="FI1052" s="267"/>
      <c r="FJ1052" s="267"/>
      <c r="FK1052" s="267"/>
      <c r="FL1052" s="267"/>
      <c r="FM1052" s="267"/>
      <c r="FN1052" s="267"/>
      <c r="FO1052" s="267"/>
      <c r="FP1052" s="267"/>
      <c r="FQ1052" s="267"/>
      <c r="FR1052" s="267"/>
      <c r="FS1052" s="267"/>
      <c r="FT1052" s="267"/>
      <c r="FU1052" s="267"/>
      <c r="FV1052" s="267"/>
      <c r="FW1052" s="267"/>
      <c r="FX1052" s="267"/>
      <c r="FY1052" s="267"/>
      <c r="FZ1052" s="267"/>
      <c r="GA1052" s="267"/>
      <c r="GB1052" s="267"/>
      <c r="GC1052" s="267"/>
      <c r="GD1052" s="267"/>
      <c r="GE1052" s="267"/>
      <c r="GF1052" s="267"/>
      <c r="GG1052" s="267"/>
      <c r="GH1052" s="267"/>
      <c r="GI1052" s="267"/>
      <c r="GJ1052" s="267"/>
      <c r="GK1052" s="267"/>
      <c r="GL1052" s="267"/>
      <c r="GM1052" s="267"/>
      <c r="GN1052" s="267"/>
      <c r="GO1052" s="267"/>
      <c r="GP1052" s="267"/>
      <c r="GQ1052" s="267"/>
      <c r="GR1052" s="267"/>
      <c r="GS1052" s="267"/>
      <c r="GT1052" s="267"/>
      <c r="GU1052" s="267"/>
      <c r="GV1052" s="267"/>
    </row>
    <row r="1053" spans="1:204" s="502" customFormat="1">
      <c r="A1053" s="258"/>
      <c r="B1053" s="425"/>
      <c r="C1053" s="260"/>
      <c r="D1053" s="261"/>
      <c r="E1053" s="262"/>
      <c r="F1053" s="263"/>
      <c r="G1053" s="426"/>
      <c r="H1053" s="428"/>
      <c r="I1053" s="507"/>
      <c r="J1053" s="508"/>
      <c r="K1053" s="509"/>
      <c r="L1053" s="510"/>
      <c r="N1053" s="511"/>
      <c r="O1053" s="511"/>
      <c r="P1053" s="267"/>
      <c r="Q1053" s="267"/>
      <c r="R1053" s="267"/>
      <c r="S1053" s="267"/>
      <c r="T1053" s="267"/>
      <c r="U1053" s="267"/>
      <c r="V1053" s="267"/>
      <c r="W1053" s="267"/>
      <c r="X1053" s="267"/>
      <c r="Y1053" s="267"/>
      <c r="Z1053" s="267"/>
      <c r="AA1053" s="267"/>
      <c r="AB1053" s="267"/>
      <c r="AC1053" s="267"/>
      <c r="AD1053" s="267"/>
      <c r="AE1053" s="267"/>
      <c r="AF1053" s="267"/>
      <c r="AG1053" s="267"/>
      <c r="AH1053" s="267"/>
      <c r="AI1053" s="267"/>
      <c r="AJ1053" s="267"/>
      <c r="AK1053" s="267"/>
      <c r="AL1053" s="267"/>
      <c r="AM1053" s="267"/>
      <c r="AN1053" s="267"/>
      <c r="AO1053" s="267"/>
      <c r="AP1053" s="267"/>
      <c r="AQ1053" s="267"/>
      <c r="AR1053" s="267"/>
      <c r="AS1053" s="267"/>
      <c r="AT1053" s="267"/>
      <c r="AU1053" s="267"/>
      <c r="AV1053" s="267"/>
      <c r="AW1053" s="267"/>
      <c r="AX1053" s="267"/>
      <c r="AY1053" s="267"/>
      <c r="AZ1053" s="267"/>
      <c r="BA1053" s="267"/>
      <c r="BB1053" s="267"/>
      <c r="BC1053" s="267"/>
      <c r="BD1053" s="267"/>
      <c r="BE1053" s="267"/>
      <c r="BF1053" s="267"/>
      <c r="BG1053" s="267"/>
      <c r="BH1053" s="267"/>
      <c r="BI1053" s="267"/>
      <c r="BJ1053" s="267"/>
      <c r="BK1053" s="267"/>
      <c r="BL1053" s="267"/>
      <c r="BM1053" s="267"/>
      <c r="BN1053" s="267"/>
      <c r="BO1053" s="267"/>
      <c r="BP1053" s="267"/>
      <c r="BQ1053" s="267"/>
      <c r="BR1053" s="267"/>
      <c r="BS1053" s="267"/>
      <c r="BT1053" s="267"/>
      <c r="BU1053" s="267"/>
      <c r="BV1053" s="267"/>
      <c r="BW1053" s="267"/>
      <c r="BX1053" s="267"/>
      <c r="BY1053" s="267"/>
      <c r="BZ1053" s="267"/>
      <c r="CA1053" s="267"/>
      <c r="CB1053" s="267"/>
      <c r="CC1053" s="267"/>
      <c r="CD1053" s="267"/>
      <c r="CE1053" s="267"/>
      <c r="CF1053" s="267"/>
      <c r="CG1053" s="267"/>
      <c r="CH1053" s="267"/>
      <c r="CI1053" s="267"/>
      <c r="CJ1053" s="267"/>
      <c r="CK1053" s="267"/>
      <c r="CL1053" s="267"/>
      <c r="CM1053" s="267"/>
      <c r="CN1053" s="267"/>
      <c r="CO1053" s="267"/>
      <c r="CP1053" s="267"/>
      <c r="CQ1053" s="267"/>
      <c r="CR1053" s="267"/>
      <c r="CS1053" s="267"/>
      <c r="CT1053" s="267"/>
      <c r="CU1053" s="267"/>
      <c r="CV1053" s="267"/>
      <c r="CW1053" s="267"/>
      <c r="CX1053" s="267"/>
      <c r="CY1053" s="267"/>
      <c r="CZ1053" s="267"/>
      <c r="DA1053" s="267"/>
      <c r="DB1053" s="267"/>
      <c r="DC1053" s="267"/>
      <c r="DD1053" s="267"/>
      <c r="DE1053" s="267"/>
      <c r="DF1053" s="267"/>
      <c r="DG1053" s="267"/>
      <c r="DH1053" s="267"/>
      <c r="DI1053" s="267"/>
      <c r="DJ1053" s="267"/>
      <c r="DK1053" s="267"/>
      <c r="DL1053" s="267"/>
      <c r="DM1053" s="267"/>
      <c r="DN1053" s="267"/>
      <c r="DO1053" s="267"/>
      <c r="DP1053" s="267"/>
      <c r="DQ1053" s="267"/>
      <c r="DR1053" s="267"/>
      <c r="DS1053" s="267"/>
      <c r="DT1053" s="267"/>
      <c r="DU1053" s="267"/>
      <c r="DV1053" s="267"/>
      <c r="DW1053" s="267"/>
      <c r="DX1053" s="267"/>
      <c r="DY1053" s="267"/>
      <c r="DZ1053" s="267"/>
      <c r="EA1053" s="267"/>
      <c r="EB1053" s="267"/>
      <c r="EC1053" s="267"/>
      <c r="ED1053" s="267"/>
      <c r="EE1053" s="267"/>
      <c r="EF1053" s="267"/>
      <c r="EG1053" s="267"/>
      <c r="EH1053" s="267"/>
      <c r="EI1053" s="267"/>
      <c r="EJ1053" s="267"/>
      <c r="EK1053" s="267"/>
      <c r="EL1053" s="267"/>
      <c r="EM1053" s="267"/>
      <c r="EN1053" s="267"/>
      <c r="EO1053" s="267"/>
      <c r="EP1053" s="267"/>
      <c r="EQ1053" s="267"/>
      <c r="ER1053" s="267"/>
      <c r="ES1053" s="267"/>
      <c r="ET1053" s="267"/>
      <c r="EU1053" s="267"/>
      <c r="EV1053" s="267"/>
      <c r="EW1053" s="267"/>
      <c r="EX1053" s="267"/>
      <c r="EY1053" s="267"/>
      <c r="EZ1053" s="267"/>
      <c r="FA1053" s="267"/>
      <c r="FB1053" s="267"/>
      <c r="FC1053" s="267"/>
      <c r="FD1053" s="267"/>
      <c r="FE1053" s="267"/>
      <c r="FF1053" s="267"/>
      <c r="FG1053" s="267"/>
      <c r="FH1053" s="267"/>
      <c r="FI1053" s="267"/>
      <c r="FJ1053" s="267"/>
      <c r="FK1053" s="267"/>
      <c r="FL1053" s="267"/>
      <c r="FM1053" s="267"/>
      <c r="FN1053" s="267"/>
      <c r="FO1053" s="267"/>
      <c r="FP1053" s="267"/>
      <c r="FQ1053" s="267"/>
      <c r="FR1053" s="267"/>
      <c r="FS1053" s="267"/>
      <c r="FT1053" s="267"/>
      <c r="FU1053" s="267"/>
      <c r="FV1053" s="267"/>
      <c r="FW1053" s="267"/>
      <c r="FX1053" s="267"/>
      <c r="FY1053" s="267"/>
      <c r="FZ1053" s="267"/>
      <c r="GA1053" s="267"/>
      <c r="GB1053" s="267"/>
      <c r="GC1053" s="267"/>
      <c r="GD1053" s="267"/>
      <c r="GE1053" s="267"/>
      <c r="GF1053" s="267"/>
      <c r="GG1053" s="267"/>
      <c r="GH1053" s="267"/>
      <c r="GI1053" s="267"/>
      <c r="GJ1053" s="267"/>
      <c r="GK1053" s="267"/>
      <c r="GL1053" s="267"/>
      <c r="GM1053" s="267"/>
      <c r="GN1053" s="267"/>
      <c r="GO1053" s="267"/>
      <c r="GP1053" s="267"/>
      <c r="GQ1053" s="267"/>
      <c r="GR1053" s="267"/>
      <c r="GS1053" s="267"/>
      <c r="GT1053" s="267"/>
      <c r="GU1053" s="267"/>
      <c r="GV1053" s="267"/>
    </row>
    <row r="1054" spans="1:204" s="502" customFormat="1">
      <c r="A1054" s="258"/>
      <c r="B1054" s="425"/>
      <c r="C1054" s="260"/>
      <c r="D1054" s="261"/>
      <c r="E1054" s="262"/>
      <c r="F1054" s="263"/>
      <c r="G1054" s="426"/>
      <c r="H1054" s="428"/>
      <c r="I1054" s="507"/>
      <c r="J1054" s="508"/>
      <c r="K1054" s="509"/>
      <c r="L1054" s="510"/>
      <c r="N1054" s="511"/>
      <c r="O1054" s="511"/>
      <c r="P1054" s="267"/>
      <c r="Q1054" s="267"/>
      <c r="R1054" s="267"/>
      <c r="S1054" s="267"/>
      <c r="T1054" s="267"/>
      <c r="U1054" s="267"/>
      <c r="V1054" s="267"/>
      <c r="W1054" s="267"/>
      <c r="X1054" s="267"/>
      <c r="Y1054" s="267"/>
      <c r="Z1054" s="267"/>
      <c r="AA1054" s="267"/>
      <c r="AB1054" s="267"/>
      <c r="AC1054" s="267"/>
      <c r="AD1054" s="267"/>
      <c r="AE1054" s="267"/>
      <c r="AF1054" s="267"/>
      <c r="AG1054" s="267"/>
      <c r="AH1054" s="267"/>
      <c r="AI1054" s="267"/>
      <c r="AJ1054" s="267"/>
      <c r="AK1054" s="267"/>
      <c r="AL1054" s="267"/>
      <c r="AM1054" s="267"/>
      <c r="AN1054" s="267"/>
      <c r="AO1054" s="267"/>
      <c r="AP1054" s="267"/>
      <c r="AQ1054" s="267"/>
      <c r="AR1054" s="267"/>
      <c r="AS1054" s="267"/>
      <c r="AT1054" s="267"/>
      <c r="AU1054" s="267"/>
      <c r="AV1054" s="267"/>
      <c r="AW1054" s="267"/>
      <c r="AX1054" s="267"/>
      <c r="AY1054" s="267"/>
      <c r="AZ1054" s="267"/>
      <c r="BA1054" s="267"/>
      <c r="BB1054" s="267"/>
      <c r="BC1054" s="267"/>
      <c r="BD1054" s="267"/>
      <c r="BE1054" s="267"/>
      <c r="BF1054" s="267"/>
      <c r="BG1054" s="267"/>
      <c r="BH1054" s="267"/>
      <c r="BI1054" s="267"/>
      <c r="BJ1054" s="267"/>
      <c r="BK1054" s="267"/>
      <c r="BL1054" s="267"/>
      <c r="BM1054" s="267"/>
      <c r="BN1054" s="267"/>
      <c r="BO1054" s="267"/>
      <c r="BP1054" s="267"/>
      <c r="BQ1054" s="267"/>
      <c r="BR1054" s="267"/>
      <c r="BS1054" s="267"/>
      <c r="BT1054" s="267"/>
      <c r="BU1054" s="267"/>
      <c r="BV1054" s="267"/>
      <c r="BW1054" s="267"/>
      <c r="BX1054" s="267"/>
      <c r="BY1054" s="267"/>
      <c r="BZ1054" s="267"/>
      <c r="CA1054" s="267"/>
      <c r="CB1054" s="267"/>
      <c r="CC1054" s="267"/>
      <c r="CD1054" s="267"/>
      <c r="CE1054" s="267"/>
      <c r="CF1054" s="267"/>
      <c r="CG1054" s="267"/>
      <c r="CH1054" s="267"/>
      <c r="CI1054" s="267"/>
      <c r="CJ1054" s="267"/>
      <c r="CK1054" s="267"/>
      <c r="CL1054" s="267"/>
      <c r="CM1054" s="267"/>
      <c r="CN1054" s="267"/>
      <c r="CO1054" s="267"/>
      <c r="CP1054" s="267"/>
      <c r="CQ1054" s="267"/>
      <c r="CR1054" s="267"/>
      <c r="CS1054" s="267"/>
      <c r="CT1054" s="267"/>
      <c r="CU1054" s="267"/>
      <c r="CV1054" s="267"/>
      <c r="CW1054" s="267"/>
      <c r="CX1054" s="267"/>
      <c r="CY1054" s="267"/>
      <c r="CZ1054" s="267"/>
      <c r="DA1054" s="267"/>
      <c r="DB1054" s="267"/>
      <c r="DC1054" s="267"/>
      <c r="DD1054" s="267"/>
      <c r="DE1054" s="267"/>
      <c r="DF1054" s="267"/>
      <c r="DG1054" s="267"/>
      <c r="DH1054" s="267"/>
      <c r="DI1054" s="267"/>
      <c r="DJ1054" s="267"/>
      <c r="DK1054" s="267"/>
      <c r="DL1054" s="267"/>
      <c r="DM1054" s="267"/>
      <c r="DN1054" s="267"/>
      <c r="DO1054" s="267"/>
      <c r="DP1054" s="267"/>
      <c r="DQ1054" s="267"/>
      <c r="DR1054" s="267"/>
      <c r="DS1054" s="267"/>
      <c r="DT1054" s="267"/>
      <c r="DU1054" s="267"/>
      <c r="DV1054" s="267"/>
      <c r="DW1054" s="267"/>
      <c r="DX1054" s="267"/>
      <c r="DY1054" s="267"/>
      <c r="DZ1054" s="267"/>
      <c r="EA1054" s="267"/>
      <c r="EB1054" s="267"/>
      <c r="EC1054" s="267"/>
      <c r="ED1054" s="267"/>
      <c r="EE1054" s="267"/>
      <c r="EF1054" s="267"/>
      <c r="EG1054" s="267"/>
      <c r="EH1054" s="267"/>
      <c r="EI1054" s="267"/>
      <c r="EJ1054" s="267"/>
      <c r="EK1054" s="267"/>
      <c r="EL1054" s="267"/>
      <c r="EM1054" s="267"/>
      <c r="EN1054" s="267"/>
      <c r="EO1054" s="267"/>
      <c r="EP1054" s="267"/>
      <c r="EQ1054" s="267"/>
      <c r="ER1054" s="267"/>
      <c r="ES1054" s="267"/>
      <c r="ET1054" s="267"/>
      <c r="EU1054" s="267"/>
      <c r="EV1054" s="267"/>
      <c r="EW1054" s="267"/>
      <c r="EX1054" s="267"/>
      <c r="EY1054" s="267"/>
      <c r="EZ1054" s="267"/>
      <c r="FA1054" s="267"/>
      <c r="FB1054" s="267"/>
      <c r="FC1054" s="267"/>
      <c r="FD1054" s="267"/>
      <c r="FE1054" s="267"/>
      <c r="FF1054" s="267"/>
      <c r="FG1054" s="267"/>
      <c r="FH1054" s="267"/>
      <c r="FI1054" s="267"/>
      <c r="FJ1054" s="267"/>
      <c r="FK1054" s="267"/>
      <c r="FL1054" s="267"/>
      <c r="FM1054" s="267"/>
      <c r="FN1054" s="267"/>
      <c r="FO1054" s="267"/>
      <c r="FP1054" s="267"/>
      <c r="FQ1054" s="267"/>
      <c r="FR1054" s="267"/>
      <c r="FS1054" s="267"/>
      <c r="FT1054" s="267"/>
      <c r="FU1054" s="267"/>
      <c r="FV1054" s="267"/>
      <c r="FW1054" s="267"/>
      <c r="FX1054" s="267"/>
      <c r="FY1054" s="267"/>
      <c r="FZ1054" s="267"/>
      <c r="GA1054" s="267"/>
      <c r="GB1054" s="267"/>
      <c r="GC1054" s="267"/>
      <c r="GD1054" s="267"/>
      <c r="GE1054" s="267"/>
      <c r="GF1054" s="267"/>
      <c r="GG1054" s="267"/>
      <c r="GH1054" s="267"/>
      <c r="GI1054" s="267"/>
      <c r="GJ1054" s="267"/>
      <c r="GK1054" s="267"/>
      <c r="GL1054" s="267"/>
      <c r="GM1054" s="267"/>
      <c r="GN1054" s="267"/>
      <c r="GO1054" s="267"/>
      <c r="GP1054" s="267"/>
      <c r="GQ1054" s="267"/>
      <c r="GR1054" s="267"/>
      <c r="GS1054" s="267"/>
      <c r="GT1054" s="267"/>
      <c r="GU1054" s="267"/>
      <c r="GV1054" s="267"/>
    </row>
    <row r="1056" spans="1:204" s="502" customFormat="1">
      <c r="A1056" s="258"/>
      <c r="B1056" s="425"/>
      <c r="C1056" s="260"/>
      <c r="D1056" s="261"/>
      <c r="E1056" s="262"/>
      <c r="F1056" s="263"/>
      <c r="G1056" s="426"/>
      <c r="H1056" s="428"/>
      <c r="I1056" s="507"/>
      <c r="J1056" s="508"/>
      <c r="K1056" s="509"/>
      <c r="L1056" s="510"/>
      <c r="N1056" s="511"/>
      <c r="O1056" s="511"/>
      <c r="P1056" s="267"/>
      <c r="Q1056" s="267"/>
      <c r="R1056" s="267"/>
      <c r="S1056" s="267"/>
      <c r="T1056" s="267"/>
      <c r="U1056" s="267"/>
      <c r="V1056" s="267"/>
      <c r="W1056" s="267"/>
      <c r="X1056" s="267"/>
      <c r="Y1056" s="267"/>
      <c r="Z1056" s="267"/>
      <c r="AA1056" s="267"/>
      <c r="AB1056" s="267"/>
      <c r="AC1056" s="267"/>
      <c r="AD1056" s="267"/>
      <c r="AE1056" s="267"/>
      <c r="AF1056" s="267"/>
      <c r="AG1056" s="267"/>
      <c r="AH1056" s="267"/>
      <c r="AI1056" s="267"/>
      <c r="AJ1056" s="267"/>
      <c r="AK1056" s="267"/>
      <c r="AL1056" s="267"/>
      <c r="AM1056" s="267"/>
      <c r="AN1056" s="267"/>
      <c r="AO1056" s="267"/>
      <c r="AP1056" s="267"/>
      <c r="AQ1056" s="267"/>
      <c r="AR1056" s="267"/>
      <c r="AS1056" s="267"/>
      <c r="AT1056" s="267"/>
      <c r="AU1056" s="267"/>
      <c r="AV1056" s="267"/>
      <c r="AW1056" s="267"/>
      <c r="AX1056" s="267"/>
      <c r="AY1056" s="267"/>
      <c r="AZ1056" s="267"/>
      <c r="BA1056" s="267"/>
      <c r="BB1056" s="267"/>
      <c r="BC1056" s="267"/>
      <c r="BD1056" s="267"/>
      <c r="BE1056" s="267"/>
      <c r="BF1056" s="267"/>
      <c r="BG1056" s="267"/>
      <c r="BH1056" s="267"/>
      <c r="BI1056" s="267"/>
      <c r="BJ1056" s="267"/>
      <c r="BK1056" s="267"/>
      <c r="BL1056" s="267"/>
      <c r="BM1056" s="267"/>
      <c r="BN1056" s="267"/>
      <c r="BO1056" s="267"/>
      <c r="BP1056" s="267"/>
      <c r="BQ1056" s="267"/>
      <c r="BR1056" s="267"/>
      <c r="BS1056" s="267"/>
      <c r="BT1056" s="267"/>
      <c r="BU1056" s="267"/>
      <c r="BV1056" s="267"/>
      <c r="BW1056" s="267"/>
      <c r="BX1056" s="267"/>
      <c r="BY1056" s="267"/>
      <c r="BZ1056" s="267"/>
      <c r="CA1056" s="267"/>
      <c r="CB1056" s="267"/>
      <c r="CC1056" s="267"/>
      <c r="CD1056" s="267"/>
      <c r="CE1056" s="267"/>
      <c r="CF1056" s="267"/>
      <c r="CG1056" s="267"/>
      <c r="CH1056" s="267"/>
      <c r="CI1056" s="267"/>
      <c r="CJ1056" s="267"/>
      <c r="CK1056" s="267"/>
      <c r="CL1056" s="267"/>
      <c r="CM1056" s="267"/>
      <c r="CN1056" s="267"/>
      <c r="CO1056" s="267"/>
      <c r="CP1056" s="267"/>
      <c r="CQ1056" s="267"/>
      <c r="CR1056" s="267"/>
      <c r="CS1056" s="267"/>
      <c r="CT1056" s="267"/>
      <c r="CU1056" s="267"/>
      <c r="CV1056" s="267"/>
      <c r="CW1056" s="267"/>
      <c r="CX1056" s="267"/>
      <c r="CY1056" s="267"/>
      <c r="CZ1056" s="267"/>
      <c r="DA1056" s="267"/>
      <c r="DB1056" s="267"/>
      <c r="DC1056" s="267"/>
      <c r="DD1056" s="267"/>
      <c r="DE1056" s="267"/>
      <c r="DF1056" s="267"/>
      <c r="DG1056" s="267"/>
      <c r="DH1056" s="267"/>
      <c r="DI1056" s="267"/>
      <c r="DJ1056" s="267"/>
      <c r="DK1056" s="267"/>
      <c r="DL1056" s="267"/>
      <c r="DM1056" s="267"/>
      <c r="DN1056" s="267"/>
      <c r="DO1056" s="267"/>
      <c r="DP1056" s="267"/>
      <c r="DQ1056" s="267"/>
      <c r="DR1056" s="267"/>
      <c r="DS1056" s="267"/>
      <c r="DT1056" s="267"/>
      <c r="DU1056" s="267"/>
      <c r="DV1056" s="267"/>
      <c r="DW1056" s="267"/>
      <c r="DX1056" s="267"/>
      <c r="DY1056" s="267"/>
      <c r="DZ1056" s="267"/>
      <c r="EA1056" s="267"/>
      <c r="EB1056" s="267"/>
      <c r="EC1056" s="267"/>
      <c r="ED1056" s="267"/>
      <c r="EE1056" s="267"/>
      <c r="EF1056" s="267"/>
      <c r="EG1056" s="267"/>
      <c r="EH1056" s="267"/>
      <c r="EI1056" s="267"/>
      <c r="EJ1056" s="267"/>
      <c r="EK1056" s="267"/>
      <c r="EL1056" s="267"/>
      <c r="EM1056" s="267"/>
      <c r="EN1056" s="267"/>
      <c r="EO1056" s="267"/>
      <c r="EP1056" s="267"/>
      <c r="EQ1056" s="267"/>
      <c r="ER1056" s="267"/>
      <c r="ES1056" s="267"/>
      <c r="ET1056" s="267"/>
      <c r="EU1056" s="267"/>
      <c r="EV1056" s="267"/>
      <c r="EW1056" s="267"/>
      <c r="EX1056" s="267"/>
      <c r="EY1056" s="267"/>
      <c r="EZ1056" s="267"/>
      <c r="FA1056" s="267"/>
      <c r="FB1056" s="267"/>
      <c r="FC1056" s="267"/>
      <c r="FD1056" s="267"/>
      <c r="FE1056" s="267"/>
      <c r="FF1056" s="267"/>
      <c r="FG1056" s="267"/>
      <c r="FH1056" s="267"/>
      <c r="FI1056" s="267"/>
      <c r="FJ1056" s="267"/>
      <c r="FK1056" s="267"/>
      <c r="FL1056" s="267"/>
      <c r="FM1056" s="267"/>
      <c r="FN1056" s="267"/>
      <c r="FO1056" s="267"/>
      <c r="FP1056" s="267"/>
      <c r="FQ1056" s="267"/>
      <c r="FR1056" s="267"/>
      <c r="FS1056" s="267"/>
      <c r="FT1056" s="267"/>
      <c r="FU1056" s="267"/>
      <c r="FV1056" s="267"/>
      <c r="FW1056" s="267"/>
      <c r="FX1056" s="267"/>
      <c r="FY1056" s="267"/>
      <c r="FZ1056" s="267"/>
      <c r="GA1056" s="267"/>
      <c r="GB1056" s="267"/>
      <c r="GC1056" s="267"/>
      <c r="GD1056" s="267"/>
      <c r="GE1056" s="267"/>
      <c r="GF1056" s="267"/>
      <c r="GG1056" s="267"/>
      <c r="GH1056" s="267"/>
      <c r="GI1056" s="267"/>
      <c r="GJ1056" s="267"/>
      <c r="GK1056" s="267"/>
      <c r="GL1056" s="267"/>
      <c r="GM1056" s="267"/>
      <c r="GN1056" s="267"/>
      <c r="GO1056" s="267"/>
      <c r="GP1056" s="267"/>
      <c r="GQ1056" s="267"/>
      <c r="GR1056" s="267"/>
      <c r="GS1056" s="267"/>
      <c r="GT1056" s="267"/>
      <c r="GU1056" s="267"/>
      <c r="GV1056" s="267"/>
    </row>
    <row r="1058" spans="1:204" s="502" customFormat="1">
      <c r="A1058" s="258"/>
      <c r="B1058" s="425"/>
      <c r="C1058" s="260"/>
      <c r="D1058" s="261"/>
      <c r="E1058" s="262"/>
      <c r="F1058" s="263"/>
      <c r="G1058" s="426"/>
      <c r="H1058" s="428"/>
      <c r="I1058" s="507"/>
      <c r="J1058" s="508"/>
      <c r="K1058" s="509"/>
      <c r="L1058" s="510"/>
      <c r="N1058" s="511"/>
      <c r="O1058" s="511"/>
      <c r="P1058" s="267"/>
      <c r="Q1058" s="267"/>
      <c r="R1058" s="267"/>
      <c r="S1058" s="267"/>
      <c r="T1058" s="267"/>
      <c r="U1058" s="267"/>
      <c r="V1058" s="267"/>
      <c r="W1058" s="267"/>
      <c r="X1058" s="267"/>
      <c r="Y1058" s="267"/>
      <c r="Z1058" s="267"/>
      <c r="AA1058" s="267"/>
      <c r="AB1058" s="267"/>
      <c r="AC1058" s="267"/>
      <c r="AD1058" s="267"/>
      <c r="AE1058" s="267"/>
      <c r="AF1058" s="267"/>
      <c r="AG1058" s="267"/>
      <c r="AH1058" s="267"/>
      <c r="AI1058" s="267"/>
      <c r="AJ1058" s="267"/>
      <c r="AK1058" s="267"/>
      <c r="AL1058" s="267"/>
      <c r="AM1058" s="267"/>
      <c r="AN1058" s="267"/>
      <c r="AO1058" s="267"/>
      <c r="AP1058" s="267"/>
      <c r="AQ1058" s="267"/>
      <c r="AR1058" s="267"/>
      <c r="AS1058" s="267"/>
      <c r="AT1058" s="267"/>
      <c r="AU1058" s="267"/>
      <c r="AV1058" s="267"/>
      <c r="AW1058" s="267"/>
      <c r="AX1058" s="267"/>
      <c r="AY1058" s="267"/>
      <c r="AZ1058" s="267"/>
      <c r="BA1058" s="267"/>
      <c r="BB1058" s="267"/>
      <c r="BC1058" s="267"/>
      <c r="BD1058" s="267"/>
      <c r="BE1058" s="267"/>
      <c r="BF1058" s="267"/>
      <c r="BG1058" s="267"/>
      <c r="BH1058" s="267"/>
      <c r="BI1058" s="267"/>
      <c r="BJ1058" s="267"/>
      <c r="BK1058" s="267"/>
      <c r="BL1058" s="267"/>
      <c r="BM1058" s="267"/>
      <c r="BN1058" s="267"/>
      <c r="BO1058" s="267"/>
      <c r="BP1058" s="267"/>
      <c r="BQ1058" s="267"/>
      <c r="BR1058" s="267"/>
      <c r="BS1058" s="267"/>
      <c r="BT1058" s="267"/>
      <c r="BU1058" s="267"/>
      <c r="BV1058" s="267"/>
      <c r="BW1058" s="267"/>
      <c r="BX1058" s="267"/>
      <c r="BY1058" s="267"/>
      <c r="BZ1058" s="267"/>
      <c r="CA1058" s="267"/>
      <c r="CB1058" s="267"/>
      <c r="CC1058" s="267"/>
      <c r="CD1058" s="267"/>
      <c r="CE1058" s="267"/>
      <c r="CF1058" s="267"/>
      <c r="CG1058" s="267"/>
      <c r="CH1058" s="267"/>
      <c r="CI1058" s="267"/>
      <c r="CJ1058" s="267"/>
      <c r="CK1058" s="267"/>
      <c r="CL1058" s="267"/>
      <c r="CM1058" s="267"/>
      <c r="CN1058" s="267"/>
      <c r="CO1058" s="267"/>
      <c r="CP1058" s="267"/>
      <c r="CQ1058" s="267"/>
      <c r="CR1058" s="267"/>
      <c r="CS1058" s="267"/>
      <c r="CT1058" s="267"/>
      <c r="CU1058" s="267"/>
      <c r="CV1058" s="267"/>
      <c r="CW1058" s="267"/>
      <c r="CX1058" s="267"/>
      <c r="CY1058" s="267"/>
      <c r="CZ1058" s="267"/>
      <c r="DA1058" s="267"/>
      <c r="DB1058" s="267"/>
      <c r="DC1058" s="267"/>
      <c r="DD1058" s="267"/>
      <c r="DE1058" s="267"/>
      <c r="DF1058" s="267"/>
      <c r="DG1058" s="267"/>
      <c r="DH1058" s="267"/>
      <c r="DI1058" s="267"/>
      <c r="DJ1058" s="267"/>
      <c r="DK1058" s="267"/>
      <c r="DL1058" s="267"/>
      <c r="DM1058" s="267"/>
      <c r="DN1058" s="267"/>
      <c r="DO1058" s="267"/>
      <c r="DP1058" s="267"/>
      <c r="DQ1058" s="267"/>
      <c r="DR1058" s="267"/>
      <c r="DS1058" s="267"/>
      <c r="DT1058" s="267"/>
      <c r="DU1058" s="267"/>
      <c r="DV1058" s="267"/>
      <c r="DW1058" s="267"/>
      <c r="DX1058" s="267"/>
      <c r="DY1058" s="267"/>
      <c r="DZ1058" s="267"/>
      <c r="EA1058" s="267"/>
      <c r="EB1058" s="267"/>
      <c r="EC1058" s="267"/>
      <c r="ED1058" s="267"/>
      <c r="EE1058" s="267"/>
      <c r="EF1058" s="267"/>
      <c r="EG1058" s="267"/>
      <c r="EH1058" s="267"/>
      <c r="EI1058" s="267"/>
      <c r="EJ1058" s="267"/>
      <c r="EK1058" s="267"/>
      <c r="EL1058" s="267"/>
      <c r="EM1058" s="267"/>
      <c r="EN1058" s="267"/>
      <c r="EO1058" s="267"/>
      <c r="EP1058" s="267"/>
      <c r="EQ1058" s="267"/>
      <c r="ER1058" s="267"/>
      <c r="ES1058" s="267"/>
      <c r="ET1058" s="267"/>
      <c r="EU1058" s="267"/>
      <c r="EV1058" s="267"/>
      <c r="EW1058" s="267"/>
      <c r="EX1058" s="267"/>
      <c r="EY1058" s="267"/>
      <c r="EZ1058" s="267"/>
      <c r="FA1058" s="267"/>
      <c r="FB1058" s="267"/>
      <c r="FC1058" s="267"/>
      <c r="FD1058" s="267"/>
      <c r="FE1058" s="267"/>
      <c r="FF1058" s="267"/>
      <c r="FG1058" s="267"/>
      <c r="FH1058" s="267"/>
      <c r="FI1058" s="267"/>
      <c r="FJ1058" s="267"/>
      <c r="FK1058" s="267"/>
      <c r="FL1058" s="267"/>
      <c r="FM1058" s="267"/>
      <c r="FN1058" s="267"/>
      <c r="FO1058" s="267"/>
      <c r="FP1058" s="267"/>
      <c r="FQ1058" s="267"/>
      <c r="FR1058" s="267"/>
      <c r="FS1058" s="267"/>
      <c r="FT1058" s="267"/>
      <c r="FU1058" s="267"/>
      <c r="FV1058" s="267"/>
      <c r="FW1058" s="267"/>
      <c r="FX1058" s="267"/>
      <c r="FY1058" s="267"/>
      <c r="FZ1058" s="267"/>
      <c r="GA1058" s="267"/>
      <c r="GB1058" s="267"/>
      <c r="GC1058" s="267"/>
      <c r="GD1058" s="267"/>
      <c r="GE1058" s="267"/>
      <c r="GF1058" s="267"/>
      <c r="GG1058" s="267"/>
      <c r="GH1058" s="267"/>
      <c r="GI1058" s="267"/>
      <c r="GJ1058" s="267"/>
      <c r="GK1058" s="267"/>
      <c r="GL1058" s="267"/>
      <c r="GM1058" s="267"/>
      <c r="GN1058" s="267"/>
      <c r="GO1058" s="267"/>
      <c r="GP1058" s="267"/>
      <c r="GQ1058" s="267"/>
      <c r="GR1058" s="267"/>
      <c r="GS1058" s="267"/>
      <c r="GT1058" s="267"/>
      <c r="GU1058" s="267"/>
      <c r="GV1058" s="267"/>
    </row>
    <row r="1060" spans="1:204" s="502" customFormat="1">
      <c r="A1060" s="258"/>
      <c r="B1060" s="425"/>
      <c r="C1060" s="260"/>
      <c r="D1060" s="261"/>
      <c r="E1060" s="262"/>
      <c r="F1060" s="263"/>
      <c r="G1060" s="426"/>
      <c r="H1060" s="428"/>
      <c r="I1060" s="507"/>
      <c r="J1060" s="508"/>
      <c r="K1060" s="509"/>
      <c r="L1060" s="510"/>
      <c r="N1060" s="511"/>
      <c r="O1060" s="511"/>
      <c r="P1060" s="267"/>
      <c r="Q1060" s="267"/>
      <c r="R1060" s="267"/>
      <c r="S1060" s="267"/>
      <c r="T1060" s="267"/>
      <c r="U1060" s="267"/>
      <c r="V1060" s="267"/>
      <c r="W1060" s="267"/>
      <c r="X1060" s="267"/>
      <c r="Y1060" s="267"/>
      <c r="Z1060" s="267"/>
      <c r="AA1060" s="267"/>
      <c r="AB1060" s="267"/>
      <c r="AC1060" s="267"/>
      <c r="AD1060" s="267"/>
      <c r="AE1060" s="267"/>
      <c r="AF1060" s="267"/>
      <c r="AG1060" s="267"/>
      <c r="AH1060" s="267"/>
      <c r="AI1060" s="267"/>
      <c r="AJ1060" s="267"/>
      <c r="AK1060" s="267"/>
      <c r="AL1060" s="267"/>
      <c r="AM1060" s="267"/>
      <c r="AN1060" s="267"/>
      <c r="AO1060" s="267"/>
      <c r="AP1060" s="267"/>
      <c r="AQ1060" s="267"/>
      <c r="AR1060" s="267"/>
      <c r="AS1060" s="267"/>
      <c r="AT1060" s="267"/>
      <c r="AU1060" s="267"/>
      <c r="AV1060" s="267"/>
      <c r="AW1060" s="267"/>
      <c r="AX1060" s="267"/>
      <c r="AY1060" s="267"/>
      <c r="AZ1060" s="267"/>
      <c r="BA1060" s="267"/>
      <c r="BB1060" s="267"/>
      <c r="BC1060" s="267"/>
      <c r="BD1060" s="267"/>
      <c r="BE1060" s="267"/>
      <c r="BF1060" s="267"/>
      <c r="BG1060" s="267"/>
      <c r="BH1060" s="267"/>
      <c r="BI1060" s="267"/>
      <c r="BJ1060" s="267"/>
      <c r="BK1060" s="267"/>
      <c r="BL1060" s="267"/>
      <c r="BM1060" s="267"/>
      <c r="BN1060" s="267"/>
      <c r="BO1060" s="267"/>
      <c r="BP1060" s="267"/>
      <c r="BQ1060" s="267"/>
      <c r="BR1060" s="267"/>
      <c r="BS1060" s="267"/>
      <c r="BT1060" s="267"/>
      <c r="BU1060" s="267"/>
      <c r="BV1060" s="267"/>
      <c r="BW1060" s="267"/>
      <c r="BX1060" s="267"/>
      <c r="BY1060" s="267"/>
      <c r="BZ1060" s="267"/>
      <c r="CA1060" s="267"/>
      <c r="CB1060" s="267"/>
      <c r="CC1060" s="267"/>
      <c r="CD1060" s="267"/>
      <c r="CE1060" s="267"/>
      <c r="CF1060" s="267"/>
      <c r="CG1060" s="267"/>
      <c r="CH1060" s="267"/>
      <c r="CI1060" s="267"/>
      <c r="CJ1060" s="267"/>
      <c r="CK1060" s="267"/>
      <c r="CL1060" s="267"/>
      <c r="CM1060" s="267"/>
      <c r="CN1060" s="267"/>
      <c r="CO1060" s="267"/>
      <c r="CP1060" s="267"/>
      <c r="CQ1060" s="267"/>
      <c r="CR1060" s="267"/>
      <c r="CS1060" s="267"/>
      <c r="CT1060" s="267"/>
      <c r="CU1060" s="267"/>
      <c r="CV1060" s="267"/>
      <c r="CW1060" s="267"/>
      <c r="CX1060" s="267"/>
      <c r="CY1060" s="267"/>
      <c r="CZ1060" s="267"/>
      <c r="DA1060" s="267"/>
      <c r="DB1060" s="267"/>
      <c r="DC1060" s="267"/>
      <c r="DD1060" s="267"/>
      <c r="DE1060" s="267"/>
      <c r="DF1060" s="267"/>
      <c r="DG1060" s="267"/>
      <c r="DH1060" s="267"/>
      <c r="DI1060" s="267"/>
      <c r="DJ1060" s="267"/>
      <c r="DK1060" s="267"/>
      <c r="DL1060" s="267"/>
      <c r="DM1060" s="267"/>
      <c r="DN1060" s="267"/>
      <c r="DO1060" s="267"/>
      <c r="DP1060" s="267"/>
      <c r="DQ1060" s="267"/>
      <c r="DR1060" s="267"/>
      <c r="DS1060" s="267"/>
      <c r="DT1060" s="267"/>
      <c r="DU1060" s="267"/>
      <c r="DV1060" s="267"/>
      <c r="DW1060" s="267"/>
      <c r="DX1060" s="267"/>
      <c r="DY1060" s="267"/>
      <c r="DZ1060" s="267"/>
      <c r="EA1060" s="267"/>
      <c r="EB1060" s="267"/>
      <c r="EC1060" s="267"/>
      <c r="ED1060" s="267"/>
      <c r="EE1060" s="267"/>
      <c r="EF1060" s="267"/>
      <c r="EG1060" s="267"/>
      <c r="EH1060" s="267"/>
      <c r="EI1060" s="267"/>
      <c r="EJ1060" s="267"/>
      <c r="EK1060" s="267"/>
      <c r="EL1060" s="267"/>
      <c r="EM1060" s="267"/>
      <c r="EN1060" s="267"/>
      <c r="EO1060" s="267"/>
      <c r="EP1060" s="267"/>
      <c r="EQ1060" s="267"/>
      <c r="ER1060" s="267"/>
      <c r="ES1060" s="267"/>
      <c r="ET1060" s="267"/>
      <c r="EU1060" s="267"/>
      <c r="EV1060" s="267"/>
      <c r="EW1060" s="267"/>
      <c r="EX1060" s="267"/>
      <c r="EY1060" s="267"/>
      <c r="EZ1060" s="267"/>
      <c r="FA1060" s="267"/>
      <c r="FB1060" s="267"/>
      <c r="FC1060" s="267"/>
      <c r="FD1060" s="267"/>
      <c r="FE1060" s="267"/>
      <c r="FF1060" s="267"/>
      <c r="FG1060" s="267"/>
      <c r="FH1060" s="267"/>
      <c r="FI1060" s="267"/>
      <c r="FJ1060" s="267"/>
      <c r="FK1060" s="267"/>
      <c r="FL1060" s="267"/>
      <c r="FM1060" s="267"/>
      <c r="FN1060" s="267"/>
      <c r="FO1060" s="267"/>
      <c r="FP1060" s="267"/>
      <c r="FQ1060" s="267"/>
      <c r="FR1060" s="267"/>
      <c r="FS1060" s="267"/>
      <c r="FT1060" s="267"/>
      <c r="FU1060" s="267"/>
      <c r="FV1060" s="267"/>
      <c r="FW1060" s="267"/>
      <c r="FX1060" s="267"/>
      <c r="FY1060" s="267"/>
      <c r="FZ1060" s="267"/>
      <c r="GA1060" s="267"/>
      <c r="GB1060" s="267"/>
      <c r="GC1060" s="267"/>
      <c r="GD1060" s="267"/>
      <c r="GE1060" s="267"/>
      <c r="GF1060" s="267"/>
      <c r="GG1060" s="267"/>
      <c r="GH1060" s="267"/>
      <c r="GI1060" s="267"/>
      <c r="GJ1060" s="267"/>
      <c r="GK1060" s="267"/>
      <c r="GL1060" s="267"/>
      <c r="GM1060" s="267"/>
      <c r="GN1060" s="267"/>
      <c r="GO1060" s="267"/>
      <c r="GP1060" s="267"/>
      <c r="GQ1060" s="267"/>
      <c r="GR1060" s="267"/>
      <c r="GS1060" s="267"/>
      <c r="GT1060" s="267"/>
      <c r="GU1060" s="267"/>
      <c r="GV1060" s="267"/>
    </row>
    <row r="1062" spans="1:204" s="502" customFormat="1">
      <c r="A1062" s="258"/>
      <c r="B1062" s="425"/>
      <c r="C1062" s="260"/>
      <c r="D1062" s="261"/>
      <c r="E1062" s="262"/>
      <c r="F1062" s="263"/>
      <c r="G1062" s="426"/>
      <c r="H1062" s="428"/>
      <c r="I1062" s="507"/>
      <c r="J1062" s="508"/>
      <c r="K1062" s="509"/>
      <c r="L1062" s="510"/>
      <c r="N1062" s="511"/>
      <c r="O1062" s="511"/>
      <c r="P1062" s="267"/>
      <c r="Q1062" s="267"/>
      <c r="R1062" s="267"/>
      <c r="S1062" s="267"/>
      <c r="T1062" s="267"/>
      <c r="U1062" s="267"/>
      <c r="V1062" s="267"/>
      <c r="W1062" s="267"/>
      <c r="X1062" s="267"/>
      <c r="Y1062" s="267"/>
      <c r="Z1062" s="267"/>
      <c r="AA1062" s="267"/>
      <c r="AB1062" s="267"/>
      <c r="AC1062" s="267"/>
      <c r="AD1062" s="267"/>
      <c r="AE1062" s="267"/>
      <c r="AF1062" s="267"/>
      <c r="AG1062" s="267"/>
      <c r="AH1062" s="267"/>
      <c r="AI1062" s="267"/>
      <c r="AJ1062" s="267"/>
      <c r="AK1062" s="267"/>
      <c r="AL1062" s="267"/>
      <c r="AM1062" s="267"/>
      <c r="AN1062" s="267"/>
      <c r="AO1062" s="267"/>
      <c r="AP1062" s="267"/>
      <c r="AQ1062" s="267"/>
      <c r="AR1062" s="267"/>
      <c r="AS1062" s="267"/>
      <c r="AT1062" s="267"/>
      <c r="AU1062" s="267"/>
      <c r="AV1062" s="267"/>
      <c r="AW1062" s="267"/>
      <c r="AX1062" s="267"/>
      <c r="AY1062" s="267"/>
      <c r="AZ1062" s="267"/>
      <c r="BA1062" s="267"/>
      <c r="BB1062" s="267"/>
      <c r="BC1062" s="267"/>
      <c r="BD1062" s="267"/>
      <c r="BE1062" s="267"/>
      <c r="BF1062" s="267"/>
      <c r="BG1062" s="267"/>
      <c r="BH1062" s="267"/>
      <c r="BI1062" s="267"/>
      <c r="BJ1062" s="267"/>
      <c r="BK1062" s="267"/>
      <c r="BL1062" s="267"/>
      <c r="BM1062" s="267"/>
      <c r="BN1062" s="267"/>
      <c r="BO1062" s="267"/>
      <c r="BP1062" s="267"/>
      <c r="BQ1062" s="267"/>
      <c r="BR1062" s="267"/>
      <c r="BS1062" s="267"/>
      <c r="BT1062" s="267"/>
      <c r="BU1062" s="267"/>
      <c r="BV1062" s="267"/>
      <c r="BW1062" s="267"/>
      <c r="BX1062" s="267"/>
      <c r="BY1062" s="267"/>
      <c r="BZ1062" s="267"/>
      <c r="CA1062" s="267"/>
      <c r="CB1062" s="267"/>
      <c r="CC1062" s="267"/>
      <c r="CD1062" s="267"/>
      <c r="CE1062" s="267"/>
      <c r="CF1062" s="267"/>
      <c r="CG1062" s="267"/>
      <c r="CH1062" s="267"/>
      <c r="CI1062" s="267"/>
      <c r="CJ1062" s="267"/>
      <c r="CK1062" s="267"/>
      <c r="CL1062" s="267"/>
      <c r="CM1062" s="267"/>
      <c r="CN1062" s="267"/>
      <c r="CO1062" s="267"/>
      <c r="CP1062" s="267"/>
      <c r="CQ1062" s="267"/>
      <c r="CR1062" s="267"/>
      <c r="CS1062" s="267"/>
      <c r="CT1062" s="267"/>
      <c r="CU1062" s="267"/>
      <c r="CV1062" s="267"/>
      <c r="CW1062" s="267"/>
      <c r="CX1062" s="267"/>
      <c r="CY1062" s="267"/>
      <c r="CZ1062" s="267"/>
      <c r="DA1062" s="267"/>
      <c r="DB1062" s="267"/>
      <c r="DC1062" s="267"/>
      <c r="DD1062" s="267"/>
      <c r="DE1062" s="267"/>
      <c r="DF1062" s="267"/>
      <c r="DG1062" s="267"/>
      <c r="DH1062" s="267"/>
      <c r="DI1062" s="267"/>
      <c r="DJ1062" s="267"/>
      <c r="DK1062" s="267"/>
      <c r="DL1062" s="267"/>
      <c r="DM1062" s="267"/>
      <c r="DN1062" s="267"/>
      <c r="DO1062" s="267"/>
      <c r="DP1062" s="267"/>
      <c r="DQ1062" s="267"/>
      <c r="DR1062" s="267"/>
      <c r="DS1062" s="267"/>
      <c r="DT1062" s="267"/>
      <c r="DU1062" s="267"/>
      <c r="DV1062" s="267"/>
      <c r="DW1062" s="267"/>
      <c r="DX1062" s="267"/>
      <c r="DY1062" s="267"/>
      <c r="DZ1062" s="267"/>
      <c r="EA1062" s="267"/>
      <c r="EB1062" s="267"/>
      <c r="EC1062" s="267"/>
      <c r="ED1062" s="267"/>
      <c r="EE1062" s="267"/>
      <c r="EF1062" s="267"/>
      <c r="EG1062" s="267"/>
      <c r="EH1062" s="267"/>
      <c r="EI1062" s="267"/>
      <c r="EJ1062" s="267"/>
      <c r="EK1062" s="267"/>
      <c r="EL1062" s="267"/>
      <c r="EM1062" s="267"/>
      <c r="EN1062" s="267"/>
      <c r="EO1062" s="267"/>
      <c r="EP1062" s="267"/>
      <c r="EQ1062" s="267"/>
      <c r="ER1062" s="267"/>
      <c r="ES1062" s="267"/>
      <c r="ET1062" s="267"/>
      <c r="EU1062" s="267"/>
      <c r="EV1062" s="267"/>
      <c r="EW1062" s="267"/>
      <c r="EX1062" s="267"/>
      <c r="EY1062" s="267"/>
      <c r="EZ1062" s="267"/>
      <c r="FA1062" s="267"/>
      <c r="FB1062" s="267"/>
      <c r="FC1062" s="267"/>
      <c r="FD1062" s="267"/>
      <c r="FE1062" s="267"/>
      <c r="FF1062" s="267"/>
      <c r="FG1062" s="267"/>
      <c r="FH1062" s="267"/>
      <c r="FI1062" s="267"/>
      <c r="FJ1062" s="267"/>
      <c r="FK1062" s="267"/>
      <c r="FL1062" s="267"/>
      <c r="FM1062" s="267"/>
      <c r="FN1062" s="267"/>
      <c r="FO1062" s="267"/>
      <c r="FP1062" s="267"/>
      <c r="FQ1062" s="267"/>
      <c r="FR1062" s="267"/>
      <c r="FS1062" s="267"/>
      <c r="FT1062" s="267"/>
      <c r="FU1062" s="267"/>
      <c r="FV1062" s="267"/>
      <c r="FW1062" s="267"/>
      <c r="FX1062" s="267"/>
      <c r="FY1062" s="267"/>
      <c r="FZ1062" s="267"/>
      <c r="GA1062" s="267"/>
      <c r="GB1062" s="267"/>
      <c r="GC1062" s="267"/>
      <c r="GD1062" s="267"/>
      <c r="GE1062" s="267"/>
      <c r="GF1062" s="267"/>
      <c r="GG1062" s="267"/>
      <c r="GH1062" s="267"/>
      <c r="GI1062" s="267"/>
      <c r="GJ1062" s="267"/>
      <c r="GK1062" s="267"/>
      <c r="GL1062" s="267"/>
      <c r="GM1062" s="267"/>
      <c r="GN1062" s="267"/>
      <c r="GO1062" s="267"/>
      <c r="GP1062" s="267"/>
      <c r="GQ1062" s="267"/>
      <c r="GR1062" s="267"/>
      <c r="GS1062" s="267"/>
      <c r="GT1062" s="267"/>
      <c r="GU1062" s="267"/>
      <c r="GV1062" s="267"/>
    </row>
    <row r="1063" spans="1:204" s="502" customFormat="1">
      <c r="A1063" s="258"/>
      <c r="B1063" s="425"/>
      <c r="C1063" s="260"/>
      <c r="D1063" s="261"/>
      <c r="E1063" s="262"/>
      <c r="F1063" s="263"/>
      <c r="G1063" s="426"/>
      <c r="H1063" s="428"/>
      <c r="I1063" s="507"/>
      <c r="J1063" s="508"/>
      <c r="K1063" s="509"/>
      <c r="L1063" s="510"/>
      <c r="N1063" s="511"/>
      <c r="O1063" s="511"/>
      <c r="P1063" s="267"/>
      <c r="Q1063" s="267"/>
      <c r="R1063" s="267"/>
      <c r="S1063" s="267"/>
      <c r="T1063" s="267"/>
      <c r="U1063" s="267"/>
      <c r="V1063" s="267"/>
      <c r="W1063" s="267"/>
      <c r="X1063" s="267"/>
      <c r="Y1063" s="267"/>
      <c r="Z1063" s="267"/>
      <c r="AA1063" s="267"/>
      <c r="AB1063" s="267"/>
      <c r="AC1063" s="267"/>
      <c r="AD1063" s="267"/>
      <c r="AE1063" s="267"/>
      <c r="AF1063" s="267"/>
      <c r="AG1063" s="267"/>
      <c r="AH1063" s="267"/>
      <c r="AI1063" s="267"/>
      <c r="AJ1063" s="267"/>
      <c r="AK1063" s="267"/>
      <c r="AL1063" s="267"/>
      <c r="AM1063" s="267"/>
      <c r="AN1063" s="267"/>
      <c r="AO1063" s="267"/>
      <c r="AP1063" s="267"/>
      <c r="AQ1063" s="267"/>
      <c r="AR1063" s="267"/>
      <c r="AS1063" s="267"/>
      <c r="AT1063" s="267"/>
      <c r="AU1063" s="267"/>
      <c r="AV1063" s="267"/>
      <c r="AW1063" s="267"/>
      <c r="AX1063" s="267"/>
      <c r="AY1063" s="267"/>
      <c r="AZ1063" s="267"/>
      <c r="BA1063" s="267"/>
      <c r="BB1063" s="267"/>
      <c r="BC1063" s="267"/>
      <c r="BD1063" s="267"/>
      <c r="BE1063" s="267"/>
      <c r="BF1063" s="267"/>
      <c r="BG1063" s="267"/>
      <c r="BH1063" s="267"/>
      <c r="BI1063" s="267"/>
      <c r="BJ1063" s="267"/>
      <c r="BK1063" s="267"/>
      <c r="BL1063" s="267"/>
      <c r="BM1063" s="267"/>
      <c r="BN1063" s="267"/>
      <c r="BO1063" s="267"/>
      <c r="BP1063" s="267"/>
      <c r="BQ1063" s="267"/>
      <c r="BR1063" s="267"/>
      <c r="BS1063" s="267"/>
      <c r="BT1063" s="267"/>
      <c r="BU1063" s="267"/>
      <c r="BV1063" s="267"/>
      <c r="BW1063" s="267"/>
      <c r="BX1063" s="267"/>
      <c r="BY1063" s="267"/>
      <c r="BZ1063" s="267"/>
      <c r="CA1063" s="267"/>
      <c r="CB1063" s="267"/>
      <c r="CC1063" s="267"/>
      <c r="CD1063" s="267"/>
      <c r="CE1063" s="267"/>
      <c r="CF1063" s="267"/>
      <c r="CG1063" s="267"/>
      <c r="CH1063" s="267"/>
      <c r="CI1063" s="267"/>
      <c r="CJ1063" s="267"/>
      <c r="CK1063" s="267"/>
      <c r="CL1063" s="267"/>
      <c r="CM1063" s="267"/>
      <c r="CN1063" s="267"/>
      <c r="CO1063" s="267"/>
      <c r="CP1063" s="267"/>
      <c r="CQ1063" s="267"/>
      <c r="CR1063" s="267"/>
      <c r="CS1063" s="267"/>
      <c r="CT1063" s="267"/>
      <c r="CU1063" s="267"/>
      <c r="CV1063" s="267"/>
      <c r="CW1063" s="267"/>
      <c r="CX1063" s="267"/>
      <c r="CY1063" s="267"/>
      <c r="CZ1063" s="267"/>
      <c r="DA1063" s="267"/>
      <c r="DB1063" s="267"/>
      <c r="DC1063" s="267"/>
      <c r="DD1063" s="267"/>
      <c r="DE1063" s="267"/>
      <c r="DF1063" s="267"/>
      <c r="DG1063" s="267"/>
      <c r="DH1063" s="267"/>
      <c r="DI1063" s="267"/>
      <c r="DJ1063" s="267"/>
      <c r="DK1063" s="267"/>
      <c r="DL1063" s="267"/>
      <c r="DM1063" s="267"/>
      <c r="DN1063" s="267"/>
      <c r="DO1063" s="267"/>
      <c r="DP1063" s="267"/>
      <c r="DQ1063" s="267"/>
      <c r="DR1063" s="267"/>
      <c r="DS1063" s="267"/>
      <c r="DT1063" s="267"/>
      <c r="DU1063" s="267"/>
      <c r="DV1063" s="267"/>
      <c r="DW1063" s="267"/>
      <c r="DX1063" s="267"/>
      <c r="DY1063" s="267"/>
      <c r="DZ1063" s="267"/>
      <c r="EA1063" s="267"/>
      <c r="EB1063" s="267"/>
      <c r="EC1063" s="267"/>
      <c r="ED1063" s="267"/>
      <c r="EE1063" s="267"/>
      <c r="EF1063" s="267"/>
      <c r="EG1063" s="267"/>
      <c r="EH1063" s="267"/>
      <c r="EI1063" s="267"/>
      <c r="EJ1063" s="267"/>
      <c r="EK1063" s="267"/>
      <c r="EL1063" s="267"/>
      <c r="EM1063" s="267"/>
      <c r="EN1063" s="267"/>
      <c r="EO1063" s="267"/>
      <c r="EP1063" s="267"/>
      <c r="EQ1063" s="267"/>
      <c r="ER1063" s="267"/>
      <c r="ES1063" s="267"/>
      <c r="ET1063" s="267"/>
      <c r="EU1063" s="267"/>
      <c r="EV1063" s="267"/>
      <c r="EW1063" s="267"/>
      <c r="EX1063" s="267"/>
      <c r="EY1063" s="267"/>
      <c r="EZ1063" s="267"/>
      <c r="FA1063" s="267"/>
      <c r="FB1063" s="267"/>
      <c r="FC1063" s="267"/>
      <c r="FD1063" s="267"/>
      <c r="FE1063" s="267"/>
      <c r="FF1063" s="267"/>
      <c r="FG1063" s="267"/>
      <c r="FH1063" s="267"/>
      <c r="FI1063" s="267"/>
      <c r="FJ1063" s="267"/>
      <c r="FK1063" s="267"/>
      <c r="FL1063" s="267"/>
      <c r="FM1063" s="267"/>
      <c r="FN1063" s="267"/>
      <c r="FO1063" s="267"/>
      <c r="FP1063" s="267"/>
      <c r="FQ1063" s="267"/>
      <c r="FR1063" s="267"/>
      <c r="FS1063" s="267"/>
      <c r="FT1063" s="267"/>
      <c r="FU1063" s="267"/>
      <c r="FV1063" s="267"/>
      <c r="FW1063" s="267"/>
      <c r="FX1063" s="267"/>
      <c r="FY1063" s="267"/>
      <c r="FZ1063" s="267"/>
      <c r="GA1063" s="267"/>
      <c r="GB1063" s="267"/>
      <c r="GC1063" s="267"/>
      <c r="GD1063" s="267"/>
      <c r="GE1063" s="267"/>
      <c r="GF1063" s="267"/>
      <c r="GG1063" s="267"/>
      <c r="GH1063" s="267"/>
      <c r="GI1063" s="267"/>
      <c r="GJ1063" s="267"/>
      <c r="GK1063" s="267"/>
      <c r="GL1063" s="267"/>
      <c r="GM1063" s="267"/>
      <c r="GN1063" s="267"/>
      <c r="GO1063" s="267"/>
      <c r="GP1063" s="267"/>
      <c r="GQ1063" s="267"/>
      <c r="GR1063" s="267"/>
      <c r="GS1063" s="267"/>
      <c r="GT1063" s="267"/>
      <c r="GU1063" s="267"/>
      <c r="GV1063" s="267"/>
    </row>
    <row r="1064" spans="1:204" s="502" customFormat="1">
      <c r="A1064" s="258"/>
      <c r="B1064" s="425"/>
      <c r="C1064" s="260"/>
      <c r="D1064" s="261"/>
      <c r="E1064" s="262"/>
      <c r="F1064" s="263"/>
      <c r="G1064" s="426"/>
      <c r="H1064" s="428"/>
      <c r="I1064" s="507"/>
      <c r="J1064" s="508"/>
      <c r="K1064" s="509"/>
      <c r="L1064" s="510"/>
      <c r="N1064" s="511"/>
      <c r="O1064" s="511"/>
      <c r="P1064" s="267"/>
      <c r="Q1064" s="267"/>
      <c r="R1064" s="267"/>
      <c r="S1064" s="267"/>
      <c r="T1064" s="267"/>
      <c r="U1064" s="267"/>
      <c r="V1064" s="267"/>
      <c r="W1064" s="267"/>
      <c r="X1064" s="267"/>
      <c r="Y1064" s="267"/>
      <c r="Z1064" s="267"/>
      <c r="AA1064" s="267"/>
      <c r="AB1064" s="267"/>
      <c r="AC1064" s="267"/>
      <c r="AD1064" s="267"/>
      <c r="AE1064" s="267"/>
      <c r="AF1064" s="267"/>
      <c r="AG1064" s="267"/>
      <c r="AH1064" s="267"/>
      <c r="AI1064" s="267"/>
      <c r="AJ1064" s="267"/>
      <c r="AK1064" s="267"/>
      <c r="AL1064" s="267"/>
      <c r="AM1064" s="267"/>
      <c r="AN1064" s="267"/>
      <c r="AO1064" s="267"/>
      <c r="AP1064" s="267"/>
      <c r="AQ1064" s="267"/>
      <c r="AR1064" s="267"/>
      <c r="AS1064" s="267"/>
      <c r="AT1064" s="267"/>
      <c r="AU1064" s="267"/>
      <c r="AV1064" s="267"/>
      <c r="AW1064" s="267"/>
      <c r="AX1064" s="267"/>
      <c r="AY1064" s="267"/>
      <c r="AZ1064" s="267"/>
      <c r="BA1064" s="267"/>
      <c r="BB1064" s="267"/>
      <c r="BC1064" s="267"/>
      <c r="BD1064" s="267"/>
      <c r="BE1064" s="267"/>
      <c r="BF1064" s="267"/>
      <c r="BG1064" s="267"/>
      <c r="BH1064" s="267"/>
      <c r="BI1064" s="267"/>
      <c r="BJ1064" s="267"/>
      <c r="BK1064" s="267"/>
      <c r="BL1064" s="267"/>
      <c r="BM1064" s="267"/>
      <c r="BN1064" s="267"/>
      <c r="BO1064" s="267"/>
      <c r="BP1064" s="267"/>
      <c r="BQ1064" s="267"/>
      <c r="BR1064" s="267"/>
      <c r="BS1064" s="267"/>
      <c r="BT1064" s="267"/>
      <c r="BU1064" s="267"/>
      <c r="BV1064" s="267"/>
      <c r="BW1064" s="267"/>
      <c r="BX1064" s="267"/>
      <c r="BY1064" s="267"/>
      <c r="BZ1064" s="267"/>
      <c r="CA1064" s="267"/>
      <c r="CB1064" s="267"/>
      <c r="CC1064" s="267"/>
      <c r="CD1064" s="267"/>
      <c r="CE1064" s="267"/>
      <c r="CF1064" s="267"/>
      <c r="CG1064" s="267"/>
      <c r="CH1064" s="267"/>
      <c r="CI1064" s="267"/>
      <c r="CJ1064" s="267"/>
      <c r="CK1064" s="267"/>
      <c r="CL1064" s="267"/>
      <c r="CM1064" s="267"/>
      <c r="CN1064" s="267"/>
      <c r="CO1064" s="267"/>
      <c r="CP1064" s="267"/>
      <c r="CQ1064" s="267"/>
      <c r="CR1064" s="267"/>
      <c r="CS1064" s="267"/>
      <c r="CT1064" s="267"/>
      <c r="CU1064" s="267"/>
      <c r="CV1064" s="267"/>
      <c r="CW1064" s="267"/>
      <c r="CX1064" s="267"/>
      <c r="CY1064" s="267"/>
      <c r="CZ1064" s="267"/>
      <c r="DA1064" s="267"/>
      <c r="DB1064" s="267"/>
      <c r="DC1064" s="267"/>
      <c r="DD1064" s="267"/>
      <c r="DE1064" s="267"/>
      <c r="DF1064" s="267"/>
      <c r="DG1064" s="267"/>
      <c r="DH1064" s="267"/>
      <c r="DI1064" s="267"/>
      <c r="DJ1064" s="267"/>
      <c r="DK1064" s="267"/>
      <c r="DL1064" s="267"/>
      <c r="DM1064" s="267"/>
      <c r="DN1064" s="267"/>
      <c r="DO1064" s="267"/>
      <c r="DP1064" s="267"/>
      <c r="DQ1064" s="267"/>
      <c r="DR1064" s="267"/>
      <c r="DS1064" s="267"/>
      <c r="DT1064" s="267"/>
      <c r="DU1064" s="267"/>
      <c r="DV1064" s="267"/>
      <c r="DW1064" s="267"/>
      <c r="DX1064" s="267"/>
      <c r="DY1064" s="267"/>
      <c r="DZ1064" s="267"/>
      <c r="EA1064" s="267"/>
      <c r="EB1064" s="267"/>
      <c r="EC1064" s="267"/>
      <c r="ED1064" s="267"/>
      <c r="EE1064" s="267"/>
      <c r="EF1064" s="267"/>
      <c r="EG1064" s="267"/>
      <c r="EH1064" s="267"/>
      <c r="EI1064" s="267"/>
      <c r="EJ1064" s="267"/>
      <c r="EK1064" s="267"/>
      <c r="EL1064" s="267"/>
      <c r="EM1064" s="267"/>
      <c r="EN1064" s="267"/>
      <c r="EO1064" s="267"/>
      <c r="EP1064" s="267"/>
      <c r="EQ1064" s="267"/>
      <c r="ER1064" s="267"/>
      <c r="ES1064" s="267"/>
      <c r="ET1064" s="267"/>
      <c r="EU1064" s="267"/>
      <c r="EV1064" s="267"/>
      <c r="EW1064" s="267"/>
      <c r="EX1064" s="267"/>
      <c r="EY1064" s="267"/>
      <c r="EZ1064" s="267"/>
      <c r="FA1064" s="267"/>
      <c r="FB1064" s="267"/>
      <c r="FC1064" s="267"/>
      <c r="FD1064" s="267"/>
      <c r="FE1064" s="267"/>
      <c r="FF1064" s="267"/>
      <c r="FG1064" s="267"/>
      <c r="FH1064" s="267"/>
      <c r="FI1064" s="267"/>
      <c r="FJ1064" s="267"/>
      <c r="FK1064" s="267"/>
      <c r="FL1064" s="267"/>
      <c r="FM1064" s="267"/>
      <c r="FN1064" s="267"/>
      <c r="FO1064" s="267"/>
      <c r="FP1064" s="267"/>
      <c r="FQ1064" s="267"/>
      <c r="FR1064" s="267"/>
      <c r="FS1064" s="267"/>
      <c r="FT1064" s="267"/>
      <c r="FU1064" s="267"/>
      <c r="FV1064" s="267"/>
      <c r="FW1064" s="267"/>
      <c r="FX1064" s="267"/>
      <c r="FY1064" s="267"/>
      <c r="FZ1064" s="267"/>
      <c r="GA1064" s="267"/>
      <c r="GB1064" s="267"/>
      <c r="GC1064" s="267"/>
      <c r="GD1064" s="267"/>
      <c r="GE1064" s="267"/>
      <c r="GF1064" s="267"/>
      <c r="GG1064" s="267"/>
      <c r="GH1064" s="267"/>
      <c r="GI1064" s="267"/>
      <c r="GJ1064" s="267"/>
      <c r="GK1064" s="267"/>
      <c r="GL1064" s="267"/>
      <c r="GM1064" s="267"/>
      <c r="GN1064" s="267"/>
      <c r="GO1064" s="267"/>
      <c r="GP1064" s="267"/>
      <c r="GQ1064" s="267"/>
      <c r="GR1064" s="267"/>
      <c r="GS1064" s="267"/>
      <c r="GT1064" s="267"/>
      <c r="GU1064" s="267"/>
      <c r="GV1064" s="267"/>
    </row>
    <row r="1065" spans="1:204" s="502" customFormat="1">
      <c r="A1065" s="258"/>
      <c r="B1065" s="425"/>
      <c r="C1065" s="260"/>
      <c r="D1065" s="261"/>
      <c r="E1065" s="262"/>
      <c r="F1065" s="263"/>
      <c r="G1065" s="426"/>
      <c r="H1065" s="428"/>
      <c r="I1065" s="507"/>
      <c r="J1065" s="508"/>
      <c r="K1065" s="509"/>
      <c r="L1065" s="510"/>
      <c r="N1065" s="511"/>
      <c r="O1065" s="511"/>
      <c r="P1065" s="267"/>
      <c r="Q1065" s="267"/>
      <c r="R1065" s="267"/>
      <c r="S1065" s="267"/>
      <c r="T1065" s="267"/>
      <c r="U1065" s="267"/>
      <c r="V1065" s="267"/>
      <c r="W1065" s="267"/>
      <c r="X1065" s="267"/>
      <c r="Y1065" s="267"/>
      <c r="Z1065" s="267"/>
      <c r="AA1065" s="267"/>
      <c r="AB1065" s="267"/>
      <c r="AC1065" s="267"/>
      <c r="AD1065" s="267"/>
      <c r="AE1065" s="267"/>
      <c r="AF1065" s="267"/>
      <c r="AG1065" s="267"/>
      <c r="AH1065" s="267"/>
      <c r="AI1065" s="267"/>
      <c r="AJ1065" s="267"/>
      <c r="AK1065" s="267"/>
      <c r="AL1065" s="267"/>
      <c r="AM1065" s="267"/>
      <c r="AN1065" s="267"/>
      <c r="AO1065" s="267"/>
      <c r="AP1065" s="267"/>
      <c r="AQ1065" s="267"/>
      <c r="AR1065" s="267"/>
      <c r="AS1065" s="267"/>
      <c r="AT1065" s="267"/>
      <c r="AU1065" s="267"/>
      <c r="AV1065" s="267"/>
      <c r="AW1065" s="267"/>
      <c r="AX1065" s="267"/>
      <c r="AY1065" s="267"/>
      <c r="AZ1065" s="267"/>
      <c r="BA1065" s="267"/>
      <c r="BB1065" s="267"/>
      <c r="BC1065" s="267"/>
      <c r="BD1065" s="267"/>
      <c r="BE1065" s="267"/>
      <c r="BF1065" s="267"/>
      <c r="BG1065" s="267"/>
      <c r="BH1065" s="267"/>
      <c r="BI1065" s="267"/>
      <c r="BJ1065" s="267"/>
      <c r="BK1065" s="267"/>
      <c r="BL1065" s="267"/>
      <c r="BM1065" s="267"/>
      <c r="BN1065" s="267"/>
      <c r="BO1065" s="267"/>
      <c r="BP1065" s="267"/>
      <c r="BQ1065" s="267"/>
      <c r="BR1065" s="267"/>
      <c r="BS1065" s="267"/>
      <c r="BT1065" s="267"/>
      <c r="BU1065" s="267"/>
      <c r="BV1065" s="267"/>
      <c r="BW1065" s="267"/>
      <c r="BX1065" s="267"/>
      <c r="BY1065" s="267"/>
      <c r="BZ1065" s="267"/>
      <c r="CA1065" s="267"/>
      <c r="CB1065" s="267"/>
      <c r="CC1065" s="267"/>
      <c r="CD1065" s="267"/>
      <c r="CE1065" s="267"/>
      <c r="CF1065" s="267"/>
      <c r="CG1065" s="267"/>
      <c r="CH1065" s="267"/>
      <c r="CI1065" s="267"/>
      <c r="CJ1065" s="267"/>
      <c r="CK1065" s="267"/>
      <c r="CL1065" s="267"/>
      <c r="CM1065" s="267"/>
      <c r="CN1065" s="267"/>
      <c r="CO1065" s="267"/>
      <c r="CP1065" s="267"/>
      <c r="CQ1065" s="267"/>
      <c r="CR1065" s="267"/>
      <c r="CS1065" s="267"/>
      <c r="CT1065" s="267"/>
      <c r="CU1065" s="267"/>
      <c r="CV1065" s="267"/>
      <c r="CW1065" s="267"/>
      <c r="CX1065" s="267"/>
      <c r="CY1065" s="267"/>
      <c r="CZ1065" s="267"/>
      <c r="DA1065" s="267"/>
      <c r="DB1065" s="267"/>
      <c r="DC1065" s="267"/>
      <c r="DD1065" s="267"/>
      <c r="DE1065" s="267"/>
      <c r="DF1065" s="267"/>
      <c r="DG1065" s="267"/>
      <c r="DH1065" s="267"/>
      <c r="DI1065" s="267"/>
      <c r="DJ1065" s="267"/>
      <c r="DK1065" s="267"/>
      <c r="DL1065" s="267"/>
      <c r="DM1065" s="267"/>
      <c r="DN1065" s="267"/>
      <c r="DO1065" s="267"/>
      <c r="DP1065" s="267"/>
      <c r="DQ1065" s="267"/>
      <c r="DR1065" s="267"/>
      <c r="DS1065" s="267"/>
      <c r="DT1065" s="267"/>
      <c r="DU1065" s="267"/>
      <c r="DV1065" s="267"/>
      <c r="DW1065" s="267"/>
      <c r="DX1065" s="267"/>
      <c r="DY1065" s="267"/>
      <c r="DZ1065" s="267"/>
      <c r="EA1065" s="267"/>
      <c r="EB1065" s="267"/>
      <c r="EC1065" s="267"/>
      <c r="ED1065" s="267"/>
      <c r="EE1065" s="267"/>
      <c r="EF1065" s="267"/>
      <c r="EG1065" s="267"/>
      <c r="EH1065" s="267"/>
      <c r="EI1065" s="267"/>
      <c r="EJ1065" s="267"/>
      <c r="EK1065" s="267"/>
      <c r="EL1065" s="267"/>
      <c r="EM1065" s="267"/>
      <c r="EN1065" s="267"/>
      <c r="EO1065" s="267"/>
      <c r="EP1065" s="267"/>
      <c r="EQ1065" s="267"/>
      <c r="ER1065" s="267"/>
      <c r="ES1065" s="267"/>
      <c r="ET1065" s="267"/>
      <c r="EU1065" s="267"/>
      <c r="EV1065" s="267"/>
      <c r="EW1065" s="267"/>
      <c r="EX1065" s="267"/>
      <c r="EY1065" s="267"/>
      <c r="EZ1065" s="267"/>
      <c r="FA1065" s="267"/>
      <c r="FB1065" s="267"/>
      <c r="FC1065" s="267"/>
      <c r="FD1065" s="267"/>
      <c r="FE1065" s="267"/>
      <c r="FF1065" s="267"/>
      <c r="FG1065" s="267"/>
      <c r="FH1065" s="267"/>
      <c r="FI1065" s="267"/>
      <c r="FJ1065" s="267"/>
      <c r="FK1065" s="267"/>
      <c r="FL1065" s="267"/>
      <c r="FM1065" s="267"/>
      <c r="FN1065" s="267"/>
      <c r="FO1065" s="267"/>
      <c r="FP1065" s="267"/>
      <c r="FQ1065" s="267"/>
      <c r="FR1065" s="267"/>
      <c r="FS1065" s="267"/>
      <c r="FT1065" s="267"/>
      <c r="FU1065" s="267"/>
      <c r="FV1065" s="267"/>
      <c r="FW1065" s="267"/>
      <c r="FX1065" s="267"/>
      <c r="FY1065" s="267"/>
      <c r="FZ1065" s="267"/>
      <c r="GA1065" s="267"/>
      <c r="GB1065" s="267"/>
      <c r="GC1065" s="267"/>
      <c r="GD1065" s="267"/>
      <c r="GE1065" s="267"/>
      <c r="GF1065" s="267"/>
      <c r="GG1065" s="267"/>
      <c r="GH1065" s="267"/>
      <c r="GI1065" s="267"/>
      <c r="GJ1065" s="267"/>
      <c r="GK1065" s="267"/>
      <c r="GL1065" s="267"/>
      <c r="GM1065" s="267"/>
      <c r="GN1065" s="267"/>
      <c r="GO1065" s="267"/>
      <c r="GP1065" s="267"/>
      <c r="GQ1065" s="267"/>
      <c r="GR1065" s="267"/>
      <c r="GS1065" s="267"/>
      <c r="GT1065" s="267"/>
      <c r="GU1065" s="267"/>
      <c r="GV1065" s="267"/>
    </row>
    <row r="1066" spans="1:204" s="502" customFormat="1">
      <c r="A1066" s="258"/>
      <c r="B1066" s="425"/>
      <c r="C1066" s="260"/>
      <c r="D1066" s="261"/>
      <c r="E1066" s="262"/>
      <c r="F1066" s="263"/>
      <c r="G1066" s="426"/>
      <c r="H1066" s="428"/>
      <c r="I1066" s="507"/>
      <c r="J1066" s="508"/>
      <c r="K1066" s="509"/>
      <c r="L1066" s="510"/>
      <c r="N1066" s="511"/>
      <c r="O1066" s="511"/>
      <c r="P1066" s="267"/>
      <c r="Q1066" s="267"/>
      <c r="R1066" s="267"/>
      <c r="S1066" s="267"/>
      <c r="T1066" s="267"/>
      <c r="U1066" s="267"/>
      <c r="V1066" s="267"/>
      <c r="W1066" s="267"/>
      <c r="X1066" s="267"/>
      <c r="Y1066" s="267"/>
      <c r="Z1066" s="267"/>
      <c r="AA1066" s="267"/>
      <c r="AB1066" s="267"/>
      <c r="AC1066" s="267"/>
      <c r="AD1066" s="267"/>
      <c r="AE1066" s="267"/>
      <c r="AF1066" s="267"/>
      <c r="AG1066" s="267"/>
      <c r="AH1066" s="267"/>
      <c r="AI1066" s="267"/>
      <c r="AJ1066" s="267"/>
      <c r="AK1066" s="267"/>
      <c r="AL1066" s="267"/>
      <c r="AM1066" s="267"/>
      <c r="AN1066" s="267"/>
      <c r="AO1066" s="267"/>
      <c r="AP1066" s="267"/>
      <c r="AQ1066" s="267"/>
      <c r="AR1066" s="267"/>
      <c r="AS1066" s="267"/>
      <c r="AT1066" s="267"/>
      <c r="AU1066" s="267"/>
      <c r="AV1066" s="267"/>
      <c r="AW1066" s="267"/>
      <c r="AX1066" s="267"/>
      <c r="AY1066" s="267"/>
      <c r="AZ1066" s="267"/>
      <c r="BA1066" s="267"/>
      <c r="BB1066" s="267"/>
      <c r="BC1066" s="267"/>
      <c r="BD1066" s="267"/>
      <c r="BE1066" s="267"/>
      <c r="BF1066" s="267"/>
      <c r="BG1066" s="267"/>
      <c r="BH1066" s="267"/>
      <c r="BI1066" s="267"/>
      <c r="BJ1066" s="267"/>
      <c r="BK1066" s="267"/>
      <c r="BL1066" s="267"/>
      <c r="BM1066" s="267"/>
      <c r="BN1066" s="267"/>
      <c r="BO1066" s="267"/>
      <c r="BP1066" s="267"/>
      <c r="BQ1066" s="267"/>
      <c r="BR1066" s="267"/>
      <c r="BS1066" s="267"/>
      <c r="BT1066" s="267"/>
      <c r="BU1066" s="267"/>
      <c r="BV1066" s="267"/>
      <c r="BW1066" s="267"/>
      <c r="BX1066" s="267"/>
      <c r="BY1066" s="267"/>
      <c r="BZ1066" s="267"/>
      <c r="CA1066" s="267"/>
      <c r="CB1066" s="267"/>
      <c r="CC1066" s="267"/>
      <c r="CD1066" s="267"/>
      <c r="CE1066" s="267"/>
      <c r="CF1066" s="267"/>
      <c r="CG1066" s="267"/>
      <c r="CH1066" s="267"/>
      <c r="CI1066" s="267"/>
      <c r="CJ1066" s="267"/>
      <c r="CK1066" s="267"/>
      <c r="CL1066" s="267"/>
      <c r="CM1066" s="267"/>
      <c r="CN1066" s="267"/>
      <c r="CO1066" s="267"/>
      <c r="CP1066" s="267"/>
      <c r="CQ1066" s="267"/>
      <c r="CR1066" s="267"/>
      <c r="CS1066" s="267"/>
      <c r="CT1066" s="267"/>
      <c r="CU1066" s="267"/>
      <c r="CV1066" s="267"/>
      <c r="CW1066" s="267"/>
      <c r="CX1066" s="267"/>
      <c r="CY1066" s="267"/>
      <c r="CZ1066" s="267"/>
      <c r="DA1066" s="267"/>
      <c r="DB1066" s="267"/>
      <c r="DC1066" s="267"/>
      <c r="DD1066" s="267"/>
      <c r="DE1066" s="267"/>
      <c r="DF1066" s="267"/>
      <c r="DG1066" s="267"/>
      <c r="DH1066" s="267"/>
      <c r="DI1066" s="267"/>
      <c r="DJ1066" s="267"/>
      <c r="DK1066" s="267"/>
      <c r="DL1066" s="267"/>
      <c r="DM1066" s="267"/>
      <c r="DN1066" s="267"/>
      <c r="DO1066" s="267"/>
      <c r="DP1066" s="267"/>
      <c r="DQ1066" s="267"/>
      <c r="DR1066" s="267"/>
      <c r="DS1066" s="267"/>
      <c r="DT1066" s="267"/>
      <c r="DU1066" s="267"/>
      <c r="DV1066" s="267"/>
      <c r="DW1066" s="267"/>
      <c r="DX1066" s="267"/>
      <c r="DY1066" s="267"/>
      <c r="DZ1066" s="267"/>
      <c r="EA1066" s="267"/>
      <c r="EB1066" s="267"/>
      <c r="EC1066" s="267"/>
      <c r="ED1066" s="267"/>
      <c r="EE1066" s="267"/>
      <c r="EF1066" s="267"/>
      <c r="EG1066" s="267"/>
      <c r="EH1066" s="267"/>
      <c r="EI1066" s="267"/>
      <c r="EJ1066" s="267"/>
      <c r="EK1066" s="267"/>
      <c r="EL1066" s="267"/>
      <c r="EM1066" s="267"/>
      <c r="EN1066" s="267"/>
      <c r="EO1066" s="267"/>
      <c r="EP1066" s="267"/>
      <c r="EQ1066" s="267"/>
      <c r="ER1066" s="267"/>
      <c r="ES1066" s="267"/>
      <c r="ET1066" s="267"/>
      <c r="EU1066" s="267"/>
      <c r="EV1066" s="267"/>
      <c r="EW1066" s="267"/>
      <c r="EX1066" s="267"/>
      <c r="EY1066" s="267"/>
      <c r="EZ1066" s="267"/>
      <c r="FA1066" s="267"/>
      <c r="FB1066" s="267"/>
      <c r="FC1066" s="267"/>
      <c r="FD1066" s="267"/>
      <c r="FE1066" s="267"/>
      <c r="FF1066" s="267"/>
      <c r="FG1066" s="267"/>
      <c r="FH1066" s="267"/>
      <c r="FI1066" s="267"/>
      <c r="FJ1066" s="267"/>
      <c r="FK1066" s="267"/>
      <c r="FL1066" s="267"/>
      <c r="FM1066" s="267"/>
      <c r="FN1066" s="267"/>
      <c r="FO1066" s="267"/>
      <c r="FP1066" s="267"/>
      <c r="FQ1066" s="267"/>
      <c r="FR1066" s="267"/>
      <c r="FS1066" s="267"/>
      <c r="FT1066" s="267"/>
      <c r="FU1066" s="267"/>
      <c r="FV1066" s="267"/>
      <c r="FW1066" s="267"/>
      <c r="FX1066" s="267"/>
      <c r="FY1066" s="267"/>
      <c r="FZ1066" s="267"/>
      <c r="GA1066" s="267"/>
      <c r="GB1066" s="267"/>
      <c r="GC1066" s="267"/>
      <c r="GD1066" s="267"/>
      <c r="GE1066" s="267"/>
      <c r="GF1066" s="267"/>
      <c r="GG1066" s="267"/>
      <c r="GH1066" s="267"/>
      <c r="GI1066" s="267"/>
      <c r="GJ1066" s="267"/>
      <c r="GK1066" s="267"/>
      <c r="GL1066" s="267"/>
      <c r="GM1066" s="267"/>
      <c r="GN1066" s="267"/>
      <c r="GO1066" s="267"/>
      <c r="GP1066" s="267"/>
      <c r="GQ1066" s="267"/>
      <c r="GR1066" s="267"/>
      <c r="GS1066" s="267"/>
      <c r="GT1066" s="267"/>
      <c r="GU1066" s="267"/>
      <c r="GV1066" s="267"/>
    </row>
    <row r="1068" spans="1:204" s="502" customFormat="1">
      <c r="A1068" s="258"/>
      <c r="B1068" s="425"/>
      <c r="C1068" s="260"/>
      <c r="D1068" s="261"/>
      <c r="E1068" s="262"/>
      <c r="F1068" s="263"/>
      <c r="G1068" s="426"/>
      <c r="H1068" s="428"/>
      <c r="I1068" s="507"/>
      <c r="J1068" s="508"/>
      <c r="K1068" s="509"/>
      <c r="L1068" s="510"/>
      <c r="N1068" s="511"/>
      <c r="O1068" s="511"/>
      <c r="P1068" s="267"/>
      <c r="Q1068" s="267"/>
      <c r="R1068" s="267"/>
      <c r="S1068" s="267"/>
      <c r="T1068" s="267"/>
      <c r="U1068" s="267"/>
      <c r="V1068" s="267"/>
      <c r="W1068" s="267"/>
      <c r="X1068" s="267"/>
      <c r="Y1068" s="267"/>
      <c r="Z1068" s="267"/>
      <c r="AA1068" s="267"/>
      <c r="AB1068" s="267"/>
      <c r="AC1068" s="267"/>
      <c r="AD1068" s="267"/>
      <c r="AE1068" s="267"/>
      <c r="AF1068" s="267"/>
      <c r="AG1068" s="267"/>
      <c r="AH1068" s="267"/>
      <c r="AI1068" s="267"/>
      <c r="AJ1068" s="267"/>
      <c r="AK1068" s="267"/>
      <c r="AL1068" s="267"/>
      <c r="AM1068" s="267"/>
      <c r="AN1068" s="267"/>
      <c r="AO1068" s="267"/>
      <c r="AP1068" s="267"/>
      <c r="AQ1068" s="267"/>
      <c r="AR1068" s="267"/>
      <c r="AS1068" s="267"/>
      <c r="AT1068" s="267"/>
      <c r="AU1068" s="267"/>
      <c r="AV1068" s="267"/>
      <c r="AW1068" s="267"/>
      <c r="AX1068" s="267"/>
      <c r="AY1068" s="267"/>
      <c r="AZ1068" s="267"/>
      <c r="BA1068" s="267"/>
      <c r="BB1068" s="267"/>
      <c r="BC1068" s="267"/>
      <c r="BD1068" s="267"/>
      <c r="BE1068" s="267"/>
      <c r="BF1068" s="267"/>
      <c r="BG1068" s="267"/>
      <c r="BH1068" s="267"/>
      <c r="BI1068" s="267"/>
      <c r="BJ1068" s="267"/>
      <c r="BK1068" s="267"/>
      <c r="BL1068" s="267"/>
      <c r="BM1068" s="267"/>
      <c r="BN1068" s="267"/>
      <c r="BO1068" s="267"/>
      <c r="BP1068" s="267"/>
      <c r="BQ1068" s="267"/>
      <c r="BR1068" s="267"/>
      <c r="BS1068" s="267"/>
      <c r="BT1068" s="267"/>
      <c r="BU1068" s="267"/>
      <c r="BV1068" s="267"/>
      <c r="BW1068" s="267"/>
      <c r="BX1068" s="267"/>
      <c r="BY1068" s="267"/>
      <c r="BZ1068" s="267"/>
      <c r="CA1068" s="267"/>
      <c r="CB1068" s="267"/>
      <c r="CC1068" s="267"/>
      <c r="CD1068" s="267"/>
      <c r="CE1068" s="267"/>
      <c r="CF1068" s="267"/>
      <c r="CG1068" s="267"/>
      <c r="CH1068" s="267"/>
      <c r="CI1068" s="267"/>
      <c r="CJ1068" s="267"/>
      <c r="CK1068" s="267"/>
      <c r="CL1068" s="267"/>
      <c r="CM1068" s="267"/>
      <c r="CN1068" s="267"/>
      <c r="CO1068" s="267"/>
      <c r="CP1068" s="267"/>
      <c r="CQ1068" s="267"/>
      <c r="CR1068" s="267"/>
      <c r="CS1068" s="267"/>
      <c r="CT1068" s="267"/>
      <c r="CU1068" s="267"/>
      <c r="CV1068" s="267"/>
      <c r="CW1068" s="267"/>
      <c r="CX1068" s="267"/>
      <c r="CY1068" s="267"/>
      <c r="CZ1068" s="267"/>
      <c r="DA1068" s="267"/>
      <c r="DB1068" s="267"/>
      <c r="DC1068" s="267"/>
      <c r="DD1068" s="267"/>
      <c r="DE1068" s="267"/>
      <c r="DF1068" s="267"/>
      <c r="DG1068" s="267"/>
      <c r="DH1068" s="267"/>
      <c r="DI1068" s="267"/>
      <c r="DJ1068" s="267"/>
      <c r="DK1068" s="267"/>
      <c r="DL1068" s="267"/>
      <c r="DM1068" s="267"/>
      <c r="DN1068" s="267"/>
      <c r="DO1068" s="267"/>
      <c r="DP1068" s="267"/>
      <c r="DQ1068" s="267"/>
      <c r="DR1068" s="267"/>
      <c r="DS1068" s="267"/>
      <c r="DT1068" s="267"/>
      <c r="DU1068" s="267"/>
      <c r="DV1068" s="267"/>
      <c r="DW1068" s="267"/>
      <c r="DX1068" s="267"/>
      <c r="DY1068" s="267"/>
      <c r="DZ1068" s="267"/>
      <c r="EA1068" s="267"/>
      <c r="EB1068" s="267"/>
      <c r="EC1068" s="267"/>
      <c r="ED1068" s="267"/>
      <c r="EE1068" s="267"/>
      <c r="EF1068" s="267"/>
      <c r="EG1068" s="267"/>
      <c r="EH1068" s="267"/>
      <c r="EI1068" s="267"/>
      <c r="EJ1068" s="267"/>
      <c r="EK1068" s="267"/>
      <c r="EL1068" s="267"/>
      <c r="EM1068" s="267"/>
      <c r="EN1068" s="267"/>
      <c r="EO1068" s="267"/>
      <c r="EP1068" s="267"/>
      <c r="EQ1068" s="267"/>
      <c r="ER1068" s="267"/>
      <c r="ES1068" s="267"/>
      <c r="ET1068" s="267"/>
      <c r="EU1068" s="267"/>
      <c r="EV1068" s="267"/>
      <c r="EW1068" s="267"/>
      <c r="EX1068" s="267"/>
      <c r="EY1068" s="267"/>
      <c r="EZ1068" s="267"/>
      <c r="FA1068" s="267"/>
      <c r="FB1068" s="267"/>
      <c r="FC1068" s="267"/>
      <c r="FD1068" s="267"/>
      <c r="FE1068" s="267"/>
      <c r="FF1068" s="267"/>
      <c r="FG1068" s="267"/>
      <c r="FH1068" s="267"/>
      <c r="FI1068" s="267"/>
      <c r="FJ1068" s="267"/>
      <c r="FK1068" s="267"/>
      <c r="FL1068" s="267"/>
      <c r="FM1068" s="267"/>
      <c r="FN1068" s="267"/>
      <c r="FO1068" s="267"/>
      <c r="FP1068" s="267"/>
      <c r="FQ1068" s="267"/>
      <c r="FR1068" s="267"/>
      <c r="FS1068" s="267"/>
      <c r="FT1068" s="267"/>
      <c r="FU1068" s="267"/>
      <c r="FV1068" s="267"/>
      <c r="FW1068" s="267"/>
      <c r="FX1068" s="267"/>
      <c r="FY1068" s="267"/>
      <c r="FZ1068" s="267"/>
      <c r="GA1068" s="267"/>
      <c r="GB1068" s="267"/>
      <c r="GC1068" s="267"/>
      <c r="GD1068" s="267"/>
      <c r="GE1068" s="267"/>
      <c r="GF1068" s="267"/>
      <c r="GG1068" s="267"/>
      <c r="GH1068" s="267"/>
      <c r="GI1068" s="267"/>
      <c r="GJ1068" s="267"/>
      <c r="GK1068" s="267"/>
      <c r="GL1068" s="267"/>
      <c r="GM1068" s="267"/>
      <c r="GN1068" s="267"/>
      <c r="GO1068" s="267"/>
      <c r="GP1068" s="267"/>
      <c r="GQ1068" s="267"/>
      <c r="GR1068" s="267"/>
      <c r="GS1068" s="267"/>
      <c r="GT1068" s="267"/>
      <c r="GU1068" s="267"/>
      <c r="GV1068" s="267"/>
    </row>
    <row r="1069" spans="1:204" s="502" customFormat="1">
      <c r="A1069" s="258"/>
      <c r="B1069" s="425"/>
      <c r="C1069" s="260"/>
      <c r="D1069" s="261"/>
      <c r="E1069" s="262"/>
      <c r="F1069" s="263"/>
      <c r="G1069" s="426"/>
      <c r="H1069" s="428"/>
      <c r="I1069" s="507"/>
      <c r="J1069" s="508"/>
      <c r="K1069" s="509"/>
      <c r="L1069" s="510"/>
      <c r="N1069" s="511"/>
      <c r="O1069" s="511"/>
      <c r="P1069" s="267"/>
      <c r="Q1069" s="267"/>
      <c r="R1069" s="267"/>
      <c r="S1069" s="267"/>
      <c r="T1069" s="267"/>
      <c r="U1069" s="267"/>
      <c r="V1069" s="267"/>
      <c r="W1069" s="267"/>
      <c r="X1069" s="267"/>
      <c r="Y1069" s="267"/>
      <c r="Z1069" s="267"/>
      <c r="AA1069" s="267"/>
      <c r="AB1069" s="267"/>
      <c r="AC1069" s="267"/>
      <c r="AD1069" s="267"/>
      <c r="AE1069" s="267"/>
      <c r="AF1069" s="267"/>
      <c r="AG1069" s="267"/>
      <c r="AH1069" s="267"/>
      <c r="AI1069" s="267"/>
      <c r="AJ1069" s="267"/>
      <c r="AK1069" s="267"/>
      <c r="AL1069" s="267"/>
      <c r="AM1069" s="267"/>
      <c r="AN1069" s="267"/>
      <c r="AO1069" s="267"/>
      <c r="AP1069" s="267"/>
      <c r="AQ1069" s="267"/>
      <c r="AR1069" s="267"/>
      <c r="AS1069" s="267"/>
      <c r="AT1069" s="267"/>
      <c r="AU1069" s="267"/>
      <c r="AV1069" s="267"/>
      <c r="AW1069" s="267"/>
      <c r="AX1069" s="267"/>
      <c r="AY1069" s="267"/>
      <c r="AZ1069" s="267"/>
      <c r="BA1069" s="267"/>
      <c r="BB1069" s="267"/>
      <c r="BC1069" s="267"/>
      <c r="BD1069" s="267"/>
      <c r="BE1069" s="267"/>
      <c r="BF1069" s="267"/>
      <c r="BG1069" s="267"/>
      <c r="BH1069" s="267"/>
      <c r="BI1069" s="267"/>
      <c r="BJ1069" s="267"/>
      <c r="BK1069" s="267"/>
      <c r="BL1069" s="267"/>
      <c r="BM1069" s="267"/>
      <c r="BN1069" s="267"/>
      <c r="BO1069" s="267"/>
      <c r="BP1069" s="267"/>
      <c r="BQ1069" s="267"/>
      <c r="BR1069" s="267"/>
      <c r="BS1069" s="267"/>
      <c r="BT1069" s="267"/>
      <c r="BU1069" s="267"/>
      <c r="BV1069" s="267"/>
      <c r="BW1069" s="267"/>
      <c r="BX1069" s="267"/>
      <c r="BY1069" s="267"/>
      <c r="BZ1069" s="267"/>
      <c r="CA1069" s="267"/>
      <c r="CB1069" s="267"/>
      <c r="CC1069" s="267"/>
      <c r="CD1069" s="267"/>
      <c r="CE1069" s="267"/>
      <c r="CF1069" s="267"/>
      <c r="CG1069" s="267"/>
      <c r="CH1069" s="267"/>
      <c r="CI1069" s="267"/>
      <c r="CJ1069" s="267"/>
      <c r="CK1069" s="267"/>
      <c r="CL1069" s="267"/>
      <c r="CM1069" s="267"/>
      <c r="CN1069" s="267"/>
      <c r="CO1069" s="267"/>
      <c r="CP1069" s="267"/>
      <c r="CQ1069" s="267"/>
      <c r="CR1069" s="267"/>
      <c r="CS1069" s="267"/>
      <c r="CT1069" s="267"/>
      <c r="CU1069" s="267"/>
      <c r="CV1069" s="267"/>
      <c r="CW1069" s="267"/>
      <c r="CX1069" s="267"/>
      <c r="CY1069" s="267"/>
      <c r="CZ1069" s="267"/>
      <c r="DA1069" s="267"/>
      <c r="DB1069" s="267"/>
      <c r="DC1069" s="267"/>
      <c r="DD1069" s="267"/>
      <c r="DE1069" s="267"/>
      <c r="DF1069" s="267"/>
      <c r="DG1069" s="267"/>
      <c r="DH1069" s="267"/>
      <c r="DI1069" s="267"/>
      <c r="DJ1069" s="267"/>
      <c r="DK1069" s="267"/>
      <c r="DL1069" s="267"/>
      <c r="DM1069" s="267"/>
      <c r="DN1069" s="267"/>
      <c r="DO1069" s="267"/>
      <c r="DP1069" s="267"/>
      <c r="DQ1069" s="267"/>
      <c r="DR1069" s="267"/>
      <c r="DS1069" s="267"/>
      <c r="DT1069" s="267"/>
      <c r="DU1069" s="267"/>
      <c r="DV1069" s="267"/>
      <c r="DW1069" s="267"/>
      <c r="DX1069" s="267"/>
      <c r="DY1069" s="267"/>
      <c r="DZ1069" s="267"/>
      <c r="EA1069" s="267"/>
      <c r="EB1069" s="267"/>
      <c r="EC1069" s="267"/>
      <c r="ED1069" s="267"/>
      <c r="EE1069" s="267"/>
      <c r="EF1069" s="267"/>
      <c r="EG1069" s="267"/>
      <c r="EH1069" s="267"/>
      <c r="EI1069" s="267"/>
      <c r="EJ1069" s="267"/>
      <c r="EK1069" s="267"/>
      <c r="EL1069" s="267"/>
      <c r="EM1069" s="267"/>
      <c r="EN1069" s="267"/>
      <c r="EO1069" s="267"/>
      <c r="EP1069" s="267"/>
      <c r="EQ1069" s="267"/>
      <c r="ER1069" s="267"/>
      <c r="ES1069" s="267"/>
      <c r="ET1069" s="267"/>
      <c r="EU1069" s="267"/>
      <c r="EV1069" s="267"/>
      <c r="EW1069" s="267"/>
      <c r="EX1069" s="267"/>
      <c r="EY1069" s="267"/>
      <c r="EZ1069" s="267"/>
      <c r="FA1069" s="267"/>
      <c r="FB1069" s="267"/>
      <c r="FC1069" s="267"/>
      <c r="FD1069" s="267"/>
      <c r="FE1069" s="267"/>
      <c r="FF1069" s="267"/>
      <c r="FG1069" s="267"/>
      <c r="FH1069" s="267"/>
      <c r="FI1069" s="267"/>
      <c r="FJ1069" s="267"/>
      <c r="FK1069" s="267"/>
      <c r="FL1069" s="267"/>
      <c r="FM1069" s="267"/>
      <c r="FN1069" s="267"/>
      <c r="FO1069" s="267"/>
      <c r="FP1069" s="267"/>
      <c r="FQ1069" s="267"/>
      <c r="FR1069" s="267"/>
      <c r="FS1069" s="267"/>
      <c r="FT1069" s="267"/>
      <c r="FU1069" s="267"/>
      <c r="FV1069" s="267"/>
      <c r="FW1069" s="267"/>
      <c r="FX1069" s="267"/>
      <c r="FY1069" s="267"/>
      <c r="FZ1069" s="267"/>
      <c r="GA1069" s="267"/>
      <c r="GB1069" s="267"/>
      <c r="GC1069" s="267"/>
      <c r="GD1069" s="267"/>
      <c r="GE1069" s="267"/>
      <c r="GF1069" s="267"/>
      <c r="GG1069" s="267"/>
      <c r="GH1069" s="267"/>
      <c r="GI1069" s="267"/>
      <c r="GJ1069" s="267"/>
      <c r="GK1069" s="267"/>
      <c r="GL1069" s="267"/>
      <c r="GM1069" s="267"/>
      <c r="GN1069" s="267"/>
      <c r="GO1069" s="267"/>
      <c r="GP1069" s="267"/>
      <c r="GQ1069" s="267"/>
      <c r="GR1069" s="267"/>
      <c r="GS1069" s="267"/>
      <c r="GT1069" s="267"/>
      <c r="GU1069" s="267"/>
      <c r="GV1069" s="267"/>
    </row>
    <row r="1070" spans="1:204" s="502" customFormat="1">
      <c r="A1070" s="258"/>
      <c r="B1070" s="425"/>
      <c r="C1070" s="260"/>
      <c r="D1070" s="261"/>
      <c r="E1070" s="262"/>
      <c r="F1070" s="263"/>
      <c r="G1070" s="426"/>
      <c r="H1070" s="428"/>
      <c r="I1070" s="507"/>
      <c r="J1070" s="508"/>
      <c r="K1070" s="509"/>
      <c r="L1070" s="510"/>
      <c r="N1070" s="511"/>
      <c r="O1070" s="511"/>
      <c r="P1070" s="267"/>
      <c r="Q1070" s="267"/>
      <c r="R1070" s="267"/>
      <c r="S1070" s="267"/>
      <c r="T1070" s="267"/>
      <c r="U1070" s="267"/>
      <c r="V1070" s="267"/>
      <c r="W1070" s="267"/>
      <c r="X1070" s="267"/>
      <c r="Y1070" s="267"/>
      <c r="Z1070" s="267"/>
      <c r="AA1070" s="267"/>
      <c r="AB1070" s="267"/>
      <c r="AC1070" s="267"/>
      <c r="AD1070" s="267"/>
      <c r="AE1070" s="267"/>
      <c r="AF1070" s="267"/>
      <c r="AG1070" s="267"/>
      <c r="AH1070" s="267"/>
      <c r="AI1070" s="267"/>
      <c r="AJ1070" s="267"/>
      <c r="AK1070" s="267"/>
      <c r="AL1070" s="267"/>
      <c r="AM1070" s="267"/>
      <c r="AN1070" s="267"/>
      <c r="AO1070" s="267"/>
      <c r="AP1070" s="267"/>
      <c r="AQ1070" s="267"/>
      <c r="AR1070" s="267"/>
      <c r="AS1070" s="267"/>
      <c r="AT1070" s="267"/>
      <c r="AU1070" s="267"/>
      <c r="AV1070" s="267"/>
      <c r="AW1070" s="267"/>
      <c r="AX1070" s="267"/>
      <c r="AY1070" s="267"/>
      <c r="AZ1070" s="267"/>
      <c r="BA1070" s="267"/>
      <c r="BB1070" s="267"/>
      <c r="BC1070" s="267"/>
      <c r="BD1070" s="267"/>
      <c r="BE1070" s="267"/>
      <c r="BF1070" s="267"/>
      <c r="BG1070" s="267"/>
      <c r="BH1070" s="267"/>
      <c r="BI1070" s="267"/>
      <c r="BJ1070" s="267"/>
      <c r="BK1070" s="267"/>
      <c r="BL1070" s="267"/>
      <c r="BM1070" s="267"/>
      <c r="BN1070" s="267"/>
      <c r="BO1070" s="267"/>
      <c r="BP1070" s="267"/>
      <c r="BQ1070" s="267"/>
      <c r="BR1070" s="267"/>
      <c r="BS1070" s="267"/>
      <c r="BT1070" s="267"/>
      <c r="BU1070" s="267"/>
      <c r="BV1070" s="267"/>
      <c r="BW1070" s="267"/>
      <c r="BX1070" s="267"/>
      <c r="BY1070" s="267"/>
      <c r="BZ1070" s="267"/>
      <c r="CA1070" s="267"/>
      <c r="CB1070" s="267"/>
      <c r="CC1070" s="267"/>
      <c r="CD1070" s="267"/>
      <c r="CE1070" s="267"/>
      <c r="CF1070" s="267"/>
      <c r="CG1070" s="267"/>
      <c r="CH1070" s="267"/>
      <c r="CI1070" s="267"/>
      <c r="CJ1070" s="267"/>
      <c r="CK1070" s="267"/>
      <c r="CL1070" s="267"/>
      <c r="CM1070" s="267"/>
      <c r="CN1070" s="267"/>
      <c r="CO1070" s="267"/>
      <c r="CP1070" s="267"/>
      <c r="CQ1070" s="267"/>
      <c r="CR1070" s="267"/>
      <c r="CS1070" s="267"/>
      <c r="CT1070" s="267"/>
      <c r="CU1070" s="267"/>
      <c r="CV1070" s="267"/>
      <c r="CW1070" s="267"/>
      <c r="CX1070" s="267"/>
      <c r="CY1070" s="267"/>
      <c r="CZ1070" s="267"/>
      <c r="DA1070" s="267"/>
      <c r="DB1070" s="267"/>
      <c r="DC1070" s="267"/>
      <c r="DD1070" s="267"/>
      <c r="DE1070" s="267"/>
      <c r="DF1070" s="267"/>
      <c r="DG1070" s="267"/>
      <c r="DH1070" s="267"/>
      <c r="DI1070" s="267"/>
      <c r="DJ1070" s="267"/>
      <c r="DK1070" s="267"/>
      <c r="DL1070" s="267"/>
      <c r="DM1070" s="267"/>
      <c r="DN1070" s="267"/>
      <c r="DO1070" s="267"/>
      <c r="DP1070" s="267"/>
      <c r="DQ1070" s="267"/>
      <c r="DR1070" s="267"/>
      <c r="DS1070" s="267"/>
      <c r="DT1070" s="267"/>
      <c r="DU1070" s="267"/>
      <c r="DV1070" s="267"/>
      <c r="DW1070" s="267"/>
      <c r="DX1070" s="267"/>
      <c r="DY1070" s="267"/>
      <c r="DZ1070" s="267"/>
      <c r="EA1070" s="267"/>
      <c r="EB1070" s="267"/>
      <c r="EC1070" s="267"/>
      <c r="ED1070" s="267"/>
      <c r="EE1070" s="267"/>
      <c r="EF1070" s="267"/>
      <c r="EG1070" s="267"/>
      <c r="EH1070" s="267"/>
      <c r="EI1070" s="267"/>
      <c r="EJ1070" s="267"/>
      <c r="EK1070" s="267"/>
      <c r="EL1070" s="267"/>
      <c r="EM1070" s="267"/>
      <c r="EN1070" s="267"/>
      <c r="EO1070" s="267"/>
      <c r="EP1070" s="267"/>
      <c r="EQ1070" s="267"/>
      <c r="ER1070" s="267"/>
      <c r="ES1070" s="267"/>
      <c r="ET1070" s="267"/>
      <c r="EU1070" s="267"/>
      <c r="EV1070" s="267"/>
      <c r="EW1070" s="267"/>
      <c r="EX1070" s="267"/>
      <c r="EY1070" s="267"/>
      <c r="EZ1070" s="267"/>
      <c r="FA1070" s="267"/>
      <c r="FB1070" s="267"/>
      <c r="FC1070" s="267"/>
      <c r="FD1070" s="267"/>
      <c r="FE1070" s="267"/>
      <c r="FF1070" s="267"/>
      <c r="FG1070" s="267"/>
      <c r="FH1070" s="267"/>
      <c r="FI1070" s="267"/>
      <c r="FJ1070" s="267"/>
      <c r="FK1070" s="267"/>
      <c r="FL1070" s="267"/>
      <c r="FM1070" s="267"/>
      <c r="FN1070" s="267"/>
      <c r="FO1070" s="267"/>
      <c r="FP1070" s="267"/>
      <c r="FQ1070" s="267"/>
      <c r="FR1070" s="267"/>
      <c r="FS1070" s="267"/>
      <c r="FT1070" s="267"/>
      <c r="FU1070" s="267"/>
      <c r="FV1070" s="267"/>
      <c r="FW1070" s="267"/>
      <c r="FX1070" s="267"/>
      <c r="FY1070" s="267"/>
      <c r="FZ1070" s="267"/>
      <c r="GA1070" s="267"/>
      <c r="GB1070" s="267"/>
      <c r="GC1070" s="267"/>
      <c r="GD1070" s="267"/>
      <c r="GE1070" s="267"/>
      <c r="GF1070" s="267"/>
      <c r="GG1070" s="267"/>
      <c r="GH1070" s="267"/>
      <c r="GI1070" s="267"/>
      <c r="GJ1070" s="267"/>
      <c r="GK1070" s="267"/>
      <c r="GL1070" s="267"/>
      <c r="GM1070" s="267"/>
      <c r="GN1070" s="267"/>
      <c r="GO1070" s="267"/>
      <c r="GP1070" s="267"/>
      <c r="GQ1070" s="267"/>
      <c r="GR1070" s="267"/>
      <c r="GS1070" s="267"/>
      <c r="GT1070" s="267"/>
      <c r="GU1070" s="267"/>
      <c r="GV1070" s="267"/>
    </row>
    <row r="1072" spans="1:204" s="502" customFormat="1">
      <c r="A1072" s="258"/>
      <c r="B1072" s="425"/>
      <c r="C1072" s="260"/>
      <c r="D1072" s="261"/>
      <c r="E1072" s="262"/>
      <c r="F1072" s="263"/>
      <c r="G1072" s="426"/>
      <c r="H1072" s="428"/>
      <c r="I1072" s="507"/>
      <c r="J1072" s="508"/>
      <c r="K1072" s="509"/>
      <c r="L1072" s="510"/>
      <c r="N1072" s="511"/>
      <c r="O1072" s="511"/>
      <c r="P1072" s="267"/>
      <c r="Q1072" s="267"/>
      <c r="R1072" s="267"/>
      <c r="S1072" s="267"/>
      <c r="T1072" s="267"/>
      <c r="U1072" s="267"/>
      <c r="V1072" s="267"/>
      <c r="W1072" s="267"/>
      <c r="X1072" s="267"/>
      <c r="Y1072" s="267"/>
      <c r="Z1072" s="267"/>
      <c r="AA1072" s="267"/>
      <c r="AB1072" s="267"/>
      <c r="AC1072" s="267"/>
      <c r="AD1072" s="267"/>
      <c r="AE1072" s="267"/>
      <c r="AF1072" s="267"/>
      <c r="AG1072" s="267"/>
      <c r="AH1072" s="267"/>
      <c r="AI1072" s="267"/>
      <c r="AJ1072" s="267"/>
      <c r="AK1072" s="267"/>
      <c r="AL1072" s="267"/>
      <c r="AM1072" s="267"/>
      <c r="AN1072" s="267"/>
      <c r="AO1072" s="267"/>
      <c r="AP1072" s="267"/>
      <c r="AQ1072" s="267"/>
      <c r="AR1072" s="267"/>
      <c r="AS1072" s="267"/>
      <c r="AT1072" s="267"/>
      <c r="AU1072" s="267"/>
      <c r="AV1072" s="267"/>
      <c r="AW1072" s="267"/>
      <c r="AX1072" s="267"/>
      <c r="AY1072" s="267"/>
      <c r="AZ1072" s="267"/>
      <c r="BA1072" s="267"/>
      <c r="BB1072" s="267"/>
      <c r="BC1072" s="267"/>
      <c r="BD1072" s="267"/>
      <c r="BE1072" s="267"/>
      <c r="BF1072" s="267"/>
      <c r="BG1072" s="267"/>
      <c r="BH1072" s="267"/>
      <c r="BI1072" s="267"/>
      <c r="BJ1072" s="267"/>
      <c r="BK1072" s="267"/>
      <c r="BL1072" s="267"/>
      <c r="BM1072" s="267"/>
      <c r="BN1072" s="267"/>
      <c r="BO1072" s="267"/>
      <c r="BP1072" s="267"/>
      <c r="BQ1072" s="267"/>
      <c r="BR1072" s="267"/>
      <c r="BS1072" s="267"/>
      <c r="BT1072" s="267"/>
      <c r="BU1072" s="267"/>
      <c r="BV1072" s="267"/>
      <c r="BW1072" s="267"/>
      <c r="BX1072" s="267"/>
      <c r="BY1072" s="267"/>
      <c r="BZ1072" s="267"/>
      <c r="CA1072" s="267"/>
      <c r="CB1072" s="267"/>
      <c r="CC1072" s="267"/>
      <c r="CD1072" s="267"/>
      <c r="CE1072" s="267"/>
      <c r="CF1072" s="267"/>
      <c r="CG1072" s="267"/>
      <c r="CH1072" s="267"/>
      <c r="CI1072" s="267"/>
      <c r="CJ1072" s="267"/>
      <c r="CK1072" s="267"/>
      <c r="CL1072" s="267"/>
      <c r="CM1072" s="267"/>
      <c r="CN1072" s="267"/>
      <c r="CO1072" s="267"/>
      <c r="CP1072" s="267"/>
      <c r="CQ1072" s="267"/>
      <c r="CR1072" s="267"/>
      <c r="CS1072" s="267"/>
      <c r="CT1072" s="267"/>
      <c r="CU1072" s="267"/>
      <c r="CV1072" s="267"/>
      <c r="CW1072" s="267"/>
      <c r="CX1072" s="267"/>
      <c r="CY1072" s="267"/>
      <c r="CZ1072" s="267"/>
      <c r="DA1072" s="267"/>
      <c r="DB1072" s="267"/>
      <c r="DC1072" s="267"/>
      <c r="DD1072" s="267"/>
      <c r="DE1072" s="267"/>
      <c r="DF1072" s="267"/>
      <c r="DG1072" s="267"/>
      <c r="DH1072" s="267"/>
      <c r="DI1072" s="267"/>
      <c r="DJ1072" s="267"/>
      <c r="DK1072" s="267"/>
      <c r="DL1072" s="267"/>
      <c r="DM1072" s="267"/>
      <c r="DN1072" s="267"/>
      <c r="DO1072" s="267"/>
      <c r="DP1072" s="267"/>
      <c r="DQ1072" s="267"/>
      <c r="DR1072" s="267"/>
      <c r="DS1072" s="267"/>
      <c r="DT1072" s="267"/>
      <c r="DU1072" s="267"/>
      <c r="DV1072" s="267"/>
      <c r="DW1072" s="267"/>
      <c r="DX1072" s="267"/>
      <c r="DY1072" s="267"/>
      <c r="DZ1072" s="267"/>
      <c r="EA1072" s="267"/>
      <c r="EB1072" s="267"/>
      <c r="EC1072" s="267"/>
      <c r="ED1072" s="267"/>
      <c r="EE1072" s="267"/>
      <c r="EF1072" s="267"/>
      <c r="EG1072" s="267"/>
      <c r="EH1072" s="267"/>
      <c r="EI1072" s="267"/>
      <c r="EJ1072" s="267"/>
      <c r="EK1072" s="267"/>
      <c r="EL1072" s="267"/>
      <c r="EM1072" s="267"/>
      <c r="EN1072" s="267"/>
      <c r="EO1072" s="267"/>
      <c r="EP1072" s="267"/>
      <c r="EQ1072" s="267"/>
      <c r="ER1072" s="267"/>
      <c r="ES1072" s="267"/>
      <c r="ET1072" s="267"/>
      <c r="EU1072" s="267"/>
      <c r="EV1072" s="267"/>
      <c r="EW1072" s="267"/>
      <c r="EX1072" s="267"/>
      <c r="EY1072" s="267"/>
      <c r="EZ1072" s="267"/>
      <c r="FA1072" s="267"/>
      <c r="FB1072" s="267"/>
      <c r="FC1072" s="267"/>
      <c r="FD1072" s="267"/>
      <c r="FE1072" s="267"/>
      <c r="FF1072" s="267"/>
      <c r="FG1072" s="267"/>
      <c r="FH1072" s="267"/>
      <c r="FI1072" s="267"/>
      <c r="FJ1072" s="267"/>
      <c r="FK1072" s="267"/>
      <c r="FL1072" s="267"/>
      <c r="FM1072" s="267"/>
      <c r="FN1072" s="267"/>
      <c r="FO1072" s="267"/>
      <c r="FP1072" s="267"/>
      <c r="FQ1072" s="267"/>
      <c r="FR1072" s="267"/>
      <c r="FS1072" s="267"/>
      <c r="FT1072" s="267"/>
      <c r="FU1072" s="267"/>
      <c r="FV1072" s="267"/>
      <c r="FW1072" s="267"/>
      <c r="FX1072" s="267"/>
      <c r="FY1072" s="267"/>
      <c r="FZ1072" s="267"/>
      <c r="GA1072" s="267"/>
      <c r="GB1072" s="267"/>
      <c r="GC1072" s="267"/>
      <c r="GD1072" s="267"/>
      <c r="GE1072" s="267"/>
      <c r="GF1072" s="267"/>
      <c r="GG1072" s="267"/>
      <c r="GH1072" s="267"/>
      <c r="GI1072" s="267"/>
      <c r="GJ1072" s="267"/>
      <c r="GK1072" s="267"/>
      <c r="GL1072" s="267"/>
      <c r="GM1072" s="267"/>
      <c r="GN1072" s="267"/>
      <c r="GO1072" s="267"/>
      <c r="GP1072" s="267"/>
      <c r="GQ1072" s="267"/>
      <c r="GR1072" s="267"/>
      <c r="GS1072" s="267"/>
      <c r="GT1072" s="267"/>
      <c r="GU1072" s="267"/>
      <c r="GV1072" s="267"/>
    </row>
    <row r="1073" spans="1:204" s="502" customFormat="1">
      <c r="A1073" s="258"/>
      <c r="B1073" s="425"/>
      <c r="C1073" s="260"/>
      <c r="D1073" s="261"/>
      <c r="E1073" s="262"/>
      <c r="F1073" s="263"/>
      <c r="G1073" s="426"/>
      <c r="H1073" s="428"/>
      <c r="I1073" s="507"/>
      <c r="J1073" s="508"/>
      <c r="K1073" s="509"/>
      <c r="L1073" s="510"/>
      <c r="N1073" s="511"/>
      <c r="O1073" s="511"/>
      <c r="P1073" s="267"/>
      <c r="Q1073" s="267"/>
      <c r="R1073" s="267"/>
      <c r="S1073" s="267"/>
      <c r="T1073" s="267"/>
      <c r="U1073" s="267"/>
      <c r="V1073" s="267"/>
      <c r="W1073" s="267"/>
      <c r="X1073" s="267"/>
      <c r="Y1073" s="267"/>
      <c r="Z1073" s="267"/>
      <c r="AA1073" s="267"/>
      <c r="AB1073" s="267"/>
      <c r="AC1073" s="267"/>
      <c r="AD1073" s="267"/>
      <c r="AE1073" s="267"/>
      <c r="AF1073" s="267"/>
      <c r="AG1073" s="267"/>
      <c r="AH1073" s="267"/>
      <c r="AI1073" s="267"/>
      <c r="AJ1073" s="267"/>
      <c r="AK1073" s="267"/>
      <c r="AL1073" s="267"/>
      <c r="AM1073" s="267"/>
      <c r="AN1073" s="267"/>
      <c r="AO1073" s="267"/>
      <c r="AP1073" s="267"/>
      <c r="AQ1073" s="267"/>
      <c r="AR1073" s="267"/>
      <c r="AS1073" s="267"/>
      <c r="AT1073" s="267"/>
      <c r="AU1073" s="267"/>
      <c r="AV1073" s="267"/>
      <c r="AW1073" s="267"/>
      <c r="AX1073" s="267"/>
      <c r="AY1073" s="267"/>
      <c r="AZ1073" s="267"/>
      <c r="BA1073" s="267"/>
      <c r="BB1073" s="267"/>
      <c r="BC1073" s="267"/>
      <c r="BD1073" s="267"/>
      <c r="BE1073" s="267"/>
      <c r="BF1073" s="267"/>
      <c r="BG1073" s="267"/>
      <c r="BH1073" s="267"/>
      <c r="BI1073" s="267"/>
      <c r="BJ1073" s="267"/>
      <c r="BK1073" s="267"/>
      <c r="BL1073" s="267"/>
      <c r="BM1073" s="267"/>
      <c r="BN1073" s="267"/>
      <c r="BO1073" s="267"/>
      <c r="BP1073" s="267"/>
      <c r="BQ1073" s="267"/>
      <c r="BR1073" s="267"/>
      <c r="BS1073" s="267"/>
      <c r="BT1073" s="267"/>
      <c r="BU1073" s="267"/>
      <c r="BV1073" s="267"/>
      <c r="BW1073" s="267"/>
      <c r="BX1073" s="267"/>
      <c r="BY1073" s="267"/>
      <c r="BZ1073" s="267"/>
      <c r="CA1073" s="267"/>
      <c r="CB1073" s="267"/>
      <c r="CC1073" s="267"/>
      <c r="CD1073" s="267"/>
      <c r="CE1073" s="267"/>
      <c r="CF1073" s="267"/>
      <c r="CG1073" s="267"/>
      <c r="CH1073" s="267"/>
      <c r="CI1073" s="267"/>
      <c r="CJ1073" s="267"/>
      <c r="CK1073" s="267"/>
      <c r="CL1073" s="267"/>
      <c r="CM1073" s="267"/>
      <c r="CN1073" s="267"/>
      <c r="CO1073" s="267"/>
      <c r="CP1073" s="267"/>
      <c r="CQ1073" s="267"/>
      <c r="CR1073" s="267"/>
      <c r="CS1073" s="267"/>
      <c r="CT1073" s="267"/>
      <c r="CU1073" s="267"/>
      <c r="CV1073" s="267"/>
      <c r="CW1073" s="267"/>
      <c r="CX1073" s="267"/>
      <c r="CY1073" s="267"/>
      <c r="CZ1073" s="267"/>
      <c r="DA1073" s="267"/>
      <c r="DB1073" s="267"/>
      <c r="DC1073" s="267"/>
      <c r="DD1073" s="267"/>
      <c r="DE1073" s="267"/>
      <c r="DF1073" s="267"/>
      <c r="DG1073" s="267"/>
      <c r="DH1073" s="267"/>
      <c r="DI1073" s="267"/>
      <c r="DJ1073" s="267"/>
      <c r="DK1073" s="267"/>
      <c r="DL1073" s="267"/>
      <c r="DM1073" s="267"/>
      <c r="DN1073" s="267"/>
      <c r="DO1073" s="267"/>
      <c r="DP1073" s="267"/>
      <c r="DQ1073" s="267"/>
      <c r="DR1073" s="267"/>
      <c r="DS1073" s="267"/>
      <c r="DT1073" s="267"/>
      <c r="DU1073" s="267"/>
      <c r="DV1073" s="267"/>
      <c r="DW1073" s="267"/>
      <c r="DX1073" s="267"/>
      <c r="DY1073" s="267"/>
      <c r="DZ1073" s="267"/>
      <c r="EA1073" s="267"/>
      <c r="EB1073" s="267"/>
      <c r="EC1073" s="267"/>
      <c r="ED1073" s="267"/>
      <c r="EE1073" s="267"/>
      <c r="EF1073" s="267"/>
      <c r="EG1073" s="267"/>
      <c r="EH1073" s="267"/>
      <c r="EI1073" s="267"/>
      <c r="EJ1073" s="267"/>
      <c r="EK1073" s="267"/>
      <c r="EL1073" s="267"/>
      <c r="EM1073" s="267"/>
      <c r="EN1073" s="267"/>
      <c r="EO1073" s="267"/>
      <c r="EP1073" s="267"/>
      <c r="EQ1073" s="267"/>
      <c r="ER1073" s="267"/>
      <c r="ES1073" s="267"/>
      <c r="ET1073" s="267"/>
      <c r="EU1073" s="267"/>
      <c r="EV1073" s="267"/>
      <c r="EW1073" s="267"/>
      <c r="EX1073" s="267"/>
      <c r="EY1073" s="267"/>
      <c r="EZ1073" s="267"/>
      <c r="FA1073" s="267"/>
      <c r="FB1073" s="267"/>
      <c r="FC1073" s="267"/>
      <c r="FD1073" s="267"/>
      <c r="FE1073" s="267"/>
      <c r="FF1073" s="267"/>
      <c r="FG1073" s="267"/>
      <c r="FH1073" s="267"/>
      <c r="FI1073" s="267"/>
      <c r="FJ1073" s="267"/>
      <c r="FK1073" s="267"/>
      <c r="FL1073" s="267"/>
      <c r="FM1073" s="267"/>
      <c r="FN1073" s="267"/>
      <c r="FO1073" s="267"/>
      <c r="FP1073" s="267"/>
      <c r="FQ1073" s="267"/>
      <c r="FR1073" s="267"/>
      <c r="FS1073" s="267"/>
      <c r="FT1073" s="267"/>
      <c r="FU1073" s="267"/>
      <c r="FV1073" s="267"/>
      <c r="FW1073" s="267"/>
      <c r="FX1073" s="267"/>
      <c r="FY1073" s="267"/>
      <c r="FZ1073" s="267"/>
      <c r="GA1073" s="267"/>
      <c r="GB1073" s="267"/>
      <c r="GC1073" s="267"/>
      <c r="GD1073" s="267"/>
      <c r="GE1073" s="267"/>
      <c r="GF1073" s="267"/>
      <c r="GG1073" s="267"/>
      <c r="GH1073" s="267"/>
      <c r="GI1073" s="267"/>
      <c r="GJ1073" s="267"/>
      <c r="GK1073" s="267"/>
      <c r="GL1073" s="267"/>
      <c r="GM1073" s="267"/>
      <c r="GN1073" s="267"/>
      <c r="GO1073" s="267"/>
      <c r="GP1073" s="267"/>
      <c r="GQ1073" s="267"/>
      <c r="GR1073" s="267"/>
      <c r="GS1073" s="267"/>
      <c r="GT1073" s="267"/>
      <c r="GU1073" s="267"/>
      <c r="GV1073" s="267"/>
    </row>
    <row r="1074" spans="1:204" s="502" customFormat="1">
      <c r="A1074" s="258"/>
      <c r="B1074" s="425"/>
      <c r="C1074" s="260"/>
      <c r="D1074" s="261"/>
      <c r="E1074" s="262"/>
      <c r="F1074" s="263"/>
      <c r="G1074" s="426"/>
      <c r="H1074" s="428"/>
      <c r="I1074" s="507"/>
      <c r="J1074" s="508"/>
      <c r="K1074" s="509"/>
      <c r="L1074" s="510"/>
      <c r="N1074" s="511"/>
      <c r="O1074" s="511"/>
      <c r="P1074" s="267"/>
      <c r="Q1074" s="267"/>
      <c r="R1074" s="267"/>
      <c r="S1074" s="267"/>
      <c r="T1074" s="267"/>
      <c r="U1074" s="267"/>
      <c r="V1074" s="267"/>
      <c r="W1074" s="267"/>
      <c r="X1074" s="267"/>
      <c r="Y1074" s="267"/>
      <c r="Z1074" s="267"/>
      <c r="AA1074" s="267"/>
      <c r="AB1074" s="267"/>
      <c r="AC1074" s="267"/>
      <c r="AD1074" s="267"/>
      <c r="AE1074" s="267"/>
      <c r="AF1074" s="267"/>
      <c r="AG1074" s="267"/>
      <c r="AH1074" s="267"/>
      <c r="AI1074" s="267"/>
      <c r="AJ1074" s="267"/>
      <c r="AK1074" s="267"/>
      <c r="AL1074" s="267"/>
      <c r="AM1074" s="267"/>
      <c r="AN1074" s="267"/>
      <c r="AO1074" s="267"/>
      <c r="AP1074" s="267"/>
      <c r="AQ1074" s="267"/>
      <c r="AR1074" s="267"/>
      <c r="AS1074" s="267"/>
      <c r="AT1074" s="267"/>
      <c r="AU1074" s="267"/>
      <c r="AV1074" s="267"/>
      <c r="AW1074" s="267"/>
      <c r="AX1074" s="267"/>
      <c r="AY1074" s="267"/>
      <c r="AZ1074" s="267"/>
      <c r="BA1074" s="267"/>
      <c r="BB1074" s="267"/>
      <c r="BC1074" s="267"/>
      <c r="BD1074" s="267"/>
      <c r="BE1074" s="267"/>
      <c r="BF1074" s="267"/>
      <c r="BG1074" s="267"/>
      <c r="BH1074" s="267"/>
      <c r="BI1074" s="267"/>
      <c r="BJ1074" s="267"/>
      <c r="BK1074" s="267"/>
      <c r="BL1074" s="267"/>
      <c r="BM1074" s="267"/>
      <c r="BN1074" s="267"/>
      <c r="BO1074" s="267"/>
      <c r="BP1074" s="267"/>
      <c r="BQ1074" s="267"/>
      <c r="BR1074" s="267"/>
      <c r="BS1074" s="267"/>
      <c r="BT1074" s="267"/>
      <c r="BU1074" s="267"/>
      <c r="BV1074" s="267"/>
      <c r="BW1074" s="267"/>
      <c r="BX1074" s="267"/>
      <c r="BY1074" s="267"/>
      <c r="BZ1074" s="267"/>
      <c r="CA1074" s="267"/>
      <c r="CB1074" s="267"/>
      <c r="CC1074" s="267"/>
      <c r="CD1074" s="267"/>
      <c r="CE1074" s="267"/>
      <c r="CF1074" s="267"/>
      <c r="CG1074" s="267"/>
      <c r="CH1074" s="267"/>
      <c r="CI1074" s="267"/>
      <c r="CJ1074" s="267"/>
      <c r="CK1074" s="267"/>
      <c r="CL1074" s="267"/>
      <c r="CM1074" s="267"/>
      <c r="CN1074" s="267"/>
      <c r="CO1074" s="267"/>
      <c r="CP1074" s="267"/>
      <c r="CQ1074" s="267"/>
      <c r="CR1074" s="267"/>
      <c r="CS1074" s="267"/>
      <c r="CT1074" s="267"/>
      <c r="CU1074" s="267"/>
      <c r="CV1074" s="267"/>
      <c r="CW1074" s="267"/>
      <c r="CX1074" s="267"/>
      <c r="CY1074" s="267"/>
      <c r="CZ1074" s="267"/>
      <c r="DA1074" s="267"/>
      <c r="DB1074" s="267"/>
      <c r="DC1074" s="267"/>
      <c r="DD1074" s="267"/>
      <c r="DE1074" s="267"/>
      <c r="DF1074" s="267"/>
      <c r="DG1074" s="267"/>
      <c r="DH1074" s="267"/>
      <c r="DI1074" s="267"/>
      <c r="DJ1074" s="267"/>
      <c r="DK1074" s="267"/>
      <c r="DL1074" s="267"/>
      <c r="DM1074" s="267"/>
      <c r="DN1074" s="267"/>
      <c r="DO1074" s="267"/>
      <c r="DP1074" s="267"/>
      <c r="DQ1074" s="267"/>
      <c r="DR1074" s="267"/>
      <c r="DS1074" s="267"/>
      <c r="DT1074" s="267"/>
      <c r="DU1074" s="267"/>
      <c r="DV1074" s="267"/>
      <c r="DW1074" s="267"/>
      <c r="DX1074" s="267"/>
      <c r="DY1074" s="267"/>
      <c r="DZ1074" s="267"/>
      <c r="EA1074" s="267"/>
      <c r="EB1074" s="267"/>
      <c r="EC1074" s="267"/>
      <c r="ED1074" s="267"/>
      <c r="EE1074" s="267"/>
      <c r="EF1074" s="267"/>
      <c r="EG1074" s="267"/>
      <c r="EH1074" s="267"/>
      <c r="EI1074" s="267"/>
      <c r="EJ1074" s="267"/>
      <c r="EK1074" s="267"/>
      <c r="EL1074" s="267"/>
      <c r="EM1074" s="267"/>
      <c r="EN1074" s="267"/>
      <c r="EO1074" s="267"/>
      <c r="EP1074" s="267"/>
      <c r="EQ1074" s="267"/>
      <c r="ER1074" s="267"/>
      <c r="ES1074" s="267"/>
      <c r="ET1074" s="267"/>
      <c r="EU1074" s="267"/>
      <c r="EV1074" s="267"/>
      <c r="EW1074" s="267"/>
      <c r="EX1074" s="267"/>
      <c r="EY1074" s="267"/>
      <c r="EZ1074" s="267"/>
      <c r="FA1074" s="267"/>
      <c r="FB1074" s="267"/>
      <c r="FC1074" s="267"/>
      <c r="FD1074" s="267"/>
      <c r="FE1074" s="267"/>
      <c r="FF1074" s="267"/>
      <c r="FG1074" s="267"/>
      <c r="FH1074" s="267"/>
      <c r="FI1074" s="267"/>
      <c r="FJ1074" s="267"/>
      <c r="FK1074" s="267"/>
      <c r="FL1074" s="267"/>
      <c r="FM1074" s="267"/>
      <c r="FN1074" s="267"/>
      <c r="FO1074" s="267"/>
      <c r="FP1074" s="267"/>
      <c r="FQ1074" s="267"/>
      <c r="FR1074" s="267"/>
      <c r="FS1074" s="267"/>
      <c r="FT1074" s="267"/>
      <c r="FU1074" s="267"/>
      <c r="FV1074" s="267"/>
      <c r="FW1074" s="267"/>
      <c r="FX1074" s="267"/>
      <c r="FY1074" s="267"/>
      <c r="FZ1074" s="267"/>
      <c r="GA1074" s="267"/>
      <c r="GB1074" s="267"/>
      <c r="GC1074" s="267"/>
      <c r="GD1074" s="267"/>
      <c r="GE1074" s="267"/>
      <c r="GF1074" s="267"/>
      <c r="GG1074" s="267"/>
      <c r="GH1074" s="267"/>
      <c r="GI1074" s="267"/>
      <c r="GJ1074" s="267"/>
      <c r="GK1074" s="267"/>
      <c r="GL1074" s="267"/>
      <c r="GM1074" s="267"/>
      <c r="GN1074" s="267"/>
      <c r="GO1074" s="267"/>
      <c r="GP1074" s="267"/>
      <c r="GQ1074" s="267"/>
      <c r="GR1074" s="267"/>
      <c r="GS1074" s="267"/>
      <c r="GT1074" s="267"/>
      <c r="GU1074" s="267"/>
      <c r="GV1074" s="267"/>
    </row>
    <row r="1076" spans="1:204" s="502" customFormat="1">
      <c r="A1076" s="258"/>
      <c r="B1076" s="425"/>
      <c r="C1076" s="260"/>
      <c r="D1076" s="261"/>
      <c r="E1076" s="262"/>
      <c r="F1076" s="263"/>
      <c r="G1076" s="426"/>
      <c r="H1076" s="428"/>
      <c r="I1076" s="507"/>
      <c r="J1076" s="508"/>
      <c r="K1076" s="509"/>
      <c r="L1076" s="510"/>
      <c r="N1076" s="511"/>
      <c r="O1076" s="511"/>
      <c r="P1076" s="267"/>
      <c r="Q1076" s="267"/>
      <c r="R1076" s="267"/>
      <c r="S1076" s="267"/>
      <c r="T1076" s="267"/>
      <c r="U1076" s="267"/>
      <c r="V1076" s="267"/>
      <c r="W1076" s="267"/>
      <c r="X1076" s="267"/>
      <c r="Y1076" s="267"/>
      <c r="Z1076" s="267"/>
      <c r="AA1076" s="267"/>
      <c r="AB1076" s="267"/>
      <c r="AC1076" s="267"/>
      <c r="AD1076" s="267"/>
      <c r="AE1076" s="267"/>
      <c r="AF1076" s="267"/>
      <c r="AG1076" s="267"/>
      <c r="AH1076" s="267"/>
      <c r="AI1076" s="267"/>
      <c r="AJ1076" s="267"/>
      <c r="AK1076" s="267"/>
      <c r="AL1076" s="267"/>
      <c r="AM1076" s="267"/>
      <c r="AN1076" s="267"/>
      <c r="AO1076" s="267"/>
      <c r="AP1076" s="267"/>
      <c r="AQ1076" s="267"/>
      <c r="AR1076" s="267"/>
      <c r="AS1076" s="267"/>
      <c r="AT1076" s="267"/>
      <c r="AU1076" s="267"/>
      <c r="AV1076" s="267"/>
      <c r="AW1076" s="267"/>
      <c r="AX1076" s="267"/>
      <c r="AY1076" s="267"/>
      <c r="AZ1076" s="267"/>
      <c r="BA1076" s="267"/>
      <c r="BB1076" s="267"/>
      <c r="BC1076" s="267"/>
      <c r="BD1076" s="267"/>
      <c r="BE1076" s="267"/>
      <c r="BF1076" s="267"/>
      <c r="BG1076" s="267"/>
      <c r="BH1076" s="267"/>
      <c r="BI1076" s="267"/>
      <c r="BJ1076" s="267"/>
      <c r="BK1076" s="267"/>
      <c r="BL1076" s="267"/>
      <c r="BM1076" s="267"/>
      <c r="BN1076" s="267"/>
      <c r="BO1076" s="267"/>
      <c r="BP1076" s="267"/>
      <c r="BQ1076" s="267"/>
      <c r="BR1076" s="267"/>
      <c r="BS1076" s="267"/>
      <c r="BT1076" s="267"/>
      <c r="BU1076" s="267"/>
      <c r="BV1076" s="267"/>
      <c r="BW1076" s="267"/>
      <c r="BX1076" s="267"/>
      <c r="BY1076" s="267"/>
      <c r="BZ1076" s="267"/>
      <c r="CA1076" s="267"/>
      <c r="CB1076" s="267"/>
      <c r="CC1076" s="267"/>
      <c r="CD1076" s="267"/>
      <c r="CE1076" s="267"/>
      <c r="CF1076" s="267"/>
      <c r="CG1076" s="267"/>
      <c r="CH1076" s="267"/>
      <c r="CI1076" s="267"/>
      <c r="CJ1076" s="267"/>
      <c r="CK1076" s="267"/>
      <c r="CL1076" s="267"/>
      <c r="CM1076" s="267"/>
      <c r="CN1076" s="267"/>
      <c r="CO1076" s="267"/>
      <c r="CP1076" s="267"/>
      <c r="CQ1076" s="267"/>
      <c r="CR1076" s="267"/>
      <c r="CS1076" s="267"/>
      <c r="CT1076" s="267"/>
      <c r="CU1076" s="267"/>
      <c r="CV1076" s="267"/>
      <c r="CW1076" s="267"/>
      <c r="CX1076" s="267"/>
      <c r="CY1076" s="267"/>
      <c r="CZ1076" s="267"/>
      <c r="DA1076" s="267"/>
      <c r="DB1076" s="267"/>
      <c r="DC1076" s="267"/>
      <c r="DD1076" s="267"/>
      <c r="DE1076" s="267"/>
      <c r="DF1076" s="267"/>
      <c r="DG1076" s="267"/>
      <c r="DH1076" s="267"/>
      <c r="DI1076" s="267"/>
      <c r="DJ1076" s="267"/>
      <c r="DK1076" s="267"/>
      <c r="DL1076" s="267"/>
      <c r="DM1076" s="267"/>
      <c r="DN1076" s="267"/>
      <c r="DO1076" s="267"/>
      <c r="DP1076" s="267"/>
      <c r="DQ1076" s="267"/>
      <c r="DR1076" s="267"/>
      <c r="DS1076" s="267"/>
      <c r="DT1076" s="267"/>
      <c r="DU1076" s="267"/>
      <c r="DV1076" s="267"/>
      <c r="DW1076" s="267"/>
      <c r="DX1076" s="267"/>
      <c r="DY1076" s="267"/>
      <c r="DZ1076" s="267"/>
      <c r="EA1076" s="267"/>
      <c r="EB1076" s="267"/>
      <c r="EC1076" s="267"/>
      <c r="ED1076" s="267"/>
      <c r="EE1076" s="267"/>
      <c r="EF1076" s="267"/>
      <c r="EG1076" s="267"/>
      <c r="EH1076" s="267"/>
      <c r="EI1076" s="267"/>
      <c r="EJ1076" s="267"/>
      <c r="EK1076" s="267"/>
      <c r="EL1076" s="267"/>
      <c r="EM1076" s="267"/>
      <c r="EN1076" s="267"/>
      <c r="EO1076" s="267"/>
      <c r="EP1076" s="267"/>
      <c r="EQ1076" s="267"/>
      <c r="ER1076" s="267"/>
      <c r="ES1076" s="267"/>
      <c r="ET1076" s="267"/>
      <c r="EU1076" s="267"/>
      <c r="EV1076" s="267"/>
      <c r="EW1076" s="267"/>
      <c r="EX1076" s="267"/>
      <c r="EY1076" s="267"/>
      <c r="EZ1076" s="267"/>
      <c r="FA1076" s="267"/>
      <c r="FB1076" s="267"/>
      <c r="FC1076" s="267"/>
      <c r="FD1076" s="267"/>
      <c r="FE1076" s="267"/>
      <c r="FF1076" s="267"/>
      <c r="FG1076" s="267"/>
      <c r="FH1076" s="267"/>
      <c r="FI1076" s="267"/>
      <c r="FJ1076" s="267"/>
      <c r="FK1076" s="267"/>
      <c r="FL1076" s="267"/>
      <c r="FM1076" s="267"/>
      <c r="FN1076" s="267"/>
      <c r="FO1076" s="267"/>
      <c r="FP1076" s="267"/>
      <c r="FQ1076" s="267"/>
      <c r="FR1076" s="267"/>
      <c r="FS1076" s="267"/>
      <c r="FT1076" s="267"/>
      <c r="FU1076" s="267"/>
      <c r="FV1076" s="267"/>
      <c r="FW1076" s="267"/>
      <c r="FX1076" s="267"/>
      <c r="FY1076" s="267"/>
      <c r="FZ1076" s="267"/>
      <c r="GA1076" s="267"/>
      <c r="GB1076" s="267"/>
      <c r="GC1076" s="267"/>
      <c r="GD1076" s="267"/>
      <c r="GE1076" s="267"/>
      <c r="GF1076" s="267"/>
      <c r="GG1076" s="267"/>
      <c r="GH1076" s="267"/>
      <c r="GI1076" s="267"/>
      <c r="GJ1076" s="267"/>
      <c r="GK1076" s="267"/>
      <c r="GL1076" s="267"/>
      <c r="GM1076" s="267"/>
      <c r="GN1076" s="267"/>
      <c r="GO1076" s="267"/>
      <c r="GP1076" s="267"/>
      <c r="GQ1076" s="267"/>
      <c r="GR1076" s="267"/>
      <c r="GS1076" s="267"/>
      <c r="GT1076" s="267"/>
      <c r="GU1076" s="267"/>
      <c r="GV1076" s="267"/>
    </row>
    <row r="1078" spans="1:204" s="502" customFormat="1">
      <c r="A1078" s="258"/>
      <c r="B1078" s="425"/>
      <c r="C1078" s="260"/>
      <c r="D1078" s="261"/>
      <c r="E1078" s="262"/>
      <c r="F1078" s="263"/>
      <c r="G1078" s="426"/>
      <c r="H1078" s="428"/>
      <c r="I1078" s="507"/>
      <c r="J1078" s="508"/>
      <c r="K1078" s="509"/>
      <c r="L1078" s="510"/>
      <c r="N1078" s="511"/>
      <c r="O1078" s="511"/>
      <c r="P1078" s="267"/>
      <c r="Q1078" s="267"/>
      <c r="R1078" s="267"/>
      <c r="S1078" s="267"/>
      <c r="T1078" s="267"/>
      <c r="U1078" s="267"/>
      <c r="V1078" s="267"/>
      <c r="W1078" s="267"/>
      <c r="X1078" s="267"/>
      <c r="Y1078" s="267"/>
      <c r="Z1078" s="267"/>
      <c r="AA1078" s="267"/>
      <c r="AB1078" s="267"/>
      <c r="AC1078" s="267"/>
      <c r="AD1078" s="267"/>
      <c r="AE1078" s="267"/>
      <c r="AF1078" s="267"/>
      <c r="AG1078" s="267"/>
      <c r="AH1078" s="267"/>
      <c r="AI1078" s="267"/>
      <c r="AJ1078" s="267"/>
      <c r="AK1078" s="267"/>
      <c r="AL1078" s="267"/>
      <c r="AM1078" s="267"/>
      <c r="AN1078" s="267"/>
      <c r="AO1078" s="267"/>
      <c r="AP1078" s="267"/>
      <c r="AQ1078" s="267"/>
      <c r="AR1078" s="267"/>
      <c r="AS1078" s="267"/>
      <c r="AT1078" s="267"/>
      <c r="AU1078" s="267"/>
      <c r="AV1078" s="267"/>
      <c r="AW1078" s="267"/>
      <c r="AX1078" s="267"/>
      <c r="AY1078" s="267"/>
      <c r="AZ1078" s="267"/>
      <c r="BA1078" s="267"/>
      <c r="BB1078" s="267"/>
      <c r="BC1078" s="267"/>
      <c r="BD1078" s="267"/>
      <c r="BE1078" s="267"/>
      <c r="BF1078" s="267"/>
      <c r="BG1078" s="267"/>
      <c r="BH1078" s="267"/>
      <c r="BI1078" s="267"/>
      <c r="BJ1078" s="267"/>
      <c r="BK1078" s="267"/>
      <c r="BL1078" s="267"/>
      <c r="BM1078" s="267"/>
      <c r="BN1078" s="267"/>
      <c r="BO1078" s="267"/>
      <c r="BP1078" s="267"/>
      <c r="BQ1078" s="267"/>
      <c r="BR1078" s="267"/>
      <c r="BS1078" s="267"/>
      <c r="BT1078" s="267"/>
      <c r="BU1078" s="267"/>
      <c r="BV1078" s="267"/>
      <c r="BW1078" s="267"/>
      <c r="BX1078" s="267"/>
      <c r="BY1078" s="267"/>
      <c r="BZ1078" s="267"/>
      <c r="CA1078" s="267"/>
      <c r="CB1078" s="267"/>
      <c r="CC1078" s="267"/>
      <c r="CD1078" s="267"/>
      <c r="CE1078" s="267"/>
      <c r="CF1078" s="267"/>
      <c r="CG1078" s="267"/>
      <c r="CH1078" s="267"/>
      <c r="CI1078" s="267"/>
      <c r="CJ1078" s="267"/>
      <c r="CK1078" s="267"/>
      <c r="CL1078" s="267"/>
      <c r="CM1078" s="267"/>
      <c r="CN1078" s="267"/>
      <c r="CO1078" s="267"/>
      <c r="CP1078" s="267"/>
      <c r="CQ1078" s="267"/>
      <c r="CR1078" s="267"/>
      <c r="CS1078" s="267"/>
      <c r="CT1078" s="267"/>
      <c r="CU1078" s="267"/>
      <c r="CV1078" s="267"/>
      <c r="CW1078" s="267"/>
      <c r="CX1078" s="267"/>
      <c r="CY1078" s="267"/>
      <c r="CZ1078" s="267"/>
      <c r="DA1078" s="267"/>
      <c r="DB1078" s="267"/>
      <c r="DC1078" s="267"/>
      <c r="DD1078" s="267"/>
      <c r="DE1078" s="267"/>
      <c r="DF1078" s="267"/>
      <c r="DG1078" s="267"/>
      <c r="DH1078" s="267"/>
      <c r="DI1078" s="267"/>
      <c r="DJ1078" s="267"/>
      <c r="DK1078" s="267"/>
      <c r="DL1078" s="267"/>
      <c r="DM1078" s="267"/>
      <c r="DN1078" s="267"/>
      <c r="DO1078" s="267"/>
      <c r="DP1078" s="267"/>
      <c r="DQ1078" s="267"/>
      <c r="DR1078" s="267"/>
      <c r="DS1078" s="267"/>
      <c r="DT1078" s="267"/>
      <c r="DU1078" s="267"/>
      <c r="DV1078" s="267"/>
      <c r="DW1078" s="267"/>
      <c r="DX1078" s="267"/>
      <c r="DY1078" s="267"/>
      <c r="DZ1078" s="267"/>
      <c r="EA1078" s="267"/>
      <c r="EB1078" s="267"/>
      <c r="EC1078" s="267"/>
      <c r="ED1078" s="267"/>
      <c r="EE1078" s="267"/>
      <c r="EF1078" s="267"/>
      <c r="EG1078" s="267"/>
      <c r="EH1078" s="267"/>
      <c r="EI1078" s="267"/>
      <c r="EJ1078" s="267"/>
      <c r="EK1078" s="267"/>
      <c r="EL1078" s="267"/>
      <c r="EM1078" s="267"/>
      <c r="EN1078" s="267"/>
      <c r="EO1078" s="267"/>
      <c r="EP1078" s="267"/>
      <c r="EQ1078" s="267"/>
      <c r="ER1078" s="267"/>
      <c r="ES1078" s="267"/>
      <c r="ET1078" s="267"/>
      <c r="EU1078" s="267"/>
      <c r="EV1078" s="267"/>
      <c r="EW1078" s="267"/>
      <c r="EX1078" s="267"/>
      <c r="EY1078" s="267"/>
      <c r="EZ1078" s="267"/>
      <c r="FA1078" s="267"/>
      <c r="FB1078" s="267"/>
      <c r="FC1078" s="267"/>
      <c r="FD1078" s="267"/>
      <c r="FE1078" s="267"/>
      <c r="FF1078" s="267"/>
      <c r="FG1078" s="267"/>
      <c r="FH1078" s="267"/>
      <c r="FI1078" s="267"/>
      <c r="FJ1078" s="267"/>
      <c r="FK1078" s="267"/>
      <c r="FL1078" s="267"/>
      <c r="FM1078" s="267"/>
      <c r="FN1078" s="267"/>
      <c r="FO1078" s="267"/>
      <c r="FP1078" s="267"/>
      <c r="FQ1078" s="267"/>
      <c r="FR1078" s="267"/>
      <c r="FS1078" s="267"/>
      <c r="FT1078" s="267"/>
      <c r="FU1078" s="267"/>
      <c r="FV1078" s="267"/>
      <c r="FW1078" s="267"/>
      <c r="FX1078" s="267"/>
      <c r="FY1078" s="267"/>
      <c r="FZ1078" s="267"/>
      <c r="GA1078" s="267"/>
      <c r="GB1078" s="267"/>
      <c r="GC1078" s="267"/>
      <c r="GD1078" s="267"/>
      <c r="GE1078" s="267"/>
      <c r="GF1078" s="267"/>
      <c r="GG1078" s="267"/>
      <c r="GH1078" s="267"/>
      <c r="GI1078" s="267"/>
      <c r="GJ1078" s="267"/>
      <c r="GK1078" s="267"/>
      <c r="GL1078" s="267"/>
      <c r="GM1078" s="267"/>
      <c r="GN1078" s="267"/>
      <c r="GO1078" s="267"/>
      <c r="GP1078" s="267"/>
      <c r="GQ1078" s="267"/>
      <c r="GR1078" s="267"/>
      <c r="GS1078" s="267"/>
      <c r="GT1078" s="267"/>
      <c r="GU1078" s="267"/>
      <c r="GV1078" s="267"/>
    </row>
    <row r="1080" spans="1:204" s="502" customFormat="1">
      <c r="A1080" s="258"/>
      <c r="B1080" s="425"/>
      <c r="C1080" s="260"/>
      <c r="D1080" s="261"/>
      <c r="E1080" s="262"/>
      <c r="F1080" s="263"/>
      <c r="G1080" s="426"/>
      <c r="H1080" s="428"/>
      <c r="I1080" s="507"/>
      <c r="J1080" s="508"/>
      <c r="K1080" s="509"/>
      <c r="L1080" s="510"/>
      <c r="N1080" s="511"/>
      <c r="O1080" s="511"/>
      <c r="P1080" s="267"/>
      <c r="Q1080" s="267"/>
      <c r="R1080" s="267"/>
      <c r="S1080" s="267"/>
      <c r="T1080" s="267"/>
      <c r="U1080" s="267"/>
      <c r="V1080" s="267"/>
      <c r="W1080" s="267"/>
      <c r="X1080" s="267"/>
      <c r="Y1080" s="267"/>
      <c r="Z1080" s="267"/>
      <c r="AA1080" s="267"/>
      <c r="AB1080" s="267"/>
      <c r="AC1080" s="267"/>
      <c r="AD1080" s="267"/>
      <c r="AE1080" s="267"/>
      <c r="AF1080" s="267"/>
      <c r="AG1080" s="267"/>
      <c r="AH1080" s="267"/>
      <c r="AI1080" s="267"/>
      <c r="AJ1080" s="267"/>
      <c r="AK1080" s="267"/>
      <c r="AL1080" s="267"/>
      <c r="AM1080" s="267"/>
      <c r="AN1080" s="267"/>
      <c r="AO1080" s="267"/>
      <c r="AP1080" s="267"/>
      <c r="AQ1080" s="267"/>
      <c r="AR1080" s="267"/>
      <c r="AS1080" s="267"/>
      <c r="AT1080" s="267"/>
      <c r="AU1080" s="267"/>
      <c r="AV1080" s="267"/>
      <c r="AW1080" s="267"/>
      <c r="AX1080" s="267"/>
      <c r="AY1080" s="267"/>
      <c r="AZ1080" s="267"/>
      <c r="BA1080" s="267"/>
      <c r="BB1080" s="267"/>
      <c r="BC1080" s="267"/>
      <c r="BD1080" s="267"/>
      <c r="BE1080" s="267"/>
      <c r="BF1080" s="267"/>
      <c r="BG1080" s="267"/>
      <c r="BH1080" s="267"/>
      <c r="BI1080" s="267"/>
      <c r="BJ1080" s="267"/>
      <c r="BK1080" s="267"/>
      <c r="BL1080" s="267"/>
      <c r="BM1080" s="267"/>
      <c r="BN1080" s="267"/>
      <c r="BO1080" s="267"/>
      <c r="BP1080" s="267"/>
      <c r="BQ1080" s="267"/>
      <c r="BR1080" s="267"/>
      <c r="BS1080" s="267"/>
      <c r="BT1080" s="267"/>
      <c r="BU1080" s="267"/>
      <c r="BV1080" s="267"/>
      <c r="BW1080" s="267"/>
      <c r="BX1080" s="267"/>
      <c r="BY1080" s="267"/>
      <c r="BZ1080" s="267"/>
      <c r="CA1080" s="267"/>
      <c r="CB1080" s="267"/>
      <c r="CC1080" s="267"/>
      <c r="CD1080" s="267"/>
      <c r="CE1080" s="267"/>
      <c r="CF1080" s="267"/>
      <c r="CG1080" s="267"/>
      <c r="CH1080" s="267"/>
      <c r="CI1080" s="267"/>
      <c r="CJ1080" s="267"/>
      <c r="CK1080" s="267"/>
      <c r="CL1080" s="267"/>
      <c r="CM1080" s="267"/>
      <c r="CN1080" s="267"/>
      <c r="CO1080" s="267"/>
      <c r="CP1080" s="267"/>
      <c r="CQ1080" s="267"/>
      <c r="CR1080" s="267"/>
      <c r="CS1080" s="267"/>
      <c r="CT1080" s="267"/>
      <c r="CU1080" s="267"/>
      <c r="CV1080" s="267"/>
      <c r="CW1080" s="267"/>
      <c r="CX1080" s="267"/>
      <c r="CY1080" s="267"/>
      <c r="CZ1080" s="267"/>
      <c r="DA1080" s="267"/>
      <c r="DB1080" s="267"/>
      <c r="DC1080" s="267"/>
      <c r="DD1080" s="267"/>
      <c r="DE1080" s="267"/>
      <c r="DF1080" s="267"/>
      <c r="DG1080" s="267"/>
      <c r="DH1080" s="267"/>
      <c r="DI1080" s="267"/>
      <c r="DJ1080" s="267"/>
      <c r="DK1080" s="267"/>
      <c r="DL1080" s="267"/>
      <c r="DM1080" s="267"/>
      <c r="DN1080" s="267"/>
      <c r="DO1080" s="267"/>
      <c r="DP1080" s="267"/>
      <c r="DQ1080" s="267"/>
      <c r="DR1080" s="267"/>
      <c r="DS1080" s="267"/>
      <c r="DT1080" s="267"/>
      <c r="DU1080" s="267"/>
      <c r="DV1080" s="267"/>
      <c r="DW1080" s="267"/>
      <c r="DX1080" s="267"/>
      <c r="DY1080" s="267"/>
      <c r="DZ1080" s="267"/>
      <c r="EA1080" s="267"/>
      <c r="EB1080" s="267"/>
      <c r="EC1080" s="267"/>
      <c r="ED1080" s="267"/>
      <c r="EE1080" s="267"/>
      <c r="EF1080" s="267"/>
      <c r="EG1080" s="267"/>
      <c r="EH1080" s="267"/>
      <c r="EI1080" s="267"/>
      <c r="EJ1080" s="267"/>
      <c r="EK1080" s="267"/>
      <c r="EL1080" s="267"/>
      <c r="EM1080" s="267"/>
      <c r="EN1080" s="267"/>
      <c r="EO1080" s="267"/>
      <c r="EP1080" s="267"/>
      <c r="EQ1080" s="267"/>
      <c r="ER1080" s="267"/>
      <c r="ES1080" s="267"/>
      <c r="ET1080" s="267"/>
      <c r="EU1080" s="267"/>
      <c r="EV1080" s="267"/>
      <c r="EW1080" s="267"/>
      <c r="EX1080" s="267"/>
      <c r="EY1080" s="267"/>
      <c r="EZ1080" s="267"/>
      <c r="FA1080" s="267"/>
      <c r="FB1080" s="267"/>
      <c r="FC1080" s="267"/>
      <c r="FD1080" s="267"/>
      <c r="FE1080" s="267"/>
      <c r="FF1080" s="267"/>
      <c r="FG1080" s="267"/>
      <c r="FH1080" s="267"/>
      <c r="FI1080" s="267"/>
      <c r="FJ1080" s="267"/>
      <c r="FK1080" s="267"/>
      <c r="FL1080" s="267"/>
      <c r="FM1080" s="267"/>
      <c r="FN1080" s="267"/>
      <c r="FO1080" s="267"/>
      <c r="FP1080" s="267"/>
      <c r="FQ1080" s="267"/>
      <c r="FR1080" s="267"/>
      <c r="FS1080" s="267"/>
      <c r="FT1080" s="267"/>
      <c r="FU1080" s="267"/>
      <c r="FV1080" s="267"/>
      <c r="FW1080" s="267"/>
      <c r="FX1080" s="267"/>
      <c r="FY1080" s="267"/>
      <c r="FZ1080" s="267"/>
      <c r="GA1080" s="267"/>
      <c r="GB1080" s="267"/>
      <c r="GC1080" s="267"/>
      <c r="GD1080" s="267"/>
      <c r="GE1080" s="267"/>
      <c r="GF1080" s="267"/>
      <c r="GG1080" s="267"/>
      <c r="GH1080" s="267"/>
      <c r="GI1080" s="267"/>
      <c r="GJ1080" s="267"/>
      <c r="GK1080" s="267"/>
      <c r="GL1080" s="267"/>
      <c r="GM1080" s="267"/>
      <c r="GN1080" s="267"/>
      <c r="GO1080" s="267"/>
      <c r="GP1080" s="267"/>
      <c r="GQ1080" s="267"/>
      <c r="GR1080" s="267"/>
      <c r="GS1080" s="267"/>
      <c r="GT1080" s="267"/>
      <c r="GU1080" s="267"/>
      <c r="GV1080" s="267"/>
    </row>
    <row r="1082" spans="1:204" s="502" customFormat="1">
      <c r="A1082" s="258"/>
      <c r="B1082" s="425"/>
      <c r="C1082" s="260"/>
      <c r="D1082" s="261"/>
      <c r="E1082" s="262"/>
      <c r="F1082" s="263"/>
      <c r="G1082" s="426"/>
      <c r="H1082" s="428"/>
      <c r="I1082" s="507"/>
      <c r="J1082" s="508"/>
      <c r="K1082" s="509"/>
      <c r="L1082" s="510"/>
      <c r="N1082" s="511"/>
      <c r="O1082" s="511"/>
      <c r="P1082" s="267"/>
      <c r="Q1082" s="267"/>
      <c r="R1082" s="267"/>
      <c r="S1082" s="267"/>
      <c r="T1082" s="267"/>
      <c r="U1082" s="267"/>
      <c r="V1082" s="267"/>
      <c r="W1082" s="267"/>
      <c r="X1082" s="267"/>
      <c r="Y1082" s="267"/>
      <c r="Z1082" s="267"/>
      <c r="AA1082" s="267"/>
      <c r="AB1082" s="267"/>
      <c r="AC1082" s="267"/>
      <c r="AD1082" s="267"/>
      <c r="AE1082" s="267"/>
      <c r="AF1082" s="267"/>
      <c r="AG1082" s="267"/>
      <c r="AH1082" s="267"/>
      <c r="AI1082" s="267"/>
      <c r="AJ1082" s="267"/>
      <c r="AK1082" s="267"/>
      <c r="AL1082" s="267"/>
      <c r="AM1082" s="267"/>
      <c r="AN1082" s="267"/>
      <c r="AO1082" s="267"/>
      <c r="AP1082" s="267"/>
      <c r="AQ1082" s="267"/>
      <c r="AR1082" s="267"/>
      <c r="AS1082" s="267"/>
      <c r="AT1082" s="267"/>
      <c r="AU1082" s="267"/>
      <c r="AV1082" s="267"/>
      <c r="AW1082" s="267"/>
      <c r="AX1082" s="267"/>
      <c r="AY1082" s="267"/>
      <c r="AZ1082" s="267"/>
      <c r="BA1082" s="267"/>
      <c r="BB1082" s="267"/>
      <c r="BC1082" s="267"/>
      <c r="BD1082" s="267"/>
      <c r="BE1082" s="267"/>
      <c r="BF1082" s="267"/>
      <c r="BG1082" s="267"/>
      <c r="BH1082" s="267"/>
      <c r="BI1082" s="267"/>
      <c r="BJ1082" s="267"/>
      <c r="BK1082" s="267"/>
      <c r="BL1082" s="267"/>
      <c r="BM1082" s="267"/>
      <c r="BN1082" s="267"/>
      <c r="BO1082" s="267"/>
      <c r="BP1082" s="267"/>
      <c r="BQ1082" s="267"/>
      <c r="BR1082" s="267"/>
      <c r="BS1082" s="267"/>
      <c r="BT1082" s="267"/>
      <c r="BU1082" s="267"/>
      <c r="BV1082" s="267"/>
      <c r="BW1082" s="267"/>
      <c r="BX1082" s="267"/>
      <c r="BY1082" s="267"/>
      <c r="BZ1082" s="267"/>
      <c r="CA1082" s="267"/>
      <c r="CB1082" s="267"/>
      <c r="CC1082" s="267"/>
      <c r="CD1082" s="267"/>
      <c r="CE1082" s="267"/>
      <c r="CF1082" s="267"/>
      <c r="CG1082" s="267"/>
      <c r="CH1082" s="267"/>
      <c r="CI1082" s="267"/>
      <c r="CJ1082" s="267"/>
      <c r="CK1082" s="267"/>
      <c r="CL1082" s="267"/>
      <c r="CM1082" s="267"/>
      <c r="CN1082" s="267"/>
      <c r="CO1082" s="267"/>
      <c r="CP1082" s="267"/>
      <c r="CQ1082" s="267"/>
      <c r="CR1082" s="267"/>
      <c r="CS1082" s="267"/>
      <c r="CT1082" s="267"/>
      <c r="CU1082" s="267"/>
      <c r="CV1082" s="267"/>
      <c r="CW1082" s="267"/>
      <c r="CX1082" s="267"/>
      <c r="CY1082" s="267"/>
      <c r="CZ1082" s="267"/>
      <c r="DA1082" s="267"/>
      <c r="DB1082" s="267"/>
      <c r="DC1082" s="267"/>
      <c r="DD1082" s="267"/>
      <c r="DE1082" s="267"/>
      <c r="DF1082" s="267"/>
      <c r="DG1082" s="267"/>
      <c r="DH1082" s="267"/>
      <c r="DI1082" s="267"/>
      <c r="DJ1082" s="267"/>
      <c r="DK1082" s="267"/>
      <c r="DL1082" s="267"/>
      <c r="DM1082" s="267"/>
      <c r="DN1082" s="267"/>
      <c r="DO1082" s="267"/>
      <c r="DP1082" s="267"/>
      <c r="DQ1082" s="267"/>
      <c r="DR1082" s="267"/>
      <c r="DS1082" s="267"/>
      <c r="DT1082" s="267"/>
      <c r="DU1082" s="267"/>
      <c r="DV1082" s="267"/>
      <c r="DW1082" s="267"/>
      <c r="DX1082" s="267"/>
      <c r="DY1082" s="267"/>
      <c r="DZ1082" s="267"/>
      <c r="EA1082" s="267"/>
      <c r="EB1082" s="267"/>
      <c r="EC1082" s="267"/>
      <c r="ED1082" s="267"/>
      <c r="EE1082" s="267"/>
      <c r="EF1082" s="267"/>
      <c r="EG1082" s="267"/>
      <c r="EH1082" s="267"/>
      <c r="EI1082" s="267"/>
      <c r="EJ1082" s="267"/>
      <c r="EK1082" s="267"/>
      <c r="EL1082" s="267"/>
      <c r="EM1082" s="267"/>
      <c r="EN1082" s="267"/>
      <c r="EO1082" s="267"/>
      <c r="EP1082" s="267"/>
      <c r="EQ1082" s="267"/>
      <c r="ER1082" s="267"/>
      <c r="ES1082" s="267"/>
      <c r="ET1082" s="267"/>
      <c r="EU1082" s="267"/>
      <c r="EV1082" s="267"/>
      <c r="EW1082" s="267"/>
      <c r="EX1082" s="267"/>
      <c r="EY1082" s="267"/>
      <c r="EZ1082" s="267"/>
      <c r="FA1082" s="267"/>
      <c r="FB1082" s="267"/>
      <c r="FC1082" s="267"/>
      <c r="FD1082" s="267"/>
      <c r="FE1082" s="267"/>
      <c r="FF1082" s="267"/>
      <c r="FG1082" s="267"/>
      <c r="FH1082" s="267"/>
      <c r="FI1082" s="267"/>
      <c r="FJ1082" s="267"/>
      <c r="FK1082" s="267"/>
      <c r="FL1082" s="267"/>
      <c r="FM1082" s="267"/>
      <c r="FN1082" s="267"/>
      <c r="FO1082" s="267"/>
      <c r="FP1082" s="267"/>
      <c r="FQ1082" s="267"/>
      <c r="FR1082" s="267"/>
      <c r="FS1082" s="267"/>
      <c r="FT1082" s="267"/>
      <c r="FU1082" s="267"/>
      <c r="FV1082" s="267"/>
      <c r="FW1082" s="267"/>
      <c r="FX1082" s="267"/>
      <c r="FY1082" s="267"/>
      <c r="FZ1082" s="267"/>
      <c r="GA1082" s="267"/>
      <c r="GB1082" s="267"/>
      <c r="GC1082" s="267"/>
      <c r="GD1082" s="267"/>
      <c r="GE1082" s="267"/>
      <c r="GF1082" s="267"/>
      <c r="GG1082" s="267"/>
      <c r="GH1082" s="267"/>
      <c r="GI1082" s="267"/>
      <c r="GJ1082" s="267"/>
      <c r="GK1082" s="267"/>
      <c r="GL1082" s="267"/>
      <c r="GM1082" s="267"/>
      <c r="GN1082" s="267"/>
      <c r="GO1082" s="267"/>
      <c r="GP1082" s="267"/>
      <c r="GQ1082" s="267"/>
      <c r="GR1082" s="267"/>
      <c r="GS1082" s="267"/>
      <c r="GT1082" s="267"/>
      <c r="GU1082" s="267"/>
      <c r="GV1082" s="267"/>
    </row>
    <row r="1084" spans="1:204" s="502" customFormat="1">
      <c r="A1084" s="258"/>
      <c r="B1084" s="425"/>
      <c r="C1084" s="260"/>
      <c r="D1084" s="261"/>
      <c r="E1084" s="262"/>
      <c r="F1084" s="263"/>
      <c r="G1084" s="426"/>
      <c r="H1084" s="428"/>
      <c r="I1084" s="507"/>
      <c r="J1084" s="508"/>
      <c r="K1084" s="509"/>
      <c r="L1084" s="510"/>
      <c r="N1084" s="511"/>
      <c r="O1084" s="511"/>
      <c r="P1084" s="267"/>
      <c r="Q1084" s="267"/>
      <c r="R1084" s="267"/>
      <c r="S1084" s="267"/>
      <c r="T1084" s="267"/>
      <c r="U1084" s="267"/>
      <c r="V1084" s="267"/>
      <c r="W1084" s="267"/>
      <c r="X1084" s="267"/>
      <c r="Y1084" s="267"/>
      <c r="Z1084" s="267"/>
      <c r="AA1084" s="267"/>
      <c r="AB1084" s="267"/>
      <c r="AC1084" s="267"/>
      <c r="AD1084" s="267"/>
      <c r="AE1084" s="267"/>
      <c r="AF1084" s="267"/>
      <c r="AG1084" s="267"/>
      <c r="AH1084" s="267"/>
      <c r="AI1084" s="267"/>
      <c r="AJ1084" s="267"/>
      <c r="AK1084" s="267"/>
      <c r="AL1084" s="267"/>
      <c r="AM1084" s="267"/>
      <c r="AN1084" s="267"/>
      <c r="AO1084" s="267"/>
      <c r="AP1084" s="267"/>
      <c r="AQ1084" s="267"/>
      <c r="AR1084" s="267"/>
      <c r="AS1084" s="267"/>
      <c r="AT1084" s="267"/>
      <c r="AU1084" s="267"/>
      <c r="AV1084" s="267"/>
      <c r="AW1084" s="267"/>
      <c r="AX1084" s="267"/>
      <c r="AY1084" s="267"/>
      <c r="AZ1084" s="267"/>
      <c r="BA1084" s="267"/>
      <c r="BB1084" s="267"/>
      <c r="BC1084" s="267"/>
      <c r="BD1084" s="267"/>
      <c r="BE1084" s="267"/>
      <c r="BF1084" s="267"/>
      <c r="BG1084" s="267"/>
      <c r="BH1084" s="267"/>
      <c r="BI1084" s="267"/>
      <c r="BJ1084" s="267"/>
      <c r="BK1084" s="267"/>
      <c r="BL1084" s="267"/>
      <c r="BM1084" s="267"/>
      <c r="BN1084" s="267"/>
      <c r="BO1084" s="267"/>
      <c r="BP1084" s="267"/>
      <c r="BQ1084" s="267"/>
      <c r="BR1084" s="267"/>
      <c r="BS1084" s="267"/>
      <c r="BT1084" s="267"/>
      <c r="BU1084" s="267"/>
      <c r="BV1084" s="267"/>
      <c r="BW1084" s="267"/>
      <c r="BX1084" s="267"/>
      <c r="BY1084" s="267"/>
      <c r="BZ1084" s="267"/>
      <c r="CA1084" s="267"/>
      <c r="CB1084" s="267"/>
      <c r="CC1084" s="267"/>
      <c r="CD1084" s="267"/>
      <c r="CE1084" s="267"/>
      <c r="CF1084" s="267"/>
      <c r="CG1084" s="267"/>
      <c r="CH1084" s="267"/>
      <c r="CI1084" s="267"/>
      <c r="CJ1084" s="267"/>
      <c r="CK1084" s="267"/>
      <c r="CL1084" s="267"/>
      <c r="CM1084" s="267"/>
      <c r="CN1084" s="267"/>
      <c r="CO1084" s="267"/>
      <c r="CP1084" s="267"/>
      <c r="CQ1084" s="267"/>
      <c r="CR1084" s="267"/>
      <c r="CS1084" s="267"/>
      <c r="CT1084" s="267"/>
      <c r="CU1084" s="267"/>
      <c r="CV1084" s="267"/>
      <c r="CW1084" s="267"/>
      <c r="CX1084" s="267"/>
      <c r="CY1084" s="267"/>
      <c r="CZ1084" s="267"/>
      <c r="DA1084" s="267"/>
      <c r="DB1084" s="267"/>
      <c r="DC1084" s="267"/>
      <c r="DD1084" s="267"/>
      <c r="DE1084" s="267"/>
      <c r="DF1084" s="267"/>
      <c r="DG1084" s="267"/>
      <c r="DH1084" s="267"/>
      <c r="DI1084" s="267"/>
      <c r="DJ1084" s="267"/>
      <c r="DK1084" s="267"/>
      <c r="DL1084" s="267"/>
      <c r="DM1084" s="267"/>
      <c r="DN1084" s="267"/>
      <c r="DO1084" s="267"/>
      <c r="DP1084" s="267"/>
      <c r="DQ1084" s="267"/>
      <c r="DR1084" s="267"/>
      <c r="DS1084" s="267"/>
      <c r="DT1084" s="267"/>
      <c r="DU1084" s="267"/>
      <c r="DV1084" s="267"/>
      <c r="DW1084" s="267"/>
      <c r="DX1084" s="267"/>
      <c r="DY1084" s="267"/>
      <c r="DZ1084" s="267"/>
      <c r="EA1084" s="267"/>
      <c r="EB1084" s="267"/>
      <c r="EC1084" s="267"/>
      <c r="ED1084" s="267"/>
      <c r="EE1084" s="267"/>
      <c r="EF1084" s="267"/>
      <c r="EG1084" s="267"/>
      <c r="EH1084" s="267"/>
      <c r="EI1084" s="267"/>
      <c r="EJ1084" s="267"/>
      <c r="EK1084" s="267"/>
      <c r="EL1084" s="267"/>
      <c r="EM1084" s="267"/>
      <c r="EN1084" s="267"/>
      <c r="EO1084" s="267"/>
      <c r="EP1084" s="267"/>
      <c r="EQ1084" s="267"/>
      <c r="ER1084" s="267"/>
      <c r="ES1084" s="267"/>
      <c r="ET1084" s="267"/>
      <c r="EU1084" s="267"/>
      <c r="EV1084" s="267"/>
      <c r="EW1084" s="267"/>
      <c r="EX1084" s="267"/>
      <c r="EY1084" s="267"/>
      <c r="EZ1084" s="267"/>
      <c r="FA1084" s="267"/>
      <c r="FB1084" s="267"/>
      <c r="FC1084" s="267"/>
      <c r="FD1084" s="267"/>
      <c r="FE1084" s="267"/>
      <c r="FF1084" s="267"/>
      <c r="FG1084" s="267"/>
      <c r="FH1084" s="267"/>
      <c r="FI1084" s="267"/>
      <c r="FJ1084" s="267"/>
      <c r="FK1084" s="267"/>
      <c r="FL1084" s="267"/>
      <c r="FM1084" s="267"/>
      <c r="FN1084" s="267"/>
      <c r="FO1084" s="267"/>
      <c r="FP1084" s="267"/>
      <c r="FQ1084" s="267"/>
      <c r="FR1084" s="267"/>
      <c r="FS1084" s="267"/>
      <c r="FT1084" s="267"/>
      <c r="FU1084" s="267"/>
      <c r="FV1084" s="267"/>
      <c r="FW1084" s="267"/>
      <c r="FX1084" s="267"/>
      <c r="FY1084" s="267"/>
      <c r="FZ1084" s="267"/>
      <c r="GA1084" s="267"/>
      <c r="GB1084" s="267"/>
      <c r="GC1084" s="267"/>
      <c r="GD1084" s="267"/>
      <c r="GE1084" s="267"/>
      <c r="GF1084" s="267"/>
      <c r="GG1084" s="267"/>
      <c r="GH1084" s="267"/>
      <c r="GI1084" s="267"/>
      <c r="GJ1084" s="267"/>
      <c r="GK1084" s="267"/>
      <c r="GL1084" s="267"/>
      <c r="GM1084" s="267"/>
      <c r="GN1084" s="267"/>
      <c r="GO1084" s="267"/>
      <c r="GP1084" s="267"/>
      <c r="GQ1084" s="267"/>
      <c r="GR1084" s="267"/>
      <c r="GS1084" s="267"/>
      <c r="GT1084" s="267"/>
      <c r="GU1084" s="267"/>
      <c r="GV1084" s="267"/>
    </row>
    <row r="1086" spans="1:204" s="502" customFormat="1">
      <c r="A1086" s="258"/>
      <c r="B1086" s="425"/>
      <c r="C1086" s="260"/>
      <c r="D1086" s="261"/>
      <c r="E1086" s="262"/>
      <c r="F1086" s="263"/>
      <c r="G1086" s="426"/>
      <c r="H1086" s="428"/>
      <c r="I1086" s="507"/>
      <c r="J1086" s="508"/>
      <c r="K1086" s="509"/>
      <c r="L1086" s="510"/>
      <c r="N1086" s="511"/>
      <c r="O1086" s="511"/>
      <c r="P1086" s="267"/>
      <c r="Q1086" s="267"/>
      <c r="R1086" s="267"/>
      <c r="S1086" s="267"/>
      <c r="T1086" s="267"/>
      <c r="U1086" s="267"/>
      <c r="V1086" s="267"/>
      <c r="W1086" s="267"/>
      <c r="X1086" s="267"/>
      <c r="Y1086" s="267"/>
      <c r="Z1086" s="267"/>
      <c r="AA1086" s="267"/>
      <c r="AB1086" s="267"/>
      <c r="AC1086" s="267"/>
      <c r="AD1086" s="267"/>
      <c r="AE1086" s="267"/>
      <c r="AF1086" s="267"/>
      <c r="AG1086" s="267"/>
      <c r="AH1086" s="267"/>
      <c r="AI1086" s="267"/>
      <c r="AJ1086" s="267"/>
      <c r="AK1086" s="267"/>
      <c r="AL1086" s="267"/>
      <c r="AM1086" s="267"/>
      <c r="AN1086" s="267"/>
      <c r="AO1086" s="267"/>
      <c r="AP1086" s="267"/>
      <c r="AQ1086" s="267"/>
      <c r="AR1086" s="267"/>
      <c r="AS1086" s="267"/>
      <c r="AT1086" s="267"/>
      <c r="AU1086" s="267"/>
      <c r="AV1086" s="267"/>
      <c r="AW1086" s="267"/>
      <c r="AX1086" s="267"/>
      <c r="AY1086" s="267"/>
      <c r="AZ1086" s="267"/>
      <c r="BA1086" s="267"/>
      <c r="BB1086" s="267"/>
      <c r="BC1086" s="267"/>
      <c r="BD1086" s="267"/>
      <c r="BE1086" s="267"/>
      <c r="BF1086" s="267"/>
      <c r="BG1086" s="267"/>
      <c r="BH1086" s="267"/>
      <c r="BI1086" s="267"/>
      <c r="BJ1086" s="267"/>
      <c r="BK1086" s="267"/>
      <c r="BL1086" s="267"/>
      <c r="BM1086" s="267"/>
      <c r="BN1086" s="267"/>
      <c r="BO1086" s="267"/>
      <c r="BP1086" s="267"/>
      <c r="BQ1086" s="267"/>
      <c r="BR1086" s="267"/>
      <c r="BS1086" s="267"/>
      <c r="BT1086" s="267"/>
      <c r="BU1086" s="267"/>
      <c r="BV1086" s="267"/>
      <c r="BW1086" s="267"/>
      <c r="BX1086" s="267"/>
      <c r="BY1086" s="267"/>
      <c r="BZ1086" s="267"/>
      <c r="CA1086" s="267"/>
      <c r="CB1086" s="267"/>
      <c r="CC1086" s="267"/>
      <c r="CD1086" s="267"/>
      <c r="CE1086" s="267"/>
      <c r="CF1086" s="267"/>
      <c r="CG1086" s="267"/>
      <c r="CH1086" s="267"/>
      <c r="CI1086" s="267"/>
      <c r="CJ1086" s="267"/>
      <c r="CK1086" s="267"/>
      <c r="CL1086" s="267"/>
      <c r="CM1086" s="267"/>
      <c r="CN1086" s="267"/>
      <c r="CO1086" s="267"/>
      <c r="CP1086" s="267"/>
      <c r="CQ1086" s="267"/>
      <c r="CR1086" s="267"/>
      <c r="CS1086" s="267"/>
      <c r="CT1086" s="267"/>
      <c r="CU1086" s="267"/>
      <c r="CV1086" s="267"/>
      <c r="CW1086" s="267"/>
      <c r="CX1086" s="267"/>
      <c r="CY1086" s="267"/>
      <c r="CZ1086" s="267"/>
      <c r="DA1086" s="267"/>
      <c r="DB1086" s="267"/>
      <c r="DC1086" s="267"/>
      <c r="DD1086" s="267"/>
      <c r="DE1086" s="267"/>
      <c r="DF1086" s="267"/>
      <c r="DG1086" s="267"/>
      <c r="DH1086" s="267"/>
      <c r="DI1086" s="267"/>
      <c r="DJ1086" s="267"/>
      <c r="DK1086" s="267"/>
      <c r="DL1086" s="267"/>
      <c r="DM1086" s="267"/>
      <c r="DN1086" s="267"/>
      <c r="DO1086" s="267"/>
      <c r="DP1086" s="267"/>
      <c r="DQ1086" s="267"/>
      <c r="DR1086" s="267"/>
      <c r="DS1086" s="267"/>
      <c r="DT1086" s="267"/>
      <c r="DU1086" s="267"/>
      <c r="DV1086" s="267"/>
      <c r="DW1086" s="267"/>
      <c r="DX1086" s="267"/>
      <c r="DY1086" s="267"/>
      <c r="DZ1086" s="267"/>
      <c r="EA1086" s="267"/>
      <c r="EB1086" s="267"/>
      <c r="EC1086" s="267"/>
      <c r="ED1086" s="267"/>
      <c r="EE1086" s="267"/>
      <c r="EF1086" s="267"/>
      <c r="EG1086" s="267"/>
      <c r="EH1086" s="267"/>
      <c r="EI1086" s="267"/>
      <c r="EJ1086" s="267"/>
      <c r="EK1086" s="267"/>
      <c r="EL1086" s="267"/>
      <c r="EM1086" s="267"/>
      <c r="EN1086" s="267"/>
      <c r="EO1086" s="267"/>
      <c r="EP1086" s="267"/>
      <c r="EQ1086" s="267"/>
      <c r="ER1086" s="267"/>
      <c r="ES1086" s="267"/>
      <c r="ET1086" s="267"/>
      <c r="EU1086" s="267"/>
      <c r="EV1086" s="267"/>
      <c r="EW1086" s="267"/>
      <c r="EX1086" s="267"/>
      <c r="EY1086" s="267"/>
      <c r="EZ1086" s="267"/>
      <c r="FA1086" s="267"/>
      <c r="FB1086" s="267"/>
      <c r="FC1086" s="267"/>
      <c r="FD1086" s="267"/>
      <c r="FE1086" s="267"/>
      <c r="FF1086" s="267"/>
      <c r="FG1086" s="267"/>
      <c r="FH1086" s="267"/>
      <c r="FI1086" s="267"/>
      <c r="FJ1086" s="267"/>
      <c r="FK1086" s="267"/>
      <c r="FL1086" s="267"/>
      <c r="FM1086" s="267"/>
      <c r="FN1086" s="267"/>
      <c r="FO1086" s="267"/>
      <c r="FP1086" s="267"/>
      <c r="FQ1086" s="267"/>
      <c r="FR1086" s="267"/>
      <c r="FS1086" s="267"/>
      <c r="FT1086" s="267"/>
      <c r="FU1086" s="267"/>
      <c r="FV1086" s="267"/>
      <c r="FW1086" s="267"/>
      <c r="FX1086" s="267"/>
      <c r="FY1086" s="267"/>
      <c r="FZ1086" s="267"/>
      <c r="GA1086" s="267"/>
      <c r="GB1086" s="267"/>
      <c r="GC1086" s="267"/>
      <c r="GD1086" s="267"/>
      <c r="GE1086" s="267"/>
      <c r="GF1086" s="267"/>
      <c r="GG1086" s="267"/>
      <c r="GH1086" s="267"/>
      <c r="GI1086" s="267"/>
      <c r="GJ1086" s="267"/>
      <c r="GK1086" s="267"/>
      <c r="GL1086" s="267"/>
      <c r="GM1086" s="267"/>
      <c r="GN1086" s="267"/>
      <c r="GO1086" s="267"/>
      <c r="GP1086" s="267"/>
      <c r="GQ1086" s="267"/>
      <c r="GR1086" s="267"/>
      <c r="GS1086" s="267"/>
      <c r="GT1086" s="267"/>
      <c r="GU1086" s="267"/>
      <c r="GV1086" s="267"/>
    </row>
    <row r="1088" spans="1:204" s="502" customFormat="1">
      <c r="A1088" s="258"/>
      <c r="B1088" s="425"/>
      <c r="C1088" s="260"/>
      <c r="D1088" s="261"/>
      <c r="E1088" s="262"/>
      <c r="F1088" s="263"/>
      <c r="G1088" s="426"/>
      <c r="H1088" s="428"/>
      <c r="I1088" s="507"/>
      <c r="J1088" s="508"/>
      <c r="K1088" s="509"/>
      <c r="L1088" s="510"/>
      <c r="N1088" s="511"/>
      <c r="O1088" s="511"/>
      <c r="P1088" s="267"/>
      <c r="Q1088" s="267"/>
      <c r="R1088" s="267"/>
      <c r="S1088" s="267"/>
      <c r="T1088" s="267"/>
      <c r="U1088" s="267"/>
      <c r="V1088" s="267"/>
      <c r="W1088" s="267"/>
      <c r="X1088" s="267"/>
      <c r="Y1088" s="267"/>
      <c r="Z1088" s="267"/>
      <c r="AA1088" s="267"/>
      <c r="AB1088" s="267"/>
      <c r="AC1088" s="267"/>
      <c r="AD1088" s="267"/>
      <c r="AE1088" s="267"/>
      <c r="AF1088" s="267"/>
      <c r="AG1088" s="267"/>
      <c r="AH1088" s="267"/>
      <c r="AI1088" s="267"/>
      <c r="AJ1088" s="267"/>
      <c r="AK1088" s="267"/>
      <c r="AL1088" s="267"/>
      <c r="AM1088" s="267"/>
      <c r="AN1088" s="267"/>
      <c r="AO1088" s="267"/>
      <c r="AP1088" s="267"/>
      <c r="AQ1088" s="267"/>
      <c r="AR1088" s="267"/>
      <c r="AS1088" s="267"/>
      <c r="AT1088" s="267"/>
      <c r="AU1088" s="267"/>
      <c r="AV1088" s="267"/>
      <c r="AW1088" s="267"/>
      <c r="AX1088" s="267"/>
      <c r="AY1088" s="267"/>
      <c r="AZ1088" s="267"/>
      <c r="BA1088" s="267"/>
      <c r="BB1088" s="267"/>
      <c r="BC1088" s="267"/>
      <c r="BD1088" s="267"/>
      <c r="BE1088" s="267"/>
      <c r="BF1088" s="267"/>
      <c r="BG1088" s="267"/>
      <c r="BH1088" s="267"/>
      <c r="BI1088" s="267"/>
      <c r="BJ1088" s="267"/>
      <c r="BK1088" s="267"/>
      <c r="BL1088" s="267"/>
      <c r="BM1088" s="267"/>
      <c r="BN1088" s="267"/>
      <c r="BO1088" s="267"/>
      <c r="BP1088" s="267"/>
      <c r="BQ1088" s="267"/>
      <c r="BR1088" s="267"/>
      <c r="BS1088" s="267"/>
      <c r="BT1088" s="267"/>
      <c r="BU1088" s="267"/>
      <c r="BV1088" s="267"/>
      <c r="BW1088" s="267"/>
      <c r="BX1088" s="267"/>
      <c r="BY1088" s="267"/>
      <c r="BZ1088" s="267"/>
      <c r="CA1088" s="267"/>
      <c r="CB1088" s="267"/>
      <c r="CC1088" s="267"/>
      <c r="CD1088" s="267"/>
      <c r="CE1088" s="267"/>
      <c r="CF1088" s="267"/>
      <c r="CG1088" s="267"/>
      <c r="CH1088" s="267"/>
      <c r="CI1088" s="267"/>
      <c r="CJ1088" s="267"/>
      <c r="CK1088" s="267"/>
      <c r="CL1088" s="267"/>
      <c r="CM1088" s="267"/>
      <c r="CN1088" s="267"/>
      <c r="CO1088" s="267"/>
      <c r="CP1088" s="267"/>
      <c r="CQ1088" s="267"/>
      <c r="CR1088" s="267"/>
      <c r="CS1088" s="267"/>
      <c r="CT1088" s="267"/>
      <c r="CU1088" s="267"/>
      <c r="CV1088" s="267"/>
      <c r="CW1088" s="267"/>
      <c r="CX1088" s="267"/>
      <c r="CY1088" s="267"/>
      <c r="CZ1088" s="267"/>
      <c r="DA1088" s="267"/>
      <c r="DB1088" s="267"/>
      <c r="DC1088" s="267"/>
      <c r="DD1088" s="267"/>
      <c r="DE1088" s="267"/>
      <c r="DF1088" s="267"/>
      <c r="DG1088" s="267"/>
      <c r="DH1088" s="267"/>
      <c r="DI1088" s="267"/>
      <c r="DJ1088" s="267"/>
      <c r="DK1088" s="267"/>
      <c r="DL1088" s="267"/>
      <c r="DM1088" s="267"/>
      <c r="DN1088" s="267"/>
      <c r="DO1088" s="267"/>
      <c r="DP1088" s="267"/>
      <c r="DQ1088" s="267"/>
      <c r="DR1088" s="267"/>
      <c r="DS1088" s="267"/>
      <c r="DT1088" s="267"/>
      <c r="DU1088" s="267"/>
      <c r="DV1088" s="267"/>
      <c r="DW1088" s="267"/>
      <c r="DX1088" s="267"/>
      <c r="DY1088" s="267"/>
      <c r="DZ1088" s="267"/>
      <c r="EA1088" s="267"/>
      <c r="EB1088" s="267"/>
      <c r="EC1088" s="267"/>
      <c r="ED1088" s="267"/>
      <c r="EE1088" s="267"/>
      <c r="EF1088" s="267"/>
      <c r="EG1088" s="267"/>
      <c r="EH1088" s="267"/>
      <c r="EI1088" s="267"/>
      <c r="EJ1088" s="267"/>
      <c r="EK1088" s="267"/>
      <c r="EL1088" s="267"/>
      <c r="EM1088" s="267"/>
      <c r="EN1088" s="267"/>
      <c r="EO1088" s="267"/>
      <c r="EP1088" s="267"/>
      <c r="EQ1088" s="267"/>
      <c r="ER1088" s="267"/>
      <c r="ES1088" s="267"/>
      <c r="ET1088" s="267"/>
      <c r="EU1088" s="267"/>
      <c r="EV1088" s="267"/>
      <c r="EW1088" s="267"/>
      <c r="EX1088" s="267"/>
      <c r="EY1088" s="267"/>
      <c r="EZ1088" s="267"/>
      <c r="FA1088" s="267"/>
      <c r="FB1088" s="267"/>
      <c r="FC1088" s="267"/>
      <c r="FD1088" s="267"/>
      <c r="FE1088" s="267"/>
      <c r="FF1088" s="267"/>
      <c r="FG1088" s="267"/>
      <c r="FH1088" s="267"/>
      <c r="FI1088" s="267"/>
      <c r="FJ1088" s="267"/>
      <c r="FK1088" s="267"/>
      <c r="FL1088" s="267"/>
      <c r="FM1088" s="267"/>
      <c r="FN1088" s="267"/>
      <c r="FO1088" s="267"/>
      <c r="FP1088" s="267"/>
      <c r="FQ1088" s="267"/>
      <c r="FR1088" s="267"/>
      <c r="FS1088" s="267"/>
      <c r="FT1088" s="267"/>
      <c r="FU1088" s="267"/>
      <c r="FV1088" s="267"/>
      <c r="FW1088" s="267"/>
      <c r="FX1088" s="267"/>
      <c r="FY1088" s="267"/>
      <c r="FZ1088" s="267"/>
      <c r="GA1088" s="267"/>
      <c r="GB1088" s="267"/>
      <c r="GC1088" s="267"/>
      <c r="GD1088" s="267"/>
      <c r="GE1088" s="267"/>
      <c r="GF1088" s="267"/>
      <c r="GG1088" s="267"/>
      <c r="GH1088" s="267"/>
      <c r="GI1088" s="267"/>
      <c r="GJ1088" s="267"/>
      <c r="GK1088" s="267"/>
      <c r="GL1088" s="267"/>
      <c r="GM1088" s="267"/>
      <c r="GN1088" s="267"/>
      <c r="GO1088" s="267"/>
      <c r="GP1088" s="267"/>
      <c r="GQ1088" s="267"/>
      <c r="GR1088" s="267"/>
      <c r="GS1088" s="267"/>
      <c r="GT1088" s="267"/>
      <c r="GU1088" s="267"/>
      <c r="GV1088" s="267"/>
    </row>
    <row r="1090" spans="1:204" s="502" customFormat="1">
      <c r="A1090" s="258"/>
      <c r="B1090" s="425"/>
      <c r="C1090" s="260"/>
      <c r="D1090" s="261"/>
      <c r="E1090" s="262"/>
      <c r="F1090" s="263"/>
      <c r="G1090" s="426"/>
      <c r="H1090" s="428"/>
      <c r="I1090" s="507"/>
      <c r="J1090" s="508"/>
      <c r="K1090" s="509"/>
      <c r="L1090" s="510"/>
      <c r="N1090" s="511"/>
      <c r="O1090" s="511"/>
      <c r="P1090" s="267"/>
      <c r="Q1090" s="267"/>
      <c r="R1090" s="267"/>
      <c r="S1090" s="267"/>
      <c r="T1090" s="267"/>
      <c r="U1090" s="267"/>
      <c r="V1090" s="267"/>
      <c r="W1090" s="267"/>
      <c r="X1090" s="267"/>
      <c r="Y1090" s="267"/>
      <c r="Z1090" s="267"/>
      <c r="AA1090" s="267"/>
      <c r="AB1090" s="267"/>
      <c r="AC1090" s="267"/>
      <c r="AD1090" s="267"/>
      <c r="AE1090" s="267"/>
      <c r="AF1090" s="267"/>
      <c r="AG1090" s="267"/>
      <c r="AH1090" s="267"/>
      <c r="AI1090" s="267"/>
      <c r="AJ1090" s="267"/>
      <c r="AK1090" s="267"/>
      <c r="AL1090" s="267"/>
      <c r="AM1090" s="267"/>
      <c r="AN1090" s="267"/>
      <c r="AO1090" s="267"/>
      <c r="AP1090" s="267"/>
      <c r="AQ1090" s="267"/>
      <c r="AR1090" s="267"/>
      <c r="AS1090" s="267"/>
      <c r="AT1090" s="267"/>
      <c r="AU1090" s="267"/>
      <c r="AV1090" s="267"/>
      <c r="AW1090" s="267"/>
      <c r="AX1090" s="267"/>
      <c r="AY1090" s="267"/>
      <c r="AZ1090" s="267"/>
      <c r="BA1090" s="267"/>
      <c r="BB1090" s="267"/>
      <c r="BC1090" s="267"/>
      <c r="BD1090" s="267"/>
      <c r="BE1090" s="267"/>
      <c r="BF1090" s="267"/>
      <c r="BG1090" s="267"/>
      <c r="BH1090" s="267"/>
      <c r="BI1090" s="267"/>
      <c r="BJ1090" s="267"/>
      <c r="BK1090" s="267"/>
      <c r="BL1090" s="267"/>
      <c r="BM1090" s="267"/>
      <c r="BN1090" s="267"/>
      <c r="BO1090" s="267"/>
      <c r="BP1090" s="267"/>
      <c r="BQ1090" s="267"/>
      <c r="BR1090" s="267"/>
      <c r="BS1090" s="267"/>
      <c r="BT1090" s="267"/>
      <c r="BU1090" s="267"/>
      <c r="BV1090" s="267"/>
      <c r="BW1090" s="267"/>
      <c r="BX1090" s="267"/>
      <c r="BY1090" s="267"/>
      <c r="BZ1090" s="267"/>
      <c r="CA1090" s="267"/>
      <c r="CB1090" s="267"/>
      <c r="CC1090" s="267"/>
      <c r="CD1090" s="267"/>
      <c r="CE1090" s="267"/>
      <c r="CF1090" s="267"/>
      <c r="CG1090" s="267"/>
      <c r="CH1090" s="267"/>
      <c r="CI1090" s="267"/>
      <c r="CJ1090" s="267"/>
      <c r="CK1090" s="267"/>
      <c r="CL1090" s="267"/>
      <c r="CM1090" s="267"/>
      <c r="CN1090" s="267"/>
      <c r="CO1090" s="267"/>
      <c r="CP1090" s="267"/>
      <c r="CQ1090" s="267"/>
      <c r="CR1090" s="267"/>
      <c r="CS1090" s="267"/>
      <c r="CT1090" s="267"/>
      <c r="CU1090" s="267"/>
      <c r="CV1090" s="267"/>
      <c r="CW1090" s="267"/>
      <c r="CX1090" s="267"/>
      <c r="CY1090" s="267"/>
      <c r="CZ1090" s="267"/>
      <c r="DA1090" s="267"/>
      <c r="DB1090" s="267"/>
      <c r="DC1090" s="267"/>
      <c r="DD1090" s="267"/>
      <c r="DE1090" s="267"/>
      <c r="DF1090" s="267"/>
      <c r="DG1090" s="267"/>
      <c r="DH1090" s="267"/>
      <c r="DI1090" s="267"/>
      <c r="DJ1090" s="267"/>
      <c r="DK1090" s="267"/>
      <c r="DL1090" s="267"/>
      <c r="DM1090" s="267"/>
      <c r="DN1090" s="267"/>
      <c r="DO1090" s="267"/>
      <c r="DP1090" s="267"/>
      <c r="DQ1090" s="267"/>
      <c r="DR1090" s="267"/>
      <c r="DS1090" s="267"/>
      <c r="DT1090" s="267"/>
      <c r="DU1090" s="267"/>
      <c r="DV1090" s="267"/>
      <c r="DW1090" s="267"/>
      <c r="DX1090" s="267"/>
      <c r="DY1090" s="267"/>
      <c r="DZ1090" s="267"/>
      <c r="EA1090" s="267"/>
      <c r="EB1090" s="267"/>
      <c r="EC1090" s="267"/>
      <c r="ED1090" s="267"/>
      <c r="EE1090" s="267"/>
      <c r="EF1090" s="267"/>
      <c r="EG1090" s="267"/>
      <c r="EH1090" s="267"/>
      <c r="EI1090" s="267"/>
      <c r="EJ1090" s="267"/>
      <c r="EK1090" s="267"/>
      <c r="EL1090" s="267"/>
      <c r="EM1090" s="267"/>
      <c r="EN1090" s="267"/>
      <c r="EO1090" s="267"/>
      <c r="EP1090" s="267"/>
      <c r="EQ1090" s="267"/>
      <c r="ER1090" s="267"/>
      <c r="ES1090" s="267"/>
      <c r="ET1090" s="267"/>
      <c r="EU1090" s="267"/>
      <c r="EV1090" s="267"/>
      <c r="EW1090" s="267"/>
      <c r="EX1090" s="267"/>
      <c r="EY1090" s="267"/>
      <c r="EZ1090" s="267"/>
      <c r="FA1090" s="267"/>
      <c r="FB1090" s="267"/>
      <c r="FC1090" s="267"/>
      <c r="FD1090" s="267"/>
      <c r="FE1090" s="267"/>
      <c r="FF1090" s="267"/>
      <c r="FG1090" s="267"/>
      <c r="FH1090" s="267"/>
      <c r="FI1090" s="267"/>
      <c r="FJ1090" s="267"/>
      <c r="FK1090" s="267"/>
      <c r="FL1090" s="267"/>
      <c r="FM1090" s="267"/>
      <c r="FN1090" s="267"/>
      <c r="FO1090" s="267"/>
      <c r="FP1090" s="267"/>
      <c r="FQ1090" s="267"/>
      <c r="FR1090" s="267"/>
      <c r="FS1090" s="267"/>
      <c r="FT1090" s="267"/>
      <c r="FU1090" s="267"/>
      <c r="FV1090" s="267"/>
      <c r="FW1090" s="267"/>
      <c r="FX1090" s="267"/>
      <c r="FY1090" s="267"/>
      <c r="FZ1090" s="267"/>
      <c r="GA1090" s="267"/>
      <c r="GB1090" s="267"/>
      <c r="GC1090" s="267"/>
      <c r="GD1090" s="267"/>
      <c r="GE1090" s="267"/>
      <c r="GF1090" s="267"/>
      <c r="GG1090" s="267"/>
      <c r="GH1090" s="267"/>
      <c r="GI1090" s="267"/>
      <c r="GJ1090" s="267"/>
      <c r="GK1090" s="267"/>
      <c r="GL1090" s="267"/>
      <c r="GM1090" s="267"/>
      <c r="GN1090" s="267"/>
      <c r="GO1090" s="267"/>
      <c r="GP1090" s="267"/>
      <c r="GQ1090" s="267"/>
      <c r="GR1090" s="267"/>
      <c r="GS1090" s="267"/>
      <c r="GT1090" s="267"/>
      <c r="GU1090" s="267"/>
      <c r="GV1090" s="267"/>
    </row>
    <row r="1091" spans="1:204" s="502" customFormat="1">
      <c r="A1091" s="258"/>
      <c r="B1091" s="425"/>
      <c r="C1091" s="260"/>
      <c r="D1091" s="261"/>
      <c r="E1091" s="262"/>
      <c r="F1091" s="263"/>
      <c r="G1091" s="426"/>
      <c r="H1091" s="428"/>
      <c r="I1091" s="507"/>
      <c r="J1091" s="508"/>
      <c r="K1091" s="509"/>
      <c r="L1091" s="510"/>
      <c r="N1091" s="511"/>
      <c r="O1091" s="511"/>
      <c r="P1091" s="267"/>
      <c r="Q1091" s="267"/>
      <c r="R1091" s="267"/>
      <c r="S1091" s="267"/>
      <c r="T1091" s="267"/>
      <c r="U1091" s="267"/>
      <c r="V1091" s="267"/>
      <c r="W1091" s="267"/>
      <c r="X1091" s="267"/>
      <c r="Y1091" s="267"/>
      <c r="Z1091" s="267"/>
      <c r="AA1091" s="267"/>
      <c r="AB1091" s="267"/>
      <c r="AC1091" s="267"/>
      <c r="AD1091" s="267"/>
      <c r="AE1091" s="267"/>
      <c r="AF1091" s="267"/>
      <c r="AG1091" s="267"/>
      <c r="AH1091" s="267"/>
      <c r="AI1091" s="267"/>
      <c r="AJ1091" s="267"/>
      <c r="AK1091" s="267"/>
      <c r="AL1091" s="267"/>
      <c r="AM1091" s="267"/>
      <c r="AN1091" s="267"/>
      <c r="AO1091" s="267"/>
      <c r="AP1091" s="267"/>
      <c r="AQ1091" s="267"/>
      <c r="AR1091" s="267"/>
      <c r="AS1091" s="267"/>
      <c r="AT1091" s="267"/>
      <c r="AU1091" s="267"/>
      <c r="AV1091" s="267"/>
      <c r="AW1091" s="267"/>
      <c r="AX1091" s="267"/>
      <c r="AY1091" s="267"/>
      <c r="AZ1091" s="267"/>
      <c r="BA1091" s="267"/>
      <c r="BB1091" s="267"/>
      <c r="BC1091" s="267"/>
      <c r="BD1091" s="267"/>
      <c r="BE1091" s="267"/>
      <c r="BF1091" s="267"/>
      <c r="BG1091" s="267"/>
      <c r="BH1091" s="267"/>
      <c r="BI1091" s="267"/>
      <c r="BJ1091" s="267"/>
      <c r="BK1091" s="267"/>
      <c r="BL1091" s="267"/>
      <c r="BM1091" s="267"/>
      <c r="BN1091" s="267"/>
      <c r="BO1091" s="267"/>
      <c r="BP1091" s="267"/>
      <c r="BQ1091" s="267"/>
      <c r="BR1091" s="267"/>
      <c r="BS1091" s="267"/>
      <c r="BT1091" s="267"/>
      <c r="BU1091" s="267"/>
      <c r="BV1091" s="267"/>
      <c r="BW1091" s="267"/>
      <c r="BX1091" s="267"/>
      <c r="BY1091" s="267"/>
      <c r="BZ1091" s="267"/>
      <c r="CA1091" s="267"/>
      <c r="CB1091" s="267"/>
      <c r="CC1091" s="267"/>
      <c r="CD1091" s="267"/>
      <c r="CE1091" s="267"/>
      <c r="CF1091" s="267"/>
      <c r="CG1091" s="267"/>
      <c r="CH1091" s="267"/>
      <c r="CI1091" s="267"/>
      <c r="CJ1091" s="267"/>
      <c r="CK1091" s="267"/>
      <c r="CL1091" s="267"/>
      <c r="CM1091" s="267"/>
      <c r="CN1091" s="267"/>
      <c r="CO1091" s="267"/>
      <c r="CP1091" s="267"/>
      <c r="CQ1091" s="267"/>
      <c r="CR1091" s="267"/>
      <c r="CS1091" s="267"/>
      <c r="CT1091" s="267"/>
      <c r="CU1091" s="267"/>
      <c r="CV1091" s="267"/>
      <c r="CW1091" s="267"/>
      <c r="CX1091" s="267"/>
      <c r="CY1091" s="267"/>
      <c r="CZ1091" s="267"/>
      <c r="DA1091" s="267"/>
      <c r="DB1091" s="267"/>
      <c r="DC1091" s="267"/>
      <c r="DD1091" s="267"/>
      <c r="DE1091" s="267"/>
      <c r="DF1091" s="267"/>
      <c r="DG1091" s="267"/>
      <c r="DH1091" s="267"/>
      <c r="DI1091" s="267"/>
      <c r="DJ1091" s="267"/>
      <c r="DK1091" s="267"/>
      <c r="DL1091" s="267"/>
      <c r="DM1091" s="267"/>
      <c r="DN1091" s="267"/>
      <c r="DO1091" s="267"/>
      <c r="DP1091" s="267"/>
      <c r="DQ1091" s="267"/>
      <c r="DR1091" s="267"/>
      <c r="DS1091" s="267"/>
      <c r="DT1091" s="267"/>
      <c r="DU1091" s="267"/>
      <c r="DV1091" s="267"/>
      <c r="DW1091" s="267"/>
      <c r="DX1091" s="267"/>
      <c r="DY1091" s="267"/>
      <c r="DZ1091" s="267"/>
      <c r="EA1091" s="267"/>
      <c r="EB1091" s="267"/>
      <c r="EC1091" s="267"/>
      <c r="ED1091" s="267"/>
      <c r="EE1091" s="267"/>
      <c r="EF1091" s="267"/>
      <c r="EG1091" s="267"/>
      <c r="EH1091" s="267"/>
      <c r="EI1091" s="267"/>
      <c r="EJ1091" s="267"/>
      <c r="EK1091" s="267"/>
      <c r="EL1091" s="267"/>
      <c r="EM1091" s="267"/>
      <c r="EN1091" s="267"/>
      <c r="EO1091" s="267"/>
      <c r="EP1091" s="267"/>
      <c r="EQ1091" s="267"/>
      <c r="ER1091" s="267"/>
      <c r="ES1091" s="267"/>
      <c r="ET1091" s="267"/>
      <c r="EU1091" s="267"/>
      <c r="EV1091" s="267"/>
      <c r="EW1091" s="267"/>
      <c r="EX1091" s="267"/>
      <c r="EY1091" s="267"/>
      <c r="EZ1091" s="267"/>
      <c r="FA1091" s="267"/>
      <c r="FB1091" s="267"/>
      <c r="FC1091" s="267"/>
      <c r="FD1091" s="267"/>
      <c r="FE1091" s="267"/>
      <c r="FF1091" s="267"/>
      <c r="FG1091" s="267"/>
      <c r="FH1091" s="267"/>
      <c r="FI1091" s="267"/>
      <c r="FJ1091" s="267"/>
      <c r="FK1091" s="267"/>
      <c r="FL1091" s="267"/>
      <c r="FM1091" s="267"/>
      <c r="FN1091" s="267"/>
      <c r="FO1091" s="267"/>
      <c r="FP1091" s="267"/>
      <c r="FQ1091" s="267"/>
      <c r="FR1091" s="267"/>
      <c r="FS1091" s="267"/>
      <c r="FT1091" s="267"/>
      <c r="FU1091" s="267"/>
      <c r="FV1091" s="267"/>
      <c r="FW1091" s="267"/>
      <c r="FX1091" s="267"/>
      <c r="FY1091" s="267"/>
      <c r="FZ1091" s="267"/>
      <c r="GA1091" s="267"/>
      <c r="GB1091" s="267"/>
      <c r="GC1091" s="267"/>
      <c r="GD1091" s="267"/>
      <c r="GE1091" s="267"/>
      <c r="GF1091" s="267"/>
      <c r="GG1091" s="267"/>
      <c r="GH1091" s="267"/>
      <c r="GI1091" s="267"/>
      <c r="GJ1091" s="267"/>
      <c r="GK1091" s="267"/>
      <c r="GL1091" s="267"/>
      <c r="GM1091" s="267"/>
      <c r="GN1091" s="267"/>
      <c r="GO1091" s="267"/>
      <c r="GP1091" s="267"/>
      <c r="GQ1091" s="267"/>
      <c r="GR1091" s="267"/>
      <c r="GS1091" s="267"/>
      <c r="GT1091" s="267"/>
      <c r="GU1091" s="267"/>
      <c r="GV1091" s="267"/>
    </row>
    <row r="1093" spans="1:204" s="502" customFormat="1">
      <c r="A1093" s="258"/>
      <c r="B1093" s="425"/>
      <c r="C1093" s="260"/>
      <c r="D1093" s="261"/>
      <c r="E1093" s="262"/>
      <c r="F1093" s="263"/>
      <c r="G1093" s="426"/>
      <c r="H1093" s="428"/>
      <c r="I1093" s="507"/>
      <c r="J1093" s="508"/>
      <c r="K1093" s="509"/>
      <c r="L1093" s="510"/>
      <c r="N1093" s="511"/>
      <c r="O1093" s="511"/>
      <c r="P1093" s="267"/>
      <c r="Q1093" s="267"/>
      <c r="R1093" s="267"/>
      <c r="S1093" s="267"/>
      <c r="T1093" s="267"/>
      <c r="U1093" s="267"/>
      <c r="V1093" s="267"/>
      <c r="W1093" s="267"/>
      <c r="X1093" s="267"/>
      <c r="Y1093" s="267"/>
      <c r="Z1093" s="267"/>
      <c r="AA1093" s="267"/>
      <c r="AB1093" s="267"/>
      <c r="AC1093" s="267"/>
      <c r="AD1093" s="267"/>
      <c r="AE1093" s="267"/>
      <c r="AF1093" s="267"/>
      <c r="AG1093" s="267"/>
      <c r="AH1093" s="267"/>
      <c r="AI1093" s="267"/>
      <c r="AJ1093" s="267"/>
      <c r="AK1093" s="267"/>
      <c r="AL1093" s="267"/>
      <c r="AM1093" s="267"/>
      <c r="AN1093" s="267"/>
      <c r="AO1093" s="267"/>
      <c r="AP1093" s="267"/>
      <c r="AQ1093" s="267"/>
      <c r="AR1093" s="267"/>
      <c r="AS1093" s="267"/>
      <c r="AT1093" s="267"/>
      <c r="AU1093" s="267"/>
      <c r="AV1093" s="267"/>
      <c r="AW1093" s="267"/>
      <c r="AX1093" s="267"/>
      <c r="AY1093" s="267"/>
      <c r="AZ1093" s="267"/>
      <c r="BA1093" s="267"/>
      <c r="BB1093" s="267"/>
      <c r="BC1093" s="267"/>
      <c r="BD1093" s="267"/>
      <c r="BE1093" s="267"/>
      <c r="BF1093" s="267"/>
      <c r="BG1093" s="267"/>
      <c r="BH1093" s="267"/>
      <c r="BI1093" s="267"/>
      <c r="BJ1093" s="267"/>
      <c r="BK1093" s="267"/>
      <c r="BL1093" s="267"/>
      <c r="BM1093" s="267"/>
      <c r="BN1093" s="267"/>
      <c r="BO1093" s="267"/>
      <c r="BP1093" s="267"/>
      <c r="BQ1093" s="267"/>
      <c r="BR1093" s="267"/>
      <c r="BS1093" s="267"/>
      <c r="BT1093" s="267"/>
      <c r="BU1093" s="267"/>
      <c r="BV1093" s="267"/>
      <c r="BW1093" s="267"/>
      <c r="BX1093" s="267"/>
      <c r="BY1093" s="267"/>
      <c r="BZ1093" s="267"/>
      <c r="CA1093" s="267"/>
      <c r="CB1093" s="267"/>
      <c r="CC1093" s="267"/>
      <c r="CD1093" s="267"/>
      <c r="CE1093" s="267"/>
      <c r="CF1093" s="267"/>
      <c r="CG1093" s="267"/>
      <c r="CH1093" s="267"/>
      <c r="CI1093" s="267"/>
      <c r="CJ1093" s="267"/>
      <c r="CK1093" s="267"/>
      <c r="CL1093" s="267"/>
      <c r="CM1093" s="267"/>
      <c r="CN1093" s="267"/>
      <c r="CO1093" s="267"/>
      <c r="CP1093" s="267"/>
      <c r="CQ1093" s="267"/>
      <c r="CR1093" s="267"/>
      <c r="CS1093" s="267"/>
      <c r="CT1093" s="267"/>
      <c r="CU1093" s="267"/>
      <c r="CV1093" s="267"/>
      <c r="CW1093" s="267"/>
      <c r="CX1093" s="267"/>
      <c r="CY1093" s="267"/>
      <c r="CZ1093" s="267"/>
      <c r="DA1093" s="267"/>
      <c r="DB1093" s="267"/>
      <c r="DC1093" s="267"/>
      <c r="DD1093" s="267"/>
      <c r="DE1093" s="267"/>
      <c r="DF1093" s="267"/>
      <c r="DG1093" s="267"/>
      <c r="DH1093" s="267"/>
      <c r="DI1093" s="267"/>
      <c r="DJ1093" s="267"/>
      <c r="DK1093" s="267"/>
      <c r="DL1093" s="267"/>
      <c r="DM1093" s="267"/>
      <c r="DN1093" s="267"/>
      <c r="DO1093" s="267"/>
      <c r="DP1093" s="267"/>
      <c r="DQ1093" s="267"/>
      <c r="DR1093" s="267"/>
      <c r="DS1093" s="267"/>
      <c r="DT1093" s="267"/>
      <c r="DU1093" s="267"/>
      <c r="DV1093" s="267"/>
      <c r="DW1093" s="267"/>
      <c r="DX1093" s="267"/>
      <c r="DY1093" s="267"/>
      <c r="DZ1093" s="267"/>
      <c r="EA1093" s="267"/>
      <c r="EB1093" s="267"/>
      <c r="EC1093" s="267"/>
      <c r="ED1093" s="267"/>
      <c r="EE1093" s="267"/>
      <c r="EF1093" s="267"/>
      <c r="EG1093" s="267"/>
      <c r="EH1093" s="267"/>
      <c r="EI1093" s="267"/>
      <c r="EJ1093" s="267"/>
      <c r="EK1093" s="267"/>
      <c r="EL1093" s="267"/>
      <c r="EM1093" s="267"/>
      <c r="EN1093" s="267"/>
      <c r="EO1093" s="267"/>
      <c r="EP1093" s="267"/>
      <c r="EQ1093" s="267"/>
      <c r="ER1093" s="267"/>
      <c r="ES1093" s="267"/>
      <c r="ET1093" s="267"/>
      <c r="EU1093" s="267"/>
      <c r="EV1093" s="267"/>
      <c r="EW1093" s="267"/>
      <c r="EX1093" s="267"/>
      <c r="EY1093" s="267"/>
      <c r="EZ1093" s="267"/>
      <c r="FA1093" s="267"/>
      <c r="FB1093" s="267"/>
      <c r="FC1093" s="267"/>
      <c r="FD1093" s="267"/>
      <c r="FE1093" s="267"/>
      <c r="FF1093" s="267"/>
      <c r="FG1093" s="267"/>
      <c r="FH1093" s="267"/>
      <c r="FI1093" s="267"/>
      <c r="FJ1093" s="267"/>
      <c r="FK1093" s="267"/>
      <c r="FL1093" s="267"/>
      <c r="FM1093" s="267"/>
      <c r="FN1093" s="267"/>
      <c r="FO1093" s="267"/>
      <c r="FP1093" s="267"/>
      <c r="FQ1093" s="267"/>
      <c r="FR1093" s="267"/>
      <c r="FS1093" s="267"/>
      <c r="FT1093" s="267"/>
      <c r="FU1093" s="267"/>
      <c r="FV1093" s="267"/>
      <c r="FW1093" s="267"/>
      <c r="FX1093" s="267"/>
      <c r="FY1093" s="267"/>
      <c r="FZ1093" s="267"/>
      <c r="GA1093" s="267"/>
      <c r="GB1093" s="267"/>
      <c r="GC1093" s="267"/>
      <c r="GD1093" s="267"/>
      <c r="GE1093" s="267"/>
      <c r="GF1093" s="267"/>
      <c r="GG1093" s="267"/>
      <c r="GH1093" s="267"/>
      <c r="GI1093" s="267"/>
      <c r="GJ1093" s="267"/>
      <c r="GK1093" s="267"/>
      <c r="GL1093" s="267"/>
      <c r="GM1093" s="267"/>
      <c r="GN1093" s="267"/>
      <c r="GO1093" s="267"/>
      <c r="GP1093" s="267"/>
      <c r="GQ1093" s="267"/>
      <c r="GR1093" s="267"/>
      <c r="GS1093" s="267"/>
      <c r="GT1093" s="267"/>
      <c r="GU1093" s="267"/>
      <c r="GV1093" s="267"/>
    </row>
    <row r="1094" spans="1:204" s="502" customFormat="1">
      <c r="A1094" s="258"/>
      <c r="B1094" s="425"/>
      <c r="C1094" s="260"/>
      <c r="D1094" s="261"/>
      <c r="E1094" s="262"/>
      <c r="F1094" s="263"/>
      <c r="G1094" s="426"/>
      <c r="H1094" s="428"/>
      <c r="I1094" s="507"/>
      <c r="J1094" s="508"/>
      <c r="K1094" s="509"/>
      <c r="L1094" s="510"/>
      <c r="N1094" s="511"/>
      <c r="O1094" s="511"/>
      <c r="P1094" s="267"/>
      <c r="Q1094" s="267"/>
      <c r="R1094" s="267"/>
      <c r="S1094" s="267"/>
      <c r="T1094" s="267"/>
      <c r="U1094" s="267"/>
      <c r="V1094" s="267"/>
      <c r="W1094" s="267"/>
      <c r="X1094" s="267"/>
      <c r="Y1094" s="267"/>
      <c r="Z1094" s="267"/>
      <c r="AA1094" s="267"/>
      <c r="AB1094" s="267"/>
      <c r="AC1094" s="267"/>
      <c r="AD1094" s="267"/>
      <c r="AE1094" s="267"/>
      <c r="AF1094" s="267"/>
      <c r="AG1094" s="267"/>
      <c r="AH1094" s="267"/>
      <c r="AI1094" s="267"/>
      <c r="AJ1094" s="267"/>
      <c r="AK1094" s="267"/>
      <c r="AL1094" s="267"/>
      <c r="AM1094" s="267"/>
      <c r="AN1094" s="267"/>
      <c r="AO1094" s="267"/>
      <c r="AP1094" s="267"/>
      <c r="AQ1094" s="267"/>
      <c r="AR1094" s="267"/>
      <c r="AS1094" s="267"/>
      <c r="AT1094" s="267"/>
      <c r="AU1094" s="267"/>
      <c r="AV1094" s="267"/>
      <c r="AW1094" s="267"/>
      <c r="AX1094" s="267"/>
      <c r="AY1094" s="267"/>
      <c r="AZ1094" s="267"/>
      <c r="BA1094" s="267"/>
      <c r="BB1094" s="267"/>
      <c r="BC1094" s="267"/>
      <c r="BD1094" s="267"/>
      <c r="BE1094" s="267"/>
      <c r="BF1094" s="267"/>
      <c r="BG1094" s="267"/>
      <c r="BH1094" s="267"/>
      <c r="BI1094" s="267"/>
      <c r="BJ1094" s="267"/>
      <c r="BK1094" s="267"/>
      <c r="BL1094" s="267"/>
      <c r="BM1094" s="267"/>
      <c r="BN1094" s="267"/>
      <c r="BO1094" s="267"/>
      <c r="BP1094" s="267"/>
      <c r="BQ1094" s="267"/>
      <c r="BR1094" s="267"/>
      <c r="BS1094" s="267"/>
      <c r="BT1094" s="267"/>
      <c r="BU1094" s="267"/>
      <c r="BV1094" s="267"/>
      <c r="BW1094" s="267"/>
      <c r="BX1094" s="267"/>
      <c r="BY1094" s="267"/>
      <c r="BZ1094" s="267"/>
      <c r="CA1094" s="267"/>
      <c r="CB1094" s="267"/>
      <c r="CC1094" s="267"/>
      <c r="CD1094" s="267"/>
      <c r="CE1094" s="267"/>
      <c r="CF1094" s="267"/>
      <c r="CG1094" s="267"/>
      <c r="CH1094" s="267"/>
      <c r="CI1094" s="267"/>
      <c r="CJ1094" s="267"/>
      <c r="CK1094" s="267"/>
      <c r="CL1094" s="267"/>
      <c r="CM1094" s="267"/>
      <c r="CN1094" s="267"/>
      <c r="CO1094" s="267"/>
      <c r="CP1094" s="267"/>
      <c r="CQ1094" s="267"/>
      <c r="CR1094" s="267"/>
      <c r="CS1094" s="267"/>
      <c r="CT1094" s="267"/>
      <c r="CU1094" s="267"/>
      <c r="CV1094" s="267"/>
      <c r="CW1094" s="267"/>
      <c r="CX1094" s="267"/>
      <c r="CY1094" s="267"/>
      <c r="CZ1094" s="267"/>
      <c r="DA1094" s="267"/>
      <c r="DB1094" s="267"/>
      <c r="DC1094" s="267"/>
      <c r="DD1094" s="267"/>
      <c r="DE1094" s="267"/>
      <c r="DF1094" s="267"/>
      <c r="DG1094" s="267"/>
      <c r="DH1094" s="267"/>
      <c r="DI1094" s="267"/>
      <c r="DJ1094" s="267"/>
      <c r="DK1094" s="267"/>
      <c r="DL1094" s="267"/>
      <c r="DM1094" s="267"/>
      <c r="DN1094" s="267"/>
      <c r="DO1094" s="267"/>
      <c r="DP1094" s="267"/>
      <c r="DQ1094" s="267"/>
      <c r="DR1094" s="267"/>
      <c r="DS1094" s="267"/>
      <c r="DT1094" s="267"/>
      <c r="DU1094" s="267"/>
      <c r="DV1094" s="267"/>
      <c r="DW1094" s="267"/>
      <c r="DX1094" s="267"/>
      <c r="DY1094" s="267"/>
      <c r="DZ1094" s="267"/>
      <c r="EA1094" s="267"/>
      <c r="EB1094" s="267"/>
      <c r="EC1094" s="267"/>
      <c r="ED1094" s="267"/>
      <c r="EE1094" s="267"/>
      <c r="EF1094" s="267"/>
      <c r="EG1094" s="267"/>
      <c r="EH1094" s="267"/>
      <c r="EI1094" s="267"/>
      <c r="EJ1094" s="267"/>
      <c r="EK1094" s="267"/>
      <c r="EL1094" s="267"/>
      <c r="EM1094" s="267"/>
      <c r="EN1094" s="267"/>
      <c r="EO1094" s="267"/>
      <c r="EP1094" s="267"/>
      <c r="EQ1094" s="267"/>
      <c r="ER1094" s="267"/>
      <c r="ES1094" s="267"/>
      <c r="ET1094" s="267"/>
      <c r="EU1094" s="267"/>
      <c r="EV1094" s="267"/>
      <c r="EW1094" s="267"/>
      <c r="EX1094" s="267"/>
      <c r="EY1094" s="267"/>
      <c r="EZ1094" s="267"/>
      <c r="FA1094" s="267"/>
      <c r="FB1094" s="267"/>
      <c r="FC1094" s="267"/>
      <c r="FD1094" s="267"/>
      <c r="FE1094" s="267"/>
      <c r="FF1094" s="267"/>
      <c r="FG1094" s="267"/>
      <c r="FH1094" s="267"/>
      <c r="FI1094" s="267"/>
      <c r="FJ1094" s="267"/>
      <c r="FK1094" s="267"/>
      <c r="FL1094" s="267"/>
      <c r="FM1094" s="267"/>
      <c r="FN1094" s="267"/>
      <c r="FO1094" s="267"/>
      <c r="FP1094" s="267"/>
      <c r="FQ1094" s="267"/>
      <c r="FR1094" s="267"/>
      <c r="FS1094" s="267"/>
      <c r="FT1094" s="267"/>
      <c r="FU1094" s="267"/>
      <c r="FV1094" s="267"/>
      <c r="FW1094" s="267"/>
      <c r="FX1094" s="267"/>
      <c r="FY1094" s="267"/>
      <c r="FZ1094" s="267"/>
      <c r="GA1094" s="267"/>
      <c r="GB1094" s="267"/>
      <c r="GC1094" s="267"/>
      <c r="GD1094" s="267"/>
      <c r="GE1094" s="267"/>
      <c r="GF1094" s="267"/>
      <c r="GG1094" s="267"/>
      <c r="GH1094" s="267"/>
      <c r="GI1094" s="267"/>
      <c r="GJ1094" s="267"/>
      <c r="GK1094" s="267"/>
      <c r="GL1094" s="267"/>
      <c r="GM1094" s="267"/>
      <c r="GN1094" s="267"/>
      <c r="GO1094" s="267"/>
      <c r="GP1094" s="267"/>
      <c r="GQ1094" s="267"/>
      <c r="GR1094" s="267"/>
      <c r="GS1094" s="267"/>
      <c r="GT1094" s="267"/>
      <c r="GU1094" s="267"/>
      <c r="GV1094" s="267"/>
    </row>
    <row r="1096" spans="1:204" s="502" customFormat="1">
      <c r="A1096" s="258"/>
      <c r="B1096" s="425"/>
      <c r="C1096" s="260"/>
      <c r="D1096" s="261"/>
      <c r="E1096" s="262"/>
      <c r="F1096" s="263"/>
      <c r="G1096" s="426"/>
      <c r="H1096" s="428"/>
      <c r="I1096" s="507"/>
      <c r="J1096" s="508"/>
      <c r="K1096" s="509"/>
      <c r="L1096" s="510"/>
      <c r="N1096" s="511"/>
      <c r="O1096" s="511"/>
      <c r="P1096" s="267"/>
      <c r="Q1096" s="267"/>
      <c r="R1096" s="267"/>
      <c r="S1096" s="267"/>
      <c r="T1096" s="267"/>
      <c r="U1096" s="267"/>
      <c r="V1096" s="267"/>
      <c r="W1096" s="267"/>
      <c r="X1096" s="267"/>
      <c r="Y1096" s="267"/>
      <c r="Z1096" s="267"/>
      <c r="AA1096" s="267"/>
      <c r="AB1096" s="267"/>
      <c r="AC1096" s="267"/>
      <c r="AD1096" s="267"/>
      <c r="AE1096" s="267"/>
      <c r="AF1096" s="267"/>
      <c r="AG1096" s="267"/>
      <c r="AH1096" s="267"/>
      <c r="AI1096" s="267"/>
      <c r="AJ1096" s="267"/>
      <c r="AK1096" s="267"/>
      <c r="AL1096" s="267"/>
      <c r="AM1096" s="267"/>
      <c r="AN1096" s="267"/>
      <c r="AO1096" s="267"/>
      <c r="AP1096" s="267"/>
      <c r="AQ1096" s="267"/>
      <c r="AR1096" s="267"/>
      <c r="AS1096" s="267"/>
      <c r="AT1096" s="267"/>
      <c r="AU1096" s="267"/>
      <c r="AV1096" s="267"/>
      <c r="AW1096" s="267"/>
      <c r="AX1096" s="267"/>
      <c r="AY1096" s="267"/>
      <c r="AZ1096" s="267"/>
      <c r="BA1096" s="267"/>
      <c r="BB1096" s="267"/>
      <c r="BC1096" s="267"/>
      <c r="BD1096" s="267"/>
      <c r="BE1096" s="267"/>
      <c r="BF1096" s="267"/>
      <c r="BG1096" s="267"/>
      <c r="BH1096" s="267"/>
      <c r="BI1096" s="267"/>
      <c r="BJ1096" s="267"/>
      <c r="BK1096" s="267"/>
      <c r="BL1096" s="267"/>
      <c r="BM1096" s="267"/>
      <c r="BN1096" s="267"/>
      <c r="BO1096" s="267"/>
      <c r="BP1096" s="267"/>
      <c r="BQ1096" s="267"/>
      <c r="BR1096" s="267"/>
      <c r="BS1096" s="267"/>
      <c r="BT1096" s="267"/>
      <c r="BU1096" s="267"/>
      <c r="BV1096" s="267"/>
      <c r="BW1096" s="267"/>
      <c r="BX1096" s="267"/>
      <c r="BY1096" s="267"/>
      <c r="BZ1096" s="267"/>
      <c r="CA1096" s="267"/>
      <c r="CB1096" s="267"/>
      <c r="CC1096" s="267"/>
      <c r="CD1096" s="267"/>
      <c r="CE1096" s="267"/>
      <c r="CF1096" s="267"/>
      <c r="CG1096" s="267"/>
      <c r="CH1096" s="267"/>
      <c r="CI1096" s="267"/>
      <c r="CJ1096" s="267"/>
      <c r="CK1096" s="267"/>
      <c r="CL1096" s="267"/>
      <c r="CM1096" s="267"/>
      <c r="CN1096" s="267"/>
      <c r="CO1096" s="267"/>
      <c r="CP1096" s="267"/>
      <c r="CQ1096" s="267"/>
      <c r="CR1096" s="267"/>
      <c r="CS1096" s="267"/>
      <c r="CT1096" s="267"/>
      <c r="CU1096" s="267"/>
      <c r="CV1096" s="267"/>
      <c r="CW1096" s="267"/>
      <c r="CX1096" s="267"/>
      <c r="CY1096" s="267"/>
      <c r="CZ1096" s="267"/>
      <c r="DA1096" s="267"/>
      <c r="DB1096" s="267"/>
      <c r="DC1096" s="267"/>
      <c r="DD1096" s="267"/>
      <c r="DE1096" s="267"/>
      <c r="DF1096" s="267"/>
      <c r="DG1096" s="267"/>
      <c r="DH1096" s="267"/>
      <c r="DI1096" s="267"/>
      <c r="DJ1096" s="267"/>
      <c r="DK1096" s="267"/>
      <c r="DL1096" s="267"/>
      <c r="DM1096" s="267"/>
      <c r="DN1096" s="267"/>
      <c r="DO1096" s="267"/>
      <c r="DP1096" s="267"/>
      <c r="DQ1096" s="267"/>
      <c r="DR1096" s="267"/>
      <c r="DS1096" s="267"/>
      <c r="DT1096" s="267"/>
      <c r="DU1096" s="267"/>
      <c r="DV1096" s="267"/>
      <c r="DW1096" s="267"/>
      <c r="DX1096" s="267"/>
      <c r="DY1096" s="267"/>
      <c r="DZ1096" s="267"/>
      <c r="EA1096" s="267"/>
      <c r="EB1096" s="267"/>
      <c r="EC1096" s="267"/>
      <c r="ED1096" s="267"/>
      <c r="EE1096" s="267"/>
      <c r="EF1096" s="267"/>
      <c r="EG1096" s="267"/>
      <c r="EH1096" s="267"/>
      <c r="EI1096" s="267"/>
      <c r="EJ1096" s="267"/>
      <c r="EK1096" s="267"/>
      <c r="EL1096" s="267"/>
      <c r="EM1096" s="267"/>
      <c r="EN1096" s="267"/>
      <c r="EO1096" s="267"/>
      <c r="EP1096" s="267"/>
      <c r="EQ1096" s="267"/>
      <c r="ER1096" s="267"/>
      <c r="ES1096" s="267"/>
      <c r="ET1096" s="267"/>
      <c r="EU1096" s="267"/>
      <c r="EV1096" s="267"/>
      <c r="EW1096" s="267"/>
      <c r="EX1096" s="267"/>
      <c r="EY1096" s="267"/>
      <c r="EZ1096" s="267"/>
      <c r="FA1096" s="267"/>
      <c r="FB1096" s="267"/>
      <c r="FC1096" s="267"/>
      <c r="FD1096" s="267"/>
      <c r="FE1096" s="267"/>
      <c r="FF1096" s="267"/>
      <c r="FG1096" s="267"/>
      <c r="FH1096" s="267"/>
      <c r="FI1096" s="267"/>
      <c r="FJ1096" s="267"/>
      <c r="FK1096" s="267"/>
      <c r="FL1096" s="267"/>
      <c r="FM1096" s="267"/>
      <c r="FN1096" s="267"/>
      <c r="FO1096" s="267"/>
      <c r="FP1096" s="267"/>
      <c r="FQ1096" s="267"/>
      <c r="FR1096" s="267"/>
      <c r="FS1096" s="267"/>
      <c r="FT1096" s="267"/>
      <c r="FU1096" s="267"/>
      <c r="FV1096" s="267"/>
      <c r="FW1096" s="267"/>
      <c r="FX1096" s="267"/>
      <c r="FY1096" s="267"/>
      <c r="FZ1096" s="267"/>
      <c r="GA1096" s="267"/>
      <c r="GB1096" s="267"/>
      <c r="GC1096" s="267"/>
      <c r="GD1096" s="267"/>
      <c r="GE1096" s="267"/>
      <c r="GF1096" s="267"/>
      <c r="GG1096" s="267"/>
      <c r="GH1096" s="267"/>
      <c r="GI1096" s="267"/>
      <c r="GJ1096" s="267"/>
      <c r="GK1096" s="267"/>
      <c r="GL1096" s="267"/>
      <c r="GM1096" s="267"/>
      <c r="GN1096" s="267"/>
      <c r="GO1096" s="267"/>
      <c r="GP1096" s="267"/>
      <c r="GQ1096" s="267"/>
      <c r="GR1096" s="267"/>
      <c r="GS1096" s="267"/>
      <c r="GT1096" s="267"/>
      <c r="GU1096" s="267"/>
      <c r="GV1096" s="267"/>
    </row>
    <row r="1098" spans="1:204" s="502" customFormat="1">
      <c r="A1098" s="258"/>
      <c r="B1098" s="425"/>
      <c r="C1098" s="260"/>
      <c r="D1098" s="261"/>
      <c r="E1098" s="262"/>
      <c r="F1098" s="263"/>
      <c r="G1098" s="426"/>
      <c r="H1098" s="428"/>
      <c r="I1098" s="507"/>
      <c r="J1098" s="508"/>
      <c r="K1098" s="509"/>
      <c r="L1098" s="510"/>
      <c r="N1098" s="511"/>
      <c r="O1098" s="511"/>
      <c r="P1098" s="267"/>
      <c r="Q1098" s="267"/>
      <c r="R1098" s="267"/>
      <c r="S1098" s="267"/>
      <c r="T1098" s="267"/>
      <c r="U1098" s="267"/>
      <c r="V1098" s="267"/>
      <c r="W1098" s="267"/>
      <c r="X1098" s="267"/>
      <c r="Y1098" s="267"/>
      <c r="Z1098" s="267"/>
      <c r="AA1098" s="267"/>
      <c r="AB1098" s="267"/>
      <c r="AC1098" s="267"/>
      <c r="AD1098" s="267"/>
      <c r="AE1098" s="267"/>
      <c r="AF1098" s="267"/>
      <c r="AG1098" s="267"/>
      <c r="AH1098" s="267"/>
      <c r="AI1098" s="267"/>
      <c r="AJ1098" s="267"/>
      <c r="AK1098" s="267"/>
      <c r="AL1098" s="267"/>
      <c r="AM1098" s="267"/>
      <c r="AN1098" s="267"/>
      <c r="AO1098" s="267"/>
      <c r="AP1098" s="267"/>
      <c r="AQ1098" s="267"/>
      <c r="AR1098" s="267"/>
      <c r="AS1098" s="267"/>
      <c r="AT1098" s="267"/>
      <c r="AU1098" s="267"/>
      <c r="AV1098" s="267"/>
      <c r="AW1098" s="267"/>
      <c r="AX1098" s="267"/>
      <c r="AY1098" s="267"/>
      <c r="AZ1098" s="267"/>
      <c r="BA1098" s="267"/>
      <c r="BB1098" s="267"/>
      <c r="BC1098" s="267"/>
      <c r="BD1098" s="267"/>
      <c r="BE1098" s="267"/>
      <c r="BF1098" s="267"/>
      <c r="BG1098" s="267"/>
      <c r="BH1098" s="267"/>
      <c r="BI1098" s="267"/>
      <c r="BJ1098" s="267"/>
      <c r="BK1098" s="267"/>
      <c r="BL1098" s="267"/>
      <c r="BM1098" s="267"/>
      <c r="BN1098" s="267"/>
      <c r="BO1098" s="267"/>
      <c r="BP1098" s="267"/>
      <c r="BQ1098" s="267"/>
      <c r="BR1098" s="267"/>
      <c r="BS1098" s="267"/>
      <c r="BT1098" s="267"/>
      <c r="BU1098" s="267"/>
      <c r="BV1098" s="267"/>
      <c r="BW1098" s="267"/>
      <c r="BX1098" s="267"/>
      <c r="BY1098" s="267"/>
      <c r="BZ1098" s="267"/>
      <c r="CA1098" s="267"/>
      <c r="CB1098" s="267"/>
      <c r="CC1098" s="267"/>
      <c r="CD1098" s="267"/>
      <c r="CE1098" s="267"/>
      <c r="CF1098" s="267"/>
      <c r="CG1098" s="267"/>
      <c r="CH1098" s="267"/>
      <c r="CI1098" s="267"/>
      <c r="CJ1098" s="267"/>
      <c r="CK1098" s="267"/>
      <c r="CL1098" s="267"/>
      <c r="CM1098" s="267"/>
      <c r="CN1098" s="267"/>
      <c r="CO1098" s="267"/>
      <c r="CP1098" s="267"/>
      <c r="CQ1098" s="267"/>
      <c r="CR1098" s="267"/>
      <c r="CS1098" s="267"/>
      <c r="CT1098" s="267"/>
      <c r="CU1098" s="267"/>
      <c r="CV1098" s="267"/>
      <c r="CW1098" s="267"/>
      <c r="CX1098" s="267"/>
      <c r="CY1098" s="267"/>
      <c r="CZ1098" s="267"/>
      <c r="DA1098" s="267"/>
      <c r="DB1098" s="267"/>
      <c r="DC1098" s="267"/>
      <c r="DD1098" s="267"/>
      <c r="DE1098" s="267"/>
      <c r="DF1098" s="267"/>
      <c r="DG1098" s="267"/>
      <c r="DH1098" s="267"/>
      <c r="DI1098" s="267"/>
      <c r="DJ1098" s="267"/>
      <c r="DK1098" s="267"/>
      <c r="DL1098" s="267"/>
      <c r="DM1098" s="267"/>
      <c r="DN1098" s="267"/>
      <c r="DO1098" s="267"/>
      <c r="DP1098" s="267"/>
      <c r="DQ1098" s="267"/>
      <c r="DR1098" s="267"/>
      <c r="DS1098" s="267"/>
      <c r="DT1098" s="267"/>
      <c r="DU1098" s="267"/>
      <c r="DV1098" s="267"/>
      <c r="DW1098" s="267"/>
      <c r="DX1098" s="267"/>
      <c r="DY1098" s="267"/>
      <c r="DZ1098" s="267"/>
      <c r="EA1098" s="267"/>
      <c r="EB1098" s="267"/>
      <c r="EC1098" s="267"/>
      <c r="ED1098" s="267"/>
      <c r="EE1098" s="267"/>
      <c r="EF1098" s="267"/>
      <c r="EG1098" s="267"/>
      <c r="EH1098" s="267"/>
      <c r="EI1098" s="267"/>
      <c r="EJ1098" s="267"/>
      <c r="EK1098" s="267"/>
      <c r="EL1098" s="267"/>
      <c r="EM1098" s="267"/>
      <c r="EN1098" s="267"/>
      <c r="EO1098" s="267"/>
      <c r="EP1098" s="267"/>
      <c r="EQ1098" s="267"/>
      <c r="ER1098" s="267"/>
      <c r="ES1098" s="267"/>
      <c r="ET1098" s="267"/>
      <c r="EU1098" s="267"/>
      <c r="EV1098" s="267"/>
      <c r="EW1098" s="267"/>
      <c r="EX1098" s="267"/>
      <c r="EY1098" s="267"/>
      <c r="EZ1098" s="267"/>
      <c r="FA1098" s="267"/>
      <c r="FB1098" s="267"/>
      <c r="FC1098" s="267"/>
      <c r="FD1098" s="267"/>
      <c r="FE1098" s="267"/>
      <c r="FF1098" s="267"/>
      <c r="FG1098" s="267"/>
      <c r="FH1098" s="267"/>
      <c r="FI1098" s="267"/>
      <c r="FJ1098" s="267"/>
      <c r="FK1098" s="267"/>
      <c r="FL1098" s="267"/>
      <c r="FM1098" s="267"/>
      <c r="FN1098" s="267"/>
      <c r="FO1098" s="267"/>
      <c r="FP1098" s="267"/>
      <c r="FQ1098" s="267"/>
      <c r="FR1098" s="267"/>
      <c r="FS1098" s="267"/>
      <c r="FT1098" s="267"/>
      <c r="FU1098" s="267"/>
      <c r="FV1098" s="267"/>
      <c r="FW1098" s="267"/>
      <c r="FX1098" s="267"/>
      <c r="FY1098" s="267"/>
      <c r="FZ1098" s="267"/>
      <c r="GA1098" s="267"/>
      <c r="GB1098" s="267"/>
      <c r="GC1098" s="267"/>
      <c r="GD1098" s="267"/>
      <c r="GE1098" s="267"/>
      <c r="GF1098" s="267"/>
      <c r="GG1098" s="267"/>
      <c r="GH1098" s="267"/>
      <c r="GI1098" s="267"/>
      <c r="GJ1098" s="267"/>
      <c r="GK1098" s="267"/>
      <c r="GL1098" s="267"/>
      <c r="GM1098" s="267"/>
      <c r="GN1098" s="267"/>
      <c r="GO1098" s="267"/>
      <c r="GP1098" s="267"/>
      <c r="GQ1098" s="267"/>
      <c r="GR1098" s="267"/>
      <c r="GS1098" s="267"/>
      <c r="GT1098" s="267"/>
      <c r="GU1098" s="267"/>
      <c r="GV1098" s="267"/>
    </row>
    <row r="1100" spans="1:204" s="502" customFormat="1">
      <c r="A1100" s="258"/>
      <c r="B1100" s="425"/>
      <c r="C1100" s="260"/>
      <c r="D1100" s="261"/>
      <c r="E1100" s="262"/>
      <c r="F1100" s="263"/>
      <c r="G1100" s="426"/>
      <c r="H1100" s="428"/>
      <c r="I1100" s="507"/>
      <c r="J1100" s="508"/>
      <c r="K1100" s="509"/>
      <c r="L1100" s="510"/>
      <c r="N1100" s="511"/>
      <c r="O1100" s="511"/>
      <c r="P1100" s="267"/>
      <c r="Q1100" s="267"/>
      <c r="R1100" s="267"/>
      <c r="S1100" s="267"/>
      <c r="T1100" s="267"/>
      <c r="U1100" s="267"/>
      <c r="V1100" s="267"/>
      <c r="W1100" s="267"/>
      <c r="X1100" s="267"/>
      <c r="Y1100" s="267"/>
      <c r="Z1100" s="267"/>
      <c r="AA1100" s="267"/>
      <c r="AB1100" s="267"/>
      <c r="AC1100" s="267"/>
      <c r="AD1100" s="267"/>
      <c r="AE1100" s="267"/>
      <c r="AF1100" s="267"/>
      <c r="AG1100" s="267"/>
      <c r="AH1100" s="267"/>
      <c r="AI1100" s="267"/>
      <c r="AJ1100" s="267"/>
      <c r="AK1100" s="267"/>
      <c r="AL1100" s="267"/>
      <c r="AM1100" s="267"/>
      <c r="AN1100" s="267"/>
      <c r="AO1100" s="267"/>
      <c r="AP1100" s="267"/>
      <c r="AQ1100" s="267"/>
      <c r="AR1100" s="267"/>
      <c r="AS1100" s="267"/>
      <c r="AT1100" s="267"/>
      <c r="AU1100" s="267"/>
      <c r="AV1100" s="267"/>
      <c r="AW1100" s="267"/>
      <c r="AX1100" s="267"/>
      <c r="AY1100" s="267"/>
      <c r="AZ1100" s="267"/>
      <c r="BA1100" s="267"/>
      <c r="BB1100" s="267"/>
      <c r="BC1100" s="267"/>
      <c r="BD1100" s="267"/>
      <c r="BE1100" s="267"/>
      <c r="BF1100" s="267"/>
      <c r="BG1100" s="267"/>
      <c r="BH1100" s="267"/>
      <c r="BI1100" s="267"/>
      <c r="BJ1100" s="267"/>
      <c r="BK1100" s="267"/>
      <c r="BL1100" s="267"/>
      <c r="BM1100" s="267"/>
      <c r="BN1100" s="267"/>
      <c r="BO1100" s="267"/>
      <c r="BP1100" s="267"/>
      <c r="BQ1100" s="267"/>
      <c r="BR1100" s="267"/>
      <c r="BS1100" s="267"/>
      <c r="BT1100" s="267"/>
      <c r="BU1100" s="267"/>
      <c r="BV1100" s="267"/>
      <c r="BW1100" s="267"/>
      <c r="BX1100" s="267"/>
      <c r="BY1100" s="267"/>
      <c r="BZ1100" s="267"/>
      <c r="CA1100" s="267"/>
      <c r="CB1100" s="267"/>
      <c r="CC1100" s="267"/>
      <c r="CD1100" s="267"/>
      <c r="CE1100" s="267"/>
      <c r="CF1100" s="267"/>
      <c r="CG1100" s="267"/>
      <c r="CH1100" s="267"/>
      <c r="CI1100" s="267"/>
      <c r="CJ1100" s="267"/>
      <c r="CK1100" s="267"/>
      <c r="CL1100" s="267"/>
      <c r="CM1100" s="267"/>
      <c r="CN1100" s="267"/>
      <c r="CO1100" s="267"/>
      <c r="CP1100" s="267"/>
      <c r="CQ1100" s="267"/>
      <c r="CR1100" s="267"/>
      <c r="CS1100" s="267"/>
      <c r="CT1100" s="267"/>
      <c r="CU1100" s="267"/>
      <c r="CV1100" s="267"/>
      <c r="CW1100" s="267"/>
      <c r="CX1100" s="267"/>
      <c r="CY1100" s="267"/>
      <c r="CZ1100" s="267"/>
      <c r="DA1100" s="267"/>
      <c r="DB1100" s="267"/>
      <c r="DC1100" s="267"/>
      <c r="DD1100" s="267"/>
      <c r="DE1100" s="267"/>
      <c r="DF1100" s="267"/>
      <c r="DG1100" s="267"/>
      <c r="DH1100" s="267"/>
      <c r="DI1100" s="267"/>
      <c r="DJ1100" s="267"/>
      <c r="DK1100" s="267"/>
      <c r="DL1100" s="267"/>
      <c r="DM1100" s="267"/>
      <c r="DN1100" s="267"/>
      <c r="DO1100" s="267"/>
      <c r="DP1100" s="267"/>
      <c r="DQ1100" s="267"/>
      <c r="DR1100" s="267"/>
      <c r="DS1100" s="267"/>
      <c r="DT1100" s="267"/>
      <c r="DU1100" s="267"/>
      <c r="DV1100" s="267"/>
      <c r="DW1100" s="267"/>
      <c r="DX1100" s="267"/>
      <c r="DY1100" s="267"/>
      <c r="DZ1100" s="267"/>
      <c r="EA1100" s="267"/>
      <c r="EB1100" s="267"/>
      <c r="EC1100" s="267"/>
      <c r="ED1100" s="267"/>
      <c r="EE1100" s="267"/>
      <c r="EF1100" s="267"/>
      <c r="EG1100" s="267"/>
      <c r="EH1100" s="267"/>
      <c r="EI1100" s="267"/>
      <c r="EJ1100" s="267"/>
      <c r="EK1100" s="267"/>
      <c r="EL1100" s="267"/>
      <c r="EM1100" s="267"/>
      <c r="EN1100" s="267"/>
      <c r="EO1100" s="267"/>
      <c r="EP1100" s="267"/>
      <c r="EQ1100" s="267"/>
      <c r="ER1100" s="267"/>
      <c r="ES1100" s="267"/>
      <c r="ET1100" s="267"/>
      <c r="EU1100" s="267"/>
      <c r="EV1100" s="267"/>
      <c r="EW1100" s="267"/>
      <c r="EX1100" s="267"/>
      <c r="EY1100" s="267"/>
      <c r="EZ1100" s="267"/>
      <c r="FA1100" s="267"/>
      <c r="FB1100" s="267"/>
      <c r="FC1100" s="267"/>
      <c r="FD1100" s="267"/>
      <c r="FE1100" s="267"/>
      <c r="FF1100" s="267"/>
      <c r="FG1100" s="267"/>
      <c r="FH1100" s="267"/>
      <c r="FI1100" s="267"/>
      <c r="FJ1100" s="267"/>
      <c r="FK1100" s="267"/>
      <c r="FL1100" s="267"/>
      <c r="FM1100" s="267"/>
      <c r="FN1100" s="267"/>
      <c r="FO1100" s="267"/>
      <c r="FP1100" s="267"/>
      <c r="FQ1100" s="267"/>
      <c r="FR1100" s="267"/>
      <c r="FS1100" s="267"/>
      <c r="FT1100" s="267"/>
      <c r="FU1100" s="267"/>
      <c r="FV1100" s="267"/>
      <c r="FW1100" s="267"/>
      <c r="FX1100" s="267"/>
      <c r="FY1100" s="267"/>
      <c r="FZ1100" s="267"/>
      <c r="GA1100" s="267"/>
      <c r="GB1100" s="267"/>
      <c r="GC1100" s="267"/>
      <c r="GD1100" s="267"/>
      <c r="GE1100" s="267"/>
      <c r="GF1100" s="267"/>
      <c r="GG1100" s="267"/>
      <c r="GH1100" s="267"/>
      <c r="GI1100" s="267"/>
      <c r="GJ1100" s="267"/>
      <c r="GK1100" s="267"/>
      <c r="GL1100" s="267"/>
      <c r="GM1100" s="267"/>
      <c r="GN1100" s="267"/>
      <c r="GO1100" s="267"/>
      <c r="GP1100" s="267"/>
      <c r="GQ1100" s="267"/>
      <c r="GR1100" s="267"/>
      <c r="GS1100" s="267"/>
      <c r="GT1100" s="267"/>
      <c r="GU1100" s="267"/>
      <c r="GV1100" s="267"/>
    </row>
    <row r="1102" spans="1:204" s="502" customFormat="1">
      <c r="A1102" s="258"/>
      <c r="B1102" s="425"/>
      <c r="C1102" s="260"/>
      <c r="D1102" s="261"/>
      <c r="E1102" s="262"/>
      <c r="F1102" s="263"/>
      <c r="G1102" s="426"/>
      <c r="H1102" s="428"/>
      <c r="I1102" s="507"/>
      <c r="J1102" s="508"/>
      <c r="K1102" s="509"/>
      <c r="L1102" s="510"/>
      <c r="N1102" s="511"/>
      <c r="O1102" s="511"/>
      <c r="P1102" s="267"/>
      <c r="Q1102" s="267"/>
      <c r="R1102" s="267"/>
      <c r="S1102" s="267"/>
      <c r="T1102" s="267"/>
      <c r="U1102" s="267"/>
      <c r="V1102" s="267"/>
      <c r="W1102" s="267"/>
      <c r="X1102" s="267"/>
      <c r="Y1102" s="267"/>
      <c r="Z1102" s="267"/>
      <c r="AA1102" s="267"/>
      <c r="AB1102" s="267"/>
      <c r="AC1102" s="267"/>
      <c r="AD1102" s="267"/>
      <c r="AE1102" s="267"/>
      <c r="AF1102" s="267"/>
      <c r="AG1102" s="267"/>
      <c r="AH1102" s="267"/>
      <c r="AI1102" s="267"/>
      <c r="AJ1102" s="267"/>
      <c r="AK1102" s="267"/>
      <c r="AL1102" s="267"/>
      <c r="AM1102" s="267"/>
      <c r="AN1102" s="267"/>
      <c r="AO1102" s="267"/>
      <c r="AP1102" s="267"/>
      <c r="AQ1102" s="267"/>
      <c r="AR1102" s="267"/>
      <c r="AS1102" s="267"/>
      <c r="AT1102" s="267"/>
      <c r="AU1102" s="267"/>
      <c r="AV1102" s="267"/>
      <c r="AW1102" s="267"/>
      <c r="AX1102" s="267"/>
      <c r="AY1102" s="267"/>
      <c r="AZ1102" s="267"/>
      <c r="BA1102" s="267"/>
      <c r="BB1102" s="267"/>
      <c r="BC1102" s="267"/>
      <c r="BD1102" s="267"/>
      <c r="BE1102" s="267"/>
      <c r="BF1102" s="267"/>
      <c r="BG1102" s="267"/>
      <c r="BH1102" s="267"/>
      <c r="BI1102" s="267"/>
      <c r="BJ1102" s="267"/>
      <c r="BK1102" s="267"/>
      <c r="BL1102" s="267"/>
      <c r="BM1102" s="267"/>
      <c r="BN1102" s="267"/>
      <c r="BO1102" s="267"/>
      <c r="BP1102" s="267"/>
      <c r="BQ1102" s="267"/>
      <c r="BR1102" s="267"/>
      <c r="BS1102" s="267"/>
      <c r="BT1102" s="267"/>
      <c r="BU1102" s="267"/>
      <c r="BV1102" s="267"/>
      <c r="BW1102" s="267"/>
      <c r="BX1102" s="267"/>
      <c r="BY1102" s="267"/>
      <c r="BZ1102" s="267"/>
      <c r="CA1102" s="267"/>
      <c r="CB1102" s="267"/>
      <c r="CC1102" s="267"/>
      <c r="CD1102" s="267"/>
      <c r="CE1102" s="267"/>
      <c r="CF1102" s="267"/>
      <c r="CG1102" s="267"/>
      <c r="CH1102" s="267"/>
      <c r="CI1102" s="267"/>
      <c r="CJ1102" s="267"/>
      <c r="CK1102" s="267"/>
      <c r="CL1102" s="267"/>
      <c r="CM1102" s="267"/>
      <c r="CN1102" s="267"/>
      <c r="CO1102" s="267"/>
      <c r="CP1102" s="267"/>
      <c r="CQ1102" s="267"/>
      <c r="CR1102" s="267"/>
      <c r="CS1102" s="267"/>
      <c r="CT1102" s="267"/>
      <c r="CU1102" s="267"/>
      <c r="CV1102" s="267"/>
      <c r="CW1102" s="267"/>
      <c r="CX1102" s="267"/>
      <c r="CY1102" s="267"/>
      <c r="CZ1102" s="267"/>
      <c r="DA1102" s="267"/>
      <c r="DB1102" s="267"/>
      <c r="DC1102" s="267"/>
      <c r="DD1102" s="267"/>
      <c r="DE1102" s="267"/>
      <c r="DF1102" s="267"/>
      <c r="DG1102" s="267"/>
      <c r="DH1102" s="267"/>
      <c r="DI1102" s="267"/>
      <c r="DJ1102" s="267"/>
      <c r="DK1102" s="267"/>
      <c r="DL1102" s="267"/>
      <c r="DM1102" s="267"/>
      <c r="DN1102" s="267"/>
      <c r="DO1102" s="267"/>
      <c r="DP1102" s="267"/>
      <c r="DQ1102" s="267"/>
      <c r="DR1102" s="267"/>
      <c r="DS1102" s="267"/>
      <c r="DT1102" s="267"/>
      <c r="DU1102" s="267"/>
      <c r="DV1102" s="267"/>
      <c r="DW1102" s="267"/>
      <c r="DX1102" s="267"/>
      <c r="DY1102" s="267"/>
      <c r="DZ1102" s="267"/>
      <c r="EA1102" s="267"/>
      <c r="EB1102" s="267"/>
      <c r="EC1102" s="267"/>
      <c r="ED1102" s="267"/>
      <c r="EE1102" s="267"/>
      <c r="EF1102" s="267"/>
      <c r="EG1102" s="267"/>
      <c r="EH1102" s="267"/>
      <c r="EI1102" s="267"/>
      <c r="EJ1102" s="267"/>
      <c r="EK1102" s="267"/>
      <c r="EL1102" s="267"/>
      <c r="EM1102" s="267"/>
      <c r="EN1102" s="267"/>
      <c r="EO1102" s="267"/>
      <c r="EP1102" s="267"/>
      <c r="EQ1102" s="267"/>
      <c r="ER1102" s="267"/>
      <c r="ES1102" s="267"/>
      <c r="ET1102" s="267"/>
      <c r="EU1102" s="267"/>
      <c r="EV1102" s="267"/>
      <c r="EW1102" s="267"/>
      <c r="EX1102" s="267"/>
      <c r="EY1102" s="267"/>
      <c r="EZ1102" s="267"/>
      <c r="FA1102" s="267"/>
      <c r="FB1102" s="267"/>
      <c r="FC1102" s="267"/>
      <c r="FD1102" s="267"/>
      <c r="FE1102" s="267"/>
      <c r="FF1102" s="267"/>
      <c r="FG1102" s="267"/>
      <c r="FH1102" s="267"/>
      <c r="FI1102" s="267"/>
      <c r="FJ1102" s="267"/>
      <c r="FK1102" s="267"/>
      <c r="FL1102" s="267"/>
      <c r="FM1102" s="267"/>
      <c r="FN1102" s="267"/>
      <c r="FO1102" s="267"/>
      <c r="FP1102" s="267"/>
      <c r="FQ1102" s="267"/>
      <c r="FR1102" s="267"/>
      <c r="FS1102" s="267"/>
      <c r="FT1102" s="267"/>
      <c r="FU1102" s="267"/>
      <c r="FV1102" s="267"/>
      <c r="FW1102" s="267"/>
      <c r="FX1102" s="267"/>
      <c r="FY1102" s="267"/>
      <c r="FZ1102" s="267"/>
      <c r="GA1102" s="267"/>
      <c r="GB1102" s="267"/>
      <c r="GC1102" s="267"/>
      <c r="GD1102" s="267"/>
      <c r="GE1102" s="267"/>
      <c r="GF1102" s="267"/>
      <c r="GG1102" s="267"/>
      <c r="GH1102" s="267"/>
      <c r="GI1102" s="267"/>
      <c r="GJ1102" s="267"/>
      <c r="GK1102" s="267"/>
      <c r="GL1102" s="267"/>
      <c r="GM1102" s="267"/>
      <c r="GN1102" s="267"/>
      <c r="GO1102" s="267"/>
      <c r="GP1102" s="267"/>
      <c r="GQ1102" s="267"/>
      <c r="GR1102" s="267"/>
      <c r="GS1102" s="267"/>
      <c r="GT1102" s="267"/>
      <c r="GU1102" s="267"/>
      <c r="GV1102" s="267"/>
    </row>
    <row r="1103" spans="1:204" s="502" customFormat="1">
      <c r="A1103" s="258"/>
      <c r="B1103" s="425"/>
      <c r="C1103" s="260"/>
      <c r="D1103" s="261"/>
      <c r="E1103" s="262"/>
      <c r="F1103" s="263"/>
      <c r="G1103" s="426"/>
      <c r="H1103" s="428"/>
      <c r="I1103" s="507"/>
      <c r="J1103" s="508"/>
      <c r="K1103" s="509"/>
      <c r="L1103" s="510"/>
      <c r="N1103" s="511"/>
      <c r="O1103" s="511"/>
      <c r="P1103" s="267"/>
      <c r="Q1103" s="267"/>
      <c r="R1103" s="267"/>
      <c r="S1103" s="267"/>
      <c r="T1103" s="267"/>
      <c r="U1103" s="267"/>
      <c r="V1103" s="267"/>
      <c r="W1103" s="267"/>
      <c r="X1103" s="267"/>
      <c r="Y1103" s="267"/>
      <c r="Z1103" s="267"/>
      <c r="AA1103" s="267"/>
      <c r="AB1103" s="267"/>
      <c r="AC1103" s="267"/>
      <c r="AD1103" s="267"/>
      <c r="AE1103" s="267"/>
      <c r="AF1103" s="267"/>
      <c r="AG1103" s="267"/>
      <c r="AH1103" s="267"/>
      <c r="AI1103" s="267"/>
      <c r="AJ1103" s="267"/>
      <c r="AK1103" s="267"/>
      <c r="AL1103" s="267"/>
      <c r="AM1103" s="267"/>
      <c r="AN1103" s="267"/>
      <c r="AO1103" s="267"/>
      <c r="AP1103" s="267"/>
      <c r="AQ1103" s="267"/>
      <c r="AR1103" s="267"/>
      <c r="AS1103" s="267"/>
      <c r="AT1103" s="267"/>
      <c r="AU1103" s="267"/>
      <c r="AV1103" s="267"/>
      <c r="AW1103" s="267"/>
      <c r="AX1103" s="267"/>
      <c r="AY1103" s="267"/>
      <c r="AZ1103" s="267"/>
      <c r="BA1103" s="267"/>
      <c r="BB1103" s="267"/>
      <c r="BC1103" s="267"/>
      <c r="BD1103" s="267"/>
      <c r="BE1103" s="267"/>
      <c r="BF1103" s="267"/>
      <c r="BG1103" s="267"/>
      <c r="BH1103" s="267"/>
      <c r="BI1103" s="267"/>
      <c r="BJ1103" s="267"/>
      <c r="BK1103" s="267"/>
      <c r="BL1103" s="267"/>
      <c r="BM1103" s="267"/>
      <c r="BN1103" s="267"/>
      <c r="BO1103" s="267"/>
      <c r="BP1103" s="267"/>
      <c r="BQ1103" s="267"/>
      <c r="BR1103" s="267"/>
      <c r="BS1103" s="267"/>
      <c r="BT1103" s="267"/>
      <c r="BU1103" s="267"/>
      <c r="BV1103" s="267"/>
      <c r="BW1103" s="267"/>
      <c r="BX1103" s="267"/>
      <c r="BY1103" s="267"/>
      <c r="BZ1103" s="267"/>
      <c r="CA1103" s="267"/>
      <c r="CB1103" s="267"/>
      <c r="CC1103" s="267"/>
      <c r="CD1103" s="267"/>
      <c r="CE1103" s="267"/>
      <c r="CF1103" s="267"/>
      <c r="CG1103" s="267"/>
      <c r="CH1103" s="267"/>
      <c r="CI1103" s="267"/>
      <c r="CJ1103" s="267"/>
      <c r="CK1103" s="267"/>
      <c r="CL1103" s="267"/>
      <c r="CM1103" s="267"/>
      <c r="CN1103" s="267"/>
      <c r="CO1103" s="267"/>
      <c r="CP1103" s="267"/>
      <c r="CQ1103" s="267"/>
      <c r="CR1103" s="267"/>
      <c r="CS1103" s="267"/>
      <c r="CT1103" s="267"/>
      <c r="CU1103" s="267"/>
      <c r="CV1103" s="267"/>
      <c r="CW1103" s="267"/>
      <c r="CX1103" s="267"/>
      <c r="CY1103" s="267"/>
      <c r="CZ1103" s="267"/>
      <c r="DA1103" s="267"/>
      <c r="DB1103" s="267"/>
      <c r="DC1103" s="267"/>
      <c r="DD1103" s="267"/>
      <c r="DE1103" s="267"/>
      <c r="DF1103" s="267"/>
      <c r="DG1103" s="267"/>
      <c r="DH1103" s="267"/>
      <c r="DI1103" s="267"/>
      <c r="DJ1103" s="267"/>
      <c r="DK1103" s="267"/>
      <c r="DL1103" s="267"/>
      <c r="DM1103" s="267"/>
      <c r="DN1103" s="267"/>
      <c r="DO1103" s="267"/>
      <c r="DP1103" s="267"/>
      <c r="DQ1103" s="267"/>
      <c r="DR1103" s="267"/>
      <c r="DS1103" s="267"/>
      <c r="DT1103" s="267"/>
      <c r="DU1103" s="267"/>
      <c r="DV1103" s="267"/>
      <c r="DW1103" s="267"/>
      <c r="DX1103" s="267"/>
      <c r="DY1103" s="267"/>
      <c r="DZ1103" s="267"/>
      <c r="EA1103" s="267"/>
      <c r="EB1103" s="267"/>
      <c r="EC1103" s="267"/>
      <c r="ED1103" s="267"/>
      <c r="EE1103" s="267"/>
      <c r="EF1103" s="267"/>
      <c r="EG1103" s="267"/>
      <c r="EH1103" s="267"/>
      <c r="EI1103" s="267"/>
      <c r="EJ1103" s="267"/>
      <c r="EK1103" s="267"/>
      <c r="EL1103" s="267"/>
      <c r="EM1103" s="267"/>
      <c r="EN1103" s="267"/>
      <c r="EO1103" s="267"/>
      <c r="EP1103" s="267"/>
      <c r="EQ1103" s="267"/>
      <c r="ER1103" s="267"/>
      <c r="ES1103" s="267"/>
      <c r="ET1103" s="267"/>
      <c r="EU1103" s="267"/>
      <c r="EV1103" s="267"/>
      <c r="EW1103" s="267"/>
      <c r="EX1103" s="267"/>
      <c r="EY1103" s="267"/>
      <c r="EZ1103" s="267"/>
      <c r="FA1103" s="267"/>
      <c r="FB1103" s="267"/>
      <c r="FC1103" s="267"/>
      <c r="FD1103" s="267"/>
      <c r="FE1103" s="267"/>
      <c r="FF1103" s="267"/>
      <c r="FG1103" s="267"/>
      <c r="FH1103" s="267"/>
      <c r="FI1103" s="267"/>
      <c r="FJ1103" s="267"/>
      <c r="FK1103" s="267"/>
      <c r="FL1103" s="267"/>
      <c r="FM1103" s="267"/>
      <c r="FN1103" s="267"/>
      <c r="FO1103" s="267"/>
      <c r="FP1103" s="267"/>
      <c r="FQ1103" s="267"/>
      <c r="FR1103" s="267"/>
      <c r="FS1103" s="267"/>
      <c r="FT1103" s="267"/>
      <c r="FU1103" s="267"/>
      <c r="FV1103" s="267"/>
      <c r="FW1103" s="267"/>
      <c r="FX1103" s="267"/>
      <c r="FY1103" s="267"/>
      <c r="FZ1103" s="267"/>
      <c r="GA1103" s="267"/>
      <c r="GB1103" s="267"/>
      <c r="GC1103" s="267"/>
      <c r="GD1103" s="267"/>
      <c r="GE1103" s="267"/>
      <c r="GF1103" s="267"/>
      <c r="GG1103" s="267"/>
      <c r="GH1103" s="267"/>
      <c r="GI1103" s="267"/>
      <c r="GJ1103" s="267"/>
      <c r="GK1103" s="267"/>
      <c r="GL1103" s="267"/>
      <c r="GM1103" s="267"/>
      <c r="GN1103" s="267"/>
      <c r="GO1103" s="267"/>
      <c r="GP1103" s="267"/>
      <c r="GQ1103" s="267"/>
      <c r="GR1103" s="267"/>
      <c r="GS1103" s="267"/>
      <c r="GT1103" s="267"/>
      <c r="GU1103" s="267"/>
      <c r="GV1103" s="267"/>
    </row>
    <row r="1104" spans="1:204" s="502" customFormat="1">
      <c r="A1104" s="258"/>
      <c r="B1104" s="425"/>
      <c r="C1104" s="260"/>
      <c r="D1104" s="261"/>
      <c r="E1104" s="262"/>
      <c r="F1104" s="263"/>
      <c r="G1104" s="426"/>
      <c r="H1104" s="428"/>
      <c r="I1104" s="507"/>
      <c r="J1104" s="508"/>
      <c r="K1104" s="509"/>
      <c r="L1104" s="510"/>
      <c r="N1104" s="511"/>
      <c r="O1104" s="511"/>
      <c r="P1104" s="267"/>
      <c r="Q1104" s="267"/>
      <c r="R1104" s="267"/>
      <c r="S1104" s="267"/>
      <c r="T1104" s="267"/>
      <c r="U1104" s="267"/>
      <c r="V1104" s="267"/>
      <c r="W1104" s="267"/>
      <c r="X1104" s="267"/>
      <c r="Y1104" s="267"/>
      <c r="Z1104" s="267"/>
      <c r="AA1104" s="267"/>
      <c r="AB1104" s="267"/>
      <c r="AC1104" s="267"/>
      <c r="AD1104" s="267"/>
      <c r="AE1104" s="267"/>
      <c r="AF1104" s="267"/>
      <c r="AG1104" s="267"/>
      <c r="AH1104" s="267"/>
      <c r="AI1104" s="267"/>
      <c r="AJ1104" s="267"/>
      <c r="AK1104" s="267"/>
      <c r="AL1104" s="267"/>
      <c r="AM1104" s="267"/>
      <c r="AN1104" s="267"/>
      <c r="AO1104" s="267"/>
      <c r="AP1104" s="267"/>
      <c r="AQ1104" s="267"/>
      <c r="AR1104" s="267"/>
      <c r="AS1104" s="267"/>
      <c r="AT1104" s="267"/>
      <c r="AU1104" s="267"/>
      <c r="AV1104" s="267"/>
      <c r="AW1104" s="267"/>
      <c r="AX1104" s="267"/>
      <c r="AY1104" s="267"/>
      <c r="AZ1104" s="267"/>
      <c r="BA1104" s="267"/>
      <c r="BB1104" s="267"/>
      <c r="BC1104" s="267"/>
      <c r="BD1104" s="267"/>
      <c r="BE1104" s="267"/>
      <c r="BF1104" s="267"/>
      <c r="BG1104" s="267"/>
      <c r="BH1104" s="267"/>
      <c r="BI1104" s="267"/>
      <c r="BJ1104" s="267"/>
      <c r="BK1104" s="267"/>
      <c r="BL1104" s="267"/>
      <c r="BM1104" s="267"/>
      <c r="BN1104" s="267"/>
      <c r="BO1104" s="267"/>
      <c r="BP1104" s="267"/>
      <c r="BQ1104" s="267"/>
      <c r="BR1104" s="267"/>
      <c r="BS1104" s="267"/>
      <c r="BT1104" s="267"/>
      <c r="BU1104" s="267"/>
      <c r="BV1104" s="267"/>
      <c r="BW1104" s="267"/>
      <c r="BX1104" s="267"/>
      <c r="BY1104" s="267"/>
      <c r="BZ1104" s="267"/>
      <c r="CA1104" s="267"/>
      <c r="CB1104" s="267"/>
      <c r="CC1104" s="267"/>
      <c r="CD1104" s="267"/>
      <c r="CE1104" s="267"/>
      <c r="CF1104" s="267"/>
      <c r="CG1104" s="267"/>
      <c r="CH1104" s="267"/>
      <c r="CI1104" s="267"/>
      <c r="CJ1104" s="267"/>
      <c r="CK1104" s="267"/>
      <c r="CL1104" s="267"/>
      <c r="CM1104" s="267"/>
      <c r="CN1104" s="267"/>
      <c r="CO1104" s="267"/>
      <c r="CP1104" s="267"/>
      <c r="CQ1104" s="267"/>
      <c r="CR1104" s="267"/>
      <c r="CS1104" s="267"/>
      <c r="CT1104" s="267"/>
      <c r="CU1104" s="267"/>
      <c r="CV1104" s="267"/>
      <c r="CW1104" s="267"/>
      <c r="CX1104" s="267"/>
      <c r="CY1104" s="267"/>
      <c r="CZ1104" s="267"/>
      <c r="DA1104" s="267"/>
      <c r="DB1104" s="267"/>
      <c r="DC1104" s="267"/>
      <c r="DD1104" s="267"/>
      <c r="DE1104" s="267"/>
      <c r="DF1104" s="267"/>
      <c r="DG1104" s="267"/>
      <c r="DH1104" s="267"/>
      <c r="DI1104" s="267"/>
      <c r="DJ1104" s="267"/>
      <c r="DK1104" s="267"/>
      <c r="DL1104" s="267"/>
      <c r="DM1104" s="267"/>
      <c r="DN1104" s="267"/>
      <c r="DO1104" s="267"/>
      <c r="DP1104" s="267"/>
      <c r="DQ1104" s="267"/>
      <c r="DR1104" s="267"/>
      <c r="DS1104" s="267"/>
      <c r="DT1104" s="267"/>
      <c r="DU1104" s="267"/>
      <c r="DV1104" s="267"/>
      <c r="DW1104" s="267"/>
      <c r="DX1104" s="267"/>
      <c r="DY1104" s="267"/>
      <c r="DZ1104" s="267"/>
      <c r="EA1104" s="267"/>
      <c r="EB1104" s="267"/>
      <c r="EC1104" s="267"/>
      <c r="ED1104" s="267"/>
      <c r="EE1104" s="267"/>
      <c r="EF1104" s="267"/>
      <c r="EG1104" s="267"/>
      <c r="EH1104" s="267"/>
      <c r="EI1104" s="267"/>
      <c r="EJ1104" s="267"/>
      <c r="EK1104" s="267"/>
      <c r="EL1104" s="267"/>
      <c r="EM1104" s="267"/>
      <c r="EN1104" s="267"/>
      <c r="EO1104" s="267"/>
      <c r="EP1104" s="267"/>
      <c r="EQ1104" s="267"/>
      <c r="ER1104" s="267"/>
      <c r="ES1104" s="267"/>
      <c r="ET1104" s="267"/>
      <c r="EU1104" s="267"/>
      <c r="EV1104" s="267"/>
      <c r="EW1104" s="267"/>
      <c r="EX1104" s="267"/>
      <c r="EY1104" s="267"/>
      <c r="EZ1104" s="267"/>
      <c r="FA1104" s="267"/>
      <c r="FB1104" s="267"/>
      <c r="FC1104" s="267"/>
      <c r="FD1104" s="267"/>
      <c r="FE1104" s="267"/>
      <c r="FF1104" s="267"/>
      <c r="FG1104" s="267"/>
      <c r="FH1104" s="267"/>
      <c r="FI1104" s="267"/>
      <c r="FJ1104" s="267"/>
      <c r="FK1104" s="267"/>
      <c r="FL1104" s="267"/>
      <c r="FM1104" s="267"/>
      <c r="FN1104" s="267"/>
      <c r="FO1104" s="267"/>
      <c r="FP1104" s="267"/>
      <c r="FQ1104" s="267"/>
      <c r="FR1104" s="267"/>
      <c r="FS1104" s="267"/>
      <c r="FT1104" s="267"/>
      <c r="FU1104" s="267"/>
      <c r="FV1104" s="267"/>
      <c r="FW1104" s="267"/>
      <c r="FX1104" s="267"/>
      <c r="FY1104" s="267"/>
      <c r="FZ1104" s="267"/>
      <c r="GA1104" s="267"/>
      <c r="GB1104" s="267"/>
      <c r="GC1104" s="267"/>
      <c r="GD1104" s="267"/>
      <c r="GE1104" s="267"/>
      <c r="GF1104" s="267"/>
      <c r="GG1104" s="267"/>
      <c r="GH1104" s="267"/>
      <c r="GI1104" s="267"/>
      <c r="GJ1104" s="267"/>
      <c r="GK1104" s="267"/>
      <c r="GL1104" s="267"/>
      <c r="GM1104" s="267"/>
      <c r="GN1104" s="267"/>
      <c r="GO1104" s="267"/>
      <c r="GP1104" s="267"/>
      <c r="GQ1104" s="267"/>
      <c r="GR1104" s="267"/>
      <c r="GS1104" s="267"/>
      <c r="GT1104" s="267"/>
      <c r="GU1104" s="267"/>
      <c r="GV1104" s="267"/>
    </row>
    <row r="1105" spans="1:204" s="502" customFormat="1">
      <c r="A1105" s="258"/>
      <c r="B1105" s="425"/>
      <c r="C1105" s="260"/>
      <c r="D1105" s="261"/>
      <c r="E1105" s="262"/>
      <c r="F1105" s="263"/>
      <c r="G1105" s="426"/>
      <c r="H1105" s="428"/>
      <c r="I1105" s="507"/>
      <c r="J1105" s="508"/>
      <c r="K1105" s="509"/>
      <c r="L1105" s="510"/>
      <c r="N1105" s="511"/>
      <c r="O1105" s="511"/>
      <c r="P1105" s="267"/>
      <c r="Q1105" s="267"/>
      <c r="R1105" s="267"/>
      <c r="S1105" s="267"/>
      <c r="T1105" s="267"/>
      <c r="U1105" s="267"/>
      <c r="V1105" s="267"/>
      <c r="W1105" s="267"/>
      <c r="X1105" s="267"/>
      <c r="Y1105" s="267"/>
      <c r="Z1105" s="267"/>
      <c r="AA1105" s="267"/>
      <c r="AB1105" s="267"/>
      <c r="AC1105" s="267"/>
      <c r="AD1105" s="267"/>
      <c r="AE1105" s="267"/>
      <c r="AF1105" s="267"/>
      <c r="AG1105" s="267"/>
      <c r="AH1105" s="267"/>
      <c r="AI1105" s="267"/>
      <c r="AJ1105" s="267"/>
      <c r="AK1105" s="267"/>
      <c r="AL1105" s="267"/>
      <c r="AM1105" s="267"/>
      <c r="AN1105" s="267"/>
      <c r="AO1105" s="267"/>
      <c r="AP1105" s="267"/>
      <c r="AQ1105" s="267"/>
      <c r="AR1105" s="267"/>
      <c r="AS1105" s="267"/>
      <c r="AT1105" s="267"/>
      <c r="AU1105" s="267"/>
      <c r="AV1105" s="267"/>
      <c r="AW1105" s="267"/>
      <c r="AX1105" s="267"/>
      <c r="AY1105" s="267"/>
      <c r="AZ1105" s="267"/>
      <c r="BA1105" s="267"/>
      <c r="BB1105" s="267"/>
      <c r="BC1105" s="267"/>
      <c r="BD1105" s="267"/>
      <c r="BE1105" s="267"/>
      <c r="BF1105" s="267"/>
      <c r="BG1105" s="267"/>
      <c r="BH1105" s="267"/>
      <c r="BI1105" s="267"/>
      <c r="BJ1105" s="267"/>
      <c r="BK1105" s="267"/>
      <c r="BL1105" s="267"/>
      <c r="BM1105" s="267"/>
      <c r="BN1105" s="267"/>
      <c r="BO1105" s="267"/>
      <c r="BP1105" s="267"/>
      <c r="BQ1105" s="267"/>
      <c r="BR1105" s="267"/>
      <c r="BS1105" s="267"/>
      <c r="BT1105" s="267"/>
      <c r="BU1105" s="267"/>
      <c r="BV1105" s="267"/>
      <c r="BW1105" s="267"/>
      <c r="BX1105" s="267"/>
      <c r="BY1105" s="267"/>
      <c r="BZ1105" s="267"/>
      <c r="CA1105" s="267"/>
      <c r="CB1105" s="267"/>
      <c r="CC1105" s="267"/>
      <c r="CD1105" s="267"/>
      <c r="CE1105" s="267"/>
      <c r="CF1105" s="267"/>
      <c r="CG1105" s="267"/>
      <c r="CH1105" s="267"/>
      <c r="CI1105" s="267"/>
      <c r="CJ1105" s="267"/>
      <c r="CK1105" s="267"/>
      <c r="CL1105" s="267"/>
      <c r="CM1105" s="267"/>
      <c r="CN1105" s="267"/>
      <c r="CO1105" s="267"/>
      <c r="CP1105" s="267"/>
      <c r="CQ1105" s="267"/>
      <c r="CR1105" s="267"/>
      <c r="CS1105" s="267"/>
      <c r="CT1105" s="267"/>
      <c r="CU1105" s="267"/>
      <c r="CV1105" s="267"/>
      <c r="CW1105" s="267"/>
      <c r="CX1105" s="267"/>
      <c r="CY1105" s="267"/>
      <c r="CZ1105" s="267"/>
      <c r="DA1105" s="267"/>
      <c r="DB1105" s="267"/>
      <c r="DC1105" s="267"/>
      <c r="DD1105" s="267"/>
      <c r="DE1105" s="267"/>
      <c r="DF1105" s="267"/>
      <c r="DG1105" s="267"/>
      <c r="DH1105" s="267"/>
      <c r="DI1105" s="267"/>
      <c r="DJ1105" s="267"/>
      <c r="DK1105" s="267"/>
      <c r="DL1105" s="267"/>
      <c r="DM1105" s="267"/>
      <c r="DN1105" s="267"/>
      <c r="DO1105" s="267"/>
      <c r="DP1105" s="267"/>
      <c r="DQ1105" s="267"/>
      <c r="DR1105" s="267"/>
      <c r="DS1105" s="267"/>
      <c r="DT1105" s="267"/>
      <c r="DU1105" s="267"/>
      <c r="DV1105" s="267"/>
      <c r="DW1105" s="267"/>
      <c r="DX1105" s="267"/>
      <c r="DY1105" s="267"/>
      <c r="DZ1105" s="267"/>
      <c r="EA1105" s="267"/>
      <c r="EB1105" s="267"/>
      <c r="EC1105" s="267"/>
      <c r="ED1105" s="267"/>
      <c r="EE1105" s="267"/>
      <c r="EF1105" s="267"/>
      <c r="EG1105" s="267"/>
      <c r="EH1105" s="267"/>
      <c r="EI1105" s="267"/>
      <c r="EJ1105" s="267"/>
      <c r="EK1105" s="267"/>
      <c r="EL1105" s="267"/>
      <c r="EM1105" s="267"/>
      <c r="EN1105" s="267"/>
      <c r="EO1105" s="267"/>
      <c r="EP1105" s="267"/>
      <c r="EQ1105" s="267"/>
      <c r="ER1105" s="267"/>
      <c r="ES1105" s="267"/>
      <c r="ET1105" s="267"/>
      <c r="EU1105" s="267"/>
      <c r="EV1105" s="267"/>
      <c r="EW1105" s="267"/>
      <c r="EX1105" s="267"/>
      <c r="EY1105" s="267"/>
      <c r="EZ1105" s="267"/>
      <c r="FA1105" s="267"/>
      <c r="FB1105" s="267"/>
      <c r="FC1105" s="267"/>
      <c r="FD1105" s="267"/>
      <c r="FE1105" s="267"/>
      <c r="FF1105" s="267"/>
      <c r="FG1105" s="267"/>
      <c r="FH1105" s="267"/>
      <c r="FI1105" s="267"/>
      <c r="FJ1105" s="267"/>
      <c r="FK1105" s="267"/>
      <c r="FL1105" s="267"/>
      <c r="FM1105" s="267"/>
      <c r="FN1105" s="267"/>
      <c r="FO1105" s="267"/>
      <c r="FP1105" s="267"/>
      <c r="FQ1105" s="267"/>
      <c r="FR1105" s="267"/>
      <c r="FS1105" s="267"/>
      <c r="FT1105" s="267"/>
      <c r="FU1105" s="267"/>
      <c r="FV1105" s="267"/>
      <c r="FW1105" s="267"/>
      <c r="FX1105" s="267"/>
      <c r="FY1105" s="267"/>
      <c r="FZ1105" s="267"/>
      <c r="GA1105" s="267"/>
      <c r="GB1105" s="267"/>
      <c r="GC1105" s="267"/>
      <c r="GD1105" s="267"/>
      <c r="GE1105" s="267"/>
      <c r="GF1105" s="267"/>
      <c r="GG1105" s="267"/>
      <c r="GH1105" s="267"/>
      <c r="GI1105" s="267"/>
      <c r="GJ1105" s="267"/>
      <c r="GK1105" s="267"/>
      <c r="GL1105" s="267"/>
      <c r="GM1105" s="267"/>
      <c r="GN1105" s="267"/>
      <c r="GO1105" s="267"/>
      <c r="GP1105" s="267"/>
      <c r="GQ1105" s="267"/>
      <c r="GR1105" s="267"/>
      <c r="GS1105" s="267"/>
      <c r="GT1105" s="267"/>
      <c r="GU1105" s="267"/>
      <c r="GV1105" s="267"/>
    </row>
    <row r="1106" spans="1:204" s="502" customFormat="1">
      <c r="A1106" s="258"/>
      <c r="B1106" s="425"/>
      <c r="C1106" s="260"/>
      <c r="D1106" s="261"/>
      <c r="E1106" s="262"/>
      <c r="F1106" s="263"/>
      <c r="G1106" s="426"/>
      <c r="H1106" s="428"/>
      <c r="I1106" s="507"/>
      <c r="J1106" s="508"/>
      <c r="K1106" s="509"/>
      <c r="L1106" s="510"/>
      <c r="N1106" s="511"/>
      <c r="O1106" s="511"/>
      <c r="P1106" s="267"/>
      <c r="Q1106" s="267"/>
      <c r="R1106" s="267"/>
      <c r="S1106" s="267"/>
      <c r="T1106" s="267"/>
      <c r="U1106" s="267"/>
      <c r="V1106" s="267"/>
      <c r="W1106" s="267"/>
      <c r="X1106" s="267"/>
      <c r="Y1106" s="267"/>
      <c r="Z1106" s="267"/>
      <c r="AA1106" s="267"/>
      <c r="AB1106" s="267"/>
      <c r="AC1106" s="267"/>
      <c r="AD1106" s="267"/>
      <c r="AE1106" s="267"/>
      <c r="AF1106" s="267"/>
      <c r="AG1106" s="267"/>
      <c r="AH1106" s="267"/>
      <c r="AI1106" s="267"/>
      <c r="AJ1106" s="267"/>
      <c r="AK1106" s="267"/>
      <c r="AL1106" s="267"/>
      <c r="AM1106" s="267"/>
      <c r="AN1106" s="267"/>
      <c r="AO1106" s="267"/>
      <c r="AP1106" s="267"/>
      <c r="AQ1106" s="267"/>
      <c r="AR1106" s="267"/>
      <c r="AS1106" s="267"/>
      <c r="AT1106" s="267"/>
      <c r="AU1106" s="267"/>
      <c r="AV1106" s="267"/>
      <c r="AW1106" s="267"/>
      <c r="AX1106" s="267"/>
      <c r="AY1106" s="267"/>
      <c r="AZ1106" s="267"/>
      <c r="BA1106" s="267"/>
      <c r="BB1106" s="267"/>
      <c r="BC1106" s="267"/>
      <c r="BD1106" s="267"/>
      <c r="BE1106" s="267"/>
      <c r="BF1106" s="267"/>
      <c r="BG1106" s="267"/>
      <c r="BH1106" s="267"/>
      <c r="BI1106" s="267"/>
      <c r="BJ1106" s="267"/>
      <c r="BK1106" s="267"/>
      <c r="BL1106" s="267"/>
      <c r="BM1106" s="267"/>
      <c r="BN1106" s="267"/>
      <c r="BO1106" s="267"/>
      <c r="BP1106" s="267"/>
      <c r="BQ1106" s="267"/>
      <c r="BR1106" s="267"/>
      <c r="BS1106" s="267"/>
      <c r="BT1106" s="267"/>
      <c r="BU1106" s="267"/>
      <c r="BV1106" s="267"/>
      <c r="BW1106" s="267"/>
      <c r="BX1106" s="267"/>
      <c r="BY1106" s="267"/>
      <c r="BZ1106" s="267"/>
      <c r="CA1106" s="267"/>
      <c r="CB1106" s="267"/>
      <c r="CC1106" s="267"/>
      <c r="CD1106" s="267"/>
      <c r="CE1106" s="267"/>
      <c r="CF1106" s="267"/>
      <c r="CG1106" s="267"/>
      <c r="CH1106" s="267"/>
      <c r="CI1106" s="267"/>
      <c r="CJ1106" s="267"/>
      <c r="CK1106" s="267"/>
      <c r="CL1106" s="267"/>
      <c r="CM1106" s="267"/>
      <c r="CN1106" s="267"/>
      <c r="CO1106" s="267"/>
      <c r="CP1106" s="267"/>
      <c r="CQ1106" s="267"/>
      <c r="CR1106" s="267"/>
      <c r="CS1106" s="267"/>
      <c r="CT1106" s="267"/>
      <c r="CU1106" s="267"/>
      <c r="CV1106" s="267"/>
      <c r="CW1106" s="267"/>
      <c r="CX1106" s="267"/>
      <c r="CY1106" s="267"/>
      <c r="CZ1106" s="267"/>
      <c r="DA1106" s="267"/>
      <c r="DB1106" s="267"/>
      <c r="DC1106" s="267"/>
      <c r="DD1106" s="267"/>
      <c r="DE1106" s="267"/>
      <c r="DF1106" s="267"/>
      <c r="DG1106" s="267"/>
      <c r="DH1106" s="267"/>
      <c r="DI1106" s="267"/>
      <c r="DJ1106" s="267"/>
      <c r="DK1106" s="267"/>
      <c r="DL1106" s="267"/>
      <c r="DM1106" s="267"/>
      <c r="DN1106" s="267"/>
      <c r="DO1106" s="267"/>
      <c r="DP1106" s="267"/>
      <c r="DQ1106" s="267"/>
      <c r="DR1106" s="267"/>
      <c r="DS1106" s="267"/>
      <c r="DT1106" s="267"/>
      <c r="DU1106" s="267"/>
      <c r="DV1106" s="267"/>
      <c r="DW1106" s="267"/>
      <c r="DX1106" s="267"/>
      <c r="DY1106" s="267"/>
      <c r="DZ1106" s="267"/>
      <c r="EA1106" s="267"/>
      <c r="EB1106" s="267"/>
      <c r="EC1106" s="267"/>
      <c r="ED1106" s="267"/>
      <c r="EE1106" s="267"/>
      <c r="EF1106" s="267"/>
      <c r="EG1106" s="267"/>
      <c r="EH1106" s="267"/>
      <c r="EI1106" s="267"/>
      <c r="EJ1106" s="267"/>
      <c r="EK1106" s="267"/>
      <c r="EL1106" s="267"/>
      <c r="EM1106" s="267"/>
      <c r="EN1106" s="267"/>
      <c r="EO1106" s="267"/>
      <c r="EP1106" s="267"/>
      <c r="EQ1106" s="267"/>
      <c r="ER1106" s="267"/>
      <c r="ES1106" s="267"/>
      <c r="ET1106" s="267"/>
      <c r="EU1106" s="267"/>
      <c r="EV1106" s="267"/>
      <c r="EW1106" s="267"/>
      <c r="EX1106" s="267"/>
      <c r="EY1106" s="267"/>
      <c r="EZ1106" s="267"/>
      <c r="FA1106" s="267"/>
      <c r="FB1106" s="267"/>
      <c r="FC1106" s="267"/>
      <c r="FD1106" s="267"/>
      <c r="FE1106" s="267"/>
      <c r="FF1106" s="267"/>
      <c r="FG1106" s="267"/>
      <c r="FH1106" s="267"/>
      <c r="FI1106" s="267"/>
      <c r="FJ1106" s="267"/>
      <c r="FK1106" s="267"/>
      <c r="FL1106" s="267"/>
      <c r="FM1106" s="267"/>
      <c r="FN1106" s="267"/>
      <c r="FO1106" s="267"/>
      <c r="FP1106" s="267"/>
      <c r="FQ1106" s="267"/>
      <c r="FR1106" s="267"/>
      <c r="FS1106" s="267"/>
      <c r="FT1106" s="267"/>
      <c r="FU1106" s="267"/>
      <c r="FV1106" s="267"/>
      <c r="FW1106" s="267"/>
      <c r="FX1106" s="267"/>
      <c r="FY1106" s="267"/>
      <c r="FZ1106" s="267"/>
      <c r="GA1106" s="267"/>
      <c r="GB1106" s="267"/>
      <c r="GC1106" s="267"/>
      <c r="GD1106" s="267"/>
      <c r="GE1106" s="267"/>
      <c r="GF1106" s="267"/>
      <c r="GG1106" s="267"/>
      <c r="GH1106" s="267"/>
      <c r="GI1106" s="267"/>
      <c r="GJ1106" s="267"/>
      <c r="GK1106" s="267"/>
      <c r="GL1106" s="267"/>
      <c r="GM1106" s="267"/>
      <c r="GN1106" s="267"/>
      <c r="GO1106" s="267"/>
      <c r="GP1106" s="267"/>
      <c r="GQ1106" s="267"/>
      <c r="GR1106" s="267"/>
      <c r="GS1106" s="267"/>
      <c r="GT1106" s="267"/>
      <c r="GU1106" s="267"/>
      <c r="GV1106" s="267"/>
    </row>
    <row r="1107" spans="1:204" s="502" customFormat="1">
      <c r="A1107" s="258"/>
      <c r="B1107" s="425"/>
      <c r="C1107" s="260"/>
      <c r="D1107" s="261"/>
      <c r="E1107" s="262"/>
      <c r="F1107" s="263"/>
      <c r="G1107" s="426"/>
      <c r="H1107" s="428"/>
      <c r="I1107" s="507"/>
      <c r="J1107" s="508"/>
      <c r="K1107" s="509"/>
      <c r="L1107" s="510"/>
      <c r="N1107" s="511"/>
      <c r="O1107" s="511"/>
      <c r="P1107" s="267"/>
      <c r="Q1107" s="267"/>
      <c r="R1107" s="267"/>
      <c r="S1107" s="267"/>
      <c r="T1107" s="267"/>
      <c r="U1107" s="267"/>
      <c r="V1107" s="267"/>
      <c r="W1107" s="267"/>
      <c r="X1107" s="267"/>
      <c r="Y1107" s="267"/>
      <c r="Z1107" s="267"/>
      <c r="AA1107" s="267"/>
      <c r="AB1107" s="267"/>
      <c r="AC1107" s="267"/>
      <c r="AD1107" s="267"/>
      <c r="AE1107" s="267"/>
      <c r="AF1107" s="267"/>
      <c r="AG1107" s="267"/>
      <c r="AH1107" s="267"/>
      <c r="AI1107" s="267"/>
      <c r="AJ1107" s="267"/>
      <c r="AK1107" s="267"/>
      <c r="AL1107" s="267"/>
      <c r="AM1107" s="267"/>
      <c r="AN1107" s="267"/>
      <c r="AO1107" s="267"/>
      <c r="AP1107" s="267"/>
      <c r="AQ1107" s="267"/>
      <c r="AR1107" s="267"/>
      <c r="AS1107" s="267"/>
      <c r="AT1107" s="267"/>
      <c r="AU1107" s="267"/>
      <c r="AV1107" s="267"/>
      <c r="AW1107" s="267"/>
      <c r="AX1107" s="267"/>
      <c r="AY1107" s="267"/>
      <c r="AZ1107" s="267"/>
      <c r="BA1107" s="267"/>
      <c r="BB1107" s="267"/>
      <c r="BC1107" s="267"/>
      <c r="BD1107" s="267"/>
      <c r="BE1107" s="267"/>
      <c r="BF1107" s="267"/>
      <c r="BG1107" s="267"/>
      <c r="BH1107" s="267"/>
      <c r="BI1107" s="267"/>
      <c r="BJ1107" s="267"/>
      <c r="BK1107" s="267"/>
      <c r="BL1107" s="267"/>
      <c r="BM1107" s="267"/>
      <c r="BN1107" s="267"/>
      <c r="BO1107" s="267"/>
      <c r="BP1107" s="267"/>
      <c r="BQ1107" s="267"/>
      <c r="BR1107" s="267"/>
      <c r="BS1107" s="267"/>
      <c r="BT1107" s="267"/>
      <c r="BU1107" s="267"/>
      <c r="BV1107" s="267"/>
      <c r="BW1107" s="267"/>
      <c r="BX1107" s="267"/>
      <c r="BY1107" s="267"/>
      <c r="BZ1107" s="267"/>
      <c r="CA1107" s="267"/>
      <c r="CB1107" s="267"/>
      <c r="CC1107" s="267"/>
      <c r="CD1107" s="267"/>
      <c r="CE1107" s="267"/>
      <c r="CF1107" s="267"/>
      <c r="CG1107" s="267"/>
      <c r="CH1107" s="267"/>
      <c r="CI1107" s="267"/>
      <c r="CJ1107" s="267"/>
      <c r="CK1107" s="267"/>
      <c r="CL1107" s="267"/>
      <c r="CM1107" s="267"/>
      <c r="CN1107" s="267"/>
      <c r="CO1107" s="267"/>
      <c r="CP1107" s="267"/>
      <c r="CQ1107" s="267"/>
      <c r="CR1107" s="267"/>
      <c r="CS1107" s="267"/>
      <c r="CT1107" s="267"/>
      <c r="CU1107" s="267"/>
      <c r="CV1107" s="267"/>
      <c r="CW1107" s="267"/>
      <c r="CX1107" s="267"/>
      <c r="CY1107" s="267"/>
      <c r="CZ1107" s="267"/>
      <c r="DA1107" s="267"/>
      <c r="DB1107" s="267"/>
      <c r="DC1107" s="267"/>
      <c r="DD1107" s="267"/>
      <c r="DE1107" s="267"/>
      <c r="DF1107" s="267"/>
      <c r="DG1107" s="267"/>
      <c r="DH1107" s="267"/>
      <c r="DI1107" s="267"/>
      <c r="DJ1107" s="267"/>
      <c r="DK1107" s="267"/>
      <c r="DL1107" s="267"/>
      <c r="DM1107" s="267"/>
      <c r="DN1107" s="267"/>
      <c r="DO1107" s="267"/>
      <c r="DP1107" s="267"/>
      <c r="DQ1107" s="267"/>
      <c r="DR1107" s="267"/>
      <c r="DS1107" s="267"/>
      <c r="DT1107" s="267"/>
      <c r="DU1107" s="267"/>
      <c r="DV1107" s="267"/>
      <c r="DW1107" s="267"/>
      <c r="DX1107" s="267"/>
      <c r="DY1107" s="267"/>
      <c r="DZ1107" s="267"/>
      <c r="EA1107" s="267"/>
      <c r="EB1107" s="267"/>
      <c r="EC1107" s="267"/>
      <c r="ED1107" s="267"/>
      <c r="EE1107" s="267"/>
      <c r="EF1107" s="267"/>
      <c r="EG1107" s="267"/>
      <c r="EH1107" s="267"/>
      <c r="EI1107" s="267"/>
      <c r="EJ1107" s="267"/>
      <c r="EK1107" s="267"/>
      <c r="EL1107" s="267"/>
      <c r="EM1107" s="267"/>
      <c r="EN1107" s="267"/>
      <c r="EO1107" s="267"/>
      <c r="EP1107" s="267"/>
      <c r="EQ1107" s="267"/>
      <c r="ER1107" s="267"/>
      <c r="ES1107" s="267"/>
      <c r="ET1107" s="267"/>
      <c r="EU1107" s="267"/>
      <c r="EV1107" s="267"/>
      <c r="EW1107" s="267"/>
      <c r="EX1107" s="267"/>
      <c r="EY1107" s="267"/>
      <c r="EZ1107" s="267"/>
      <c r="FA1107" s="267"/>
      <c r="FB1107" s="267"/>
      <c r="FC1107" s="267"/>
      <c r="FD1107" s="267"/>
      <c r="FE1107" s="267"/>
      <c r="FF1107" s="267"/>
      <c r="FG1107" s="267"/>
      <c r="FH1107" s="267"/>
      <c r="FI1107" s="267"/>
      <c r="FJ1107" s="267"/>
      <c r="FK1107" s="267"/>
      <c r="FL1107" s="267"/>
      <c r="FM1107" s="267"/>
      <c r="FN1107" s="267"/>
      <c r="FO1107" s="267"/>
      <c r="FP1107" s="267"/>
      <c r="FQ1107" s="267"/>
      <c r="FR1107" s="267"/>
      <c r="FS1107" s="267"/>
      <c r="FT1107" s="267"/>
      <c r="FU1107" s="267"/>
      <c r="FV1107" s="267"/>
      <c r="FW1107" s="267"/>
      <c r="FX1107" s="267"/>
      <c r="FY1107" s="267"/>
      <c r="FZ1107" s="267"/>
      <c r="GA1107" s="267"/>
      <c r="GB1107" s="267"/>
      <c r="GC1107" s="267"/>
      <c r="GD1107" s="267"/>
      <c r="GE1107" s="267"/>
      <c r="GF1107" s="267"/>
      <c r="GG1107" s="267"/>
      <c r="GH1107" s="267"/>
      <c r="GI1107" s="267"/>
      <c r="GJ1107" s="267"/>
      <c r="GK1107" s="267"/>
      <c r="GL1107" s="267"/>
      <c r="GM1107" s="267"/>
      <c r="GN1107" s="267"/>
      <c r="GO1107" s="267"/>
      <c r="GP1107" s="267"/>
      <c r="GQ1107" s="267"/>
      <c r="GR1107" s="267"/>
      <c r="GS1107" s="267"/>
      <c r="GT1107" s="267"/>
      <c r="GU1107" s="267"/>
      <c r="GV1107" s="267"/>
    </row>
    <row r="1108" spans="1:204" s="502" customFormat="1">
      <c r="A1108" s="258"/>
      <c r="B1108" s="425"/>
      <c r="C1108" s="260"/>
      <c r="D1108" s="261"/>
      <c r="E1108" s="262"/>
      <c r="F1108" s="263"/>
      <c r="G1108" s="426"/>
      <c r="H1108" s="428"/>
      <c r="I1108" s="507"/>
      <c r="J1108" s="508"/>
      <c r="K1108" s="509"/>
      <c r="L1108" s="510"/>
      <c r="N1108" s="511"/>
      <c r="O1108" s="511"/>
      <c r="P1108" s="267"/>
      <c r="Q1108" s="267"/>
      <c r="R1108" s="267"/>
      <c r="S1108" s="267"/>
      <c r="T1108" s="267"/>
      <c r="U1108" s="267"/>
      <c r="V1108" s="267"/>
      <c r="W1108" s="267"/>
      <c r="X1108" s="267"/>
      <c r="Y1108" s="267"/>
      <c r="Z1108" s="267"/>
      <c r="AA1108" s="267"/>
      <c r="AB1108" s="267"/>
      <c r="AC1108" s="267"/>
      <c r="AD1108" s="267"/>
      <c r="AE1108" s="267"/>
      <c r="AF1108" s="267"/>
      <c r="AG1108" s="267"/>
      <c r="AH1108" s="267"/>
      <c r="AI1108" s="267"/>
      <c r="AJ1108" s="267"/>
      <c r="AK1108" s="267"/>
      <c r="AL1108" s="267"/>
      <c r="AM1108" s="267"/>
      <c r="AN1108" s="267"/>
      <c r="AO1108" s="267"/>
      <c r="AP1108" s="267"/>
      <c r="AQ1108" s="267"/>
      <c r="AR1108" s="267"/>
      <c r="AS1108" s="267"/>
      <c r="AT1108" s="267"/>
      <c r="AU1108" s="267"/>
      <c r="AV1108" s="267"/>
      <c r="AW1108" s="267"/>
      <c r="AX1108" s="267"/>
      <c r="AY1108" s="267"/>
      <c r="AZ1108" s="267"/>
      <c r="BA1108" s="267"/>
      <c r="BB1108" s="267"/>
      <c r="BC1108" s="267"/>
      <c r="BD1108" s="267"/>
      <c r="BE1108" s="267"/>
      <c r="BF1108" s="267"/>
      <c r="BG1108" s="267"/>
      <c r="BH1108" s="267"/>
      <c r="BI1108" s="267"/>
      <c r="BJ1108" s="267"/>
      <c r="BK1108" s="267"/>
      <c r="BL1108" s="267"/>
      <c r="BM1108" s="267"/>
      <c r="BN1108" s="267"/>
      <c r="BO1108" s="267"/>
      <c r="BP1108" s="267"/>
      <c r="BQ1108" s="267"/>
      <c r="BR1108" s="267"/>
      <c r="BS1108" s="267"/>
      <c r="BT1108" s="267"/>
      <c r="BU1108" s="267"/>
      <c r="BV1108" s="267"/>
      <c r="BW1108" s="267"/>
      <c r="BX1108" s="267"/>
      <c r="BY1108" s="267"/>
      <c r="BZ1108" s="267"/>
      <c r="CA1108" s="267"/>
      <c r="CB1108" s="267"/>
      <c r="CC1108" s="267"/>
      <c r="CD1108" s="267"/>
      <c r="CE1108" s="267"/>
      <c r="CF1108" s="267"/>
      <c r="CG1108" s="267"/>
      <c r="CH1108" s="267"/>
      <c r="CI1108" s="267"/>
      <c r="CJ1108" s="267"/>
      <c r="CK1108" s="267"/>
      <c r="CL1108" s="267"/>
      <c r="CM1108" s="267"/>
      <c r="CN1108" s="267"/>
      <c r="CO1108" s="267"/>
      <c r="CP1108" s="267"/>
      <c r="CQ1108" s="267"/>
      <c r="CR1108" s="267"/>
      <c r="CS1108" s="267"/>
      <c r="CT1108" s="267"/>
      <c r="CU1108" s="267"/>
      <c r="CV1108" s="267"/>
      <c r="CW1108" s="267"/>
      <c r="CX1108" s="267"/>
      <c r="CY1108" s="267"/>
      <c r="CZ1108" s="267"/>
      <c r="DA1108" s="267"/>
      <c r="DB1108" s="267"/>
      <c r="DC1108" s="267"/>
      <c r="DD1108" s="267"/>
      <c r="DE1108" s="267"/>
      <c r="DF1108" s="267"/>
      <c r="DG1108" s="267"/>
      <c r="DH1108" s="267"/>
      <c r="DI1108" s="267"/>
      <c r="DJ1108" s="267"/>
      <c r="DK1108" s="267"/>
      <c r="DL1108" s="267"/>
      <c r="DM1108" s="267"/>
      <c r="DN1108" s="267"/>
      <c r="DO1108" s="267"/>
      <c r="DP1108" s="267"/>
      <c r="DQ1108" s="267"/>
      <c r="DR1108" s="267"/>
      <c r="DS1108" s="267"/>
      <c r="DT1108" s="267"/>
      <c r="DU1108" s="267"/>
      <c r="DV1108" s="267"/>
      <c r="DW1108" s="267"/>
      <c r="DX1108" s="267"/>
      <c r="DY1108" s="267"/>
      <c r="DZ1108" s="267"/>
      <c r="EA1108" s="267"/>
      <c r="EB1108" s="267"/>
      <c r="EC1108" s="267"/>
      <c r="ED1108" s="267"/>
      <c r="EE1108" s="267"/>
      <c r="EF1108" s="267"/>
      <c r="EG1108" s="267"/>
      <c r="EH1108" s="267"/>
      <c r="EI1108" s="267"/>
      <c r="EJ1108" s="267"/>
      <c r="EK1108" s="267"/>
      <c r="EL1108" s="267"/>
      <c r="EM1108" s="267"/>
      <c r="EN1108" s="267"/>
      <c r="EO1108" s="267"/>
      <c r="EP1108" s="267"/>
      <c r="EQ1108" s="267"/>
      <c r="ER1108" s="267"/>
      <c r="ES1108" s="267"/>
      <c r="ET1108" s="267"/>
      <c r="EU1108" s="267"/>
      <c r="EV1108" s="267"/>
      <c r="EW1108" s="267"/>
      <c r="EX1108" s="267"/>
      <c r="EY1108" s="267"/>
      <c r="EZ1108" s="267"/>
      <c r="FA1108" s="267"/>
      <c r="FB1108" s="267"/>
      <c r="FC1108" s="267"/>
      <c r="FD1108" s="267"/>
      <c r="FE1108" s="267"/>
      <c r="FF1108" s="267"/>
      <c r="FG1108" s="267"/>
      <c r="FH1108" s="267"/>
      <c r="FI1108" s="267"/>
      <c r="FJ1108" s="267"/>
      <c r="FK1108" s="267"/>
      <c r="FL1108" s="267"/>
      <c r="FM1108" s="267"/>
      <c r="FN1108" s="267"/>
      <c r="FO1108" s="267"/>
      <c r="FP1108" s="267"/>
      <c r="FQ1108" s="267"/>
      <c r="FR1108" s="267"/>
      <c r="FS1108" s="267"/>
      <c r="FT1108" s="267"/>
      <c r="FU1108" s="267"/>
      <c r="FV1108" s="267"/>
      <c r="FW1108" s="267"/>
      <c r="FX1108" s="267"/>
      <c r="FY1108" s="267"/>
      <c r="FZ1108" s="267"/>
      <c r="GA1108" s="267"/>
      <c r="GB1108" s="267"/>
      <c r="GC1108" s="267"/>
      <c r="GD1108" s="267"/>
      <c r="GE1108" s="267"/>
      <c r="GF1108" s="267"/>
      <c r="GG1108" s="267"/>
      <c r="GH1108" s="267"/>
      <c r="GI1108" s="267"/>
      <c r="GJ1108" s="267"/>
      <c r="GK1108" s="267"/>
      <c r="GL1108" s="267"/>
      <c r="GM1108" s="267"/>
      <c r="GN1108" s="267"/>
      <c r="GO1108" s="267"/>
      <c r="GP1108" s="267"/>
      <c r="GQ1108" s="267"/>
      <c r="GR1108" s="267"/>
      <c r="GS1108" s="267"/>
      <c r="GT1108" s="267"/>
      <c r="GU1108" s="267"/>
      <c r="GV1108" s="267"/>
    </row>
    <row r="1110" spans="1:204" s="502" customFormat="1">
      <c r="A1110" s="258"/>
      <c r="B1110" s="425"/>
      <c r="C1110" s="260"/>
      <c r="D1110" s="261"/>
      <c r="E1110" s="262"/>
      <c r="F1110" s="263"/>
      <c r="G1110" s="426"/>
      <c r="H1110" s="428"/>
      <c r="I1110" s="507"/>
      <c r="J1110" s="508"/>
      <c r="K1110" s="509"/>
      <c r="L1110" s="510"/>
      <c r="N1110" s="511"/>
      <c r="O1110" s="511"/>
      <c r="P1110" s="267"/>
      <c r="Q1110" s="267"/>
      <c r="R1110" s="267"/>
      <c r="S1110" s="267"/>
      <c r="T1110" s="267"/>
      <c r="U1110" s="267"/>
      <c r="V1110" s="267"/>
      <c r="W1110" s="267"/>
      <c r="X1110" s="267"/>
      <c r="Y1110" s="267"/>
      <c r="Z1110" s="267"/>
      <c r="AA1110" s="267"/>
      <c r="AB1110" s="267"/>
      <c r="AC1110" s="267"/>
      <c r="AD1110" s="267"/>
      <c r="AE1110" s="267"/>
      <c r="AF1110" s="267"/>
      <c r="AG1110" s="267"/>
      <c r="AH1110" s="267"/>
      <c r="AI1110" s="267"/>
      <c r="AJ1110" s="267"/>
      <c r="AK1110" s="267"/>
      <c r="AL1110" s="267"/>
      <c r="AM1110" s="267"/>
      <c r="AN1110" s="267"/>
      <c r="AO1110" s="267"/>
      <c r="AP1110" s="267"/>
      <c r="AQ1110" s="267"/>
      <c r="AR1110" s="267"/>
      <c r="AS1110" s="267"/>
      <c r="AT1110" s="267"/>
      <c r="AU1110" s="267"/>
      <c r="AV1110" s="267"/>
      <c r="AW1110" s="267"/>
      <c r="AX1110" s="267"/>
      <c r="AY1110" s="267"/>
      <c r="AZ1110" s="267"/>
      <c r="BA1110" s="267"/>
      <c r="BB1110" s="267"/>
      <c r="BC1110" s="267"/>
      <c r="BD1110" s="267"/>
      <c r="BE1110" s="267"/>
      <c r="BF1110" s="267"/>
      <c r="BG1110" s="267"/>
      <c r="BH1110" s="267"/>
      <c r="BI1110" s="267"/>
      <c r="BJ1110" s="267"/>
      <c r="BK1110" s="267"/>
      <c r="BL1110" s="267"/>
      <c r="BM1110" s="267"/>
      <c r="BN1110" s="267"/>
      <c r="BO1110" s="267"/>
      <c r="BP1110" s="267"/>
      <c r="BQ1110" s="267"/>
      <c r="BR1110" s="267"/>
      <c r="BS1110" s="267"/>
      <c r="BT1110" s="267"/>
      <c r="BU1110" s="267"/>
      <c r="BV1110" s="267"/>
      <c r="BW1110" s="267"/>
      <c r="BX1110" s="267"/>
      <c r="BY1110" s="267"/>
      <c r="BZ1110" s="267"/>
      <c r="CA1110" s="267"/>
      <c r="CB1110" s="267"/>
      <c r="CC1110" s="267"/>
      <c r="CD1110" s="267"/>
      <c r="CE1110" s="267"/>
      <c r="CF1110" s="267"/>
      <c r="CG1110" s="267"/>
      <c r="CH1110" s="267"/>
      <c r="CI1110" s="267"/>
      <c r="CJ1110" s="267"/>
      <c r="CK1110" s="267"/>
      <c r="CL1110" s="267"/>
      <c r="CM1110" s="267"/>
      <c r="CN1110" s="267"/>
      <c r="CO1110" s="267"/>
      <c r="CP1110" s="267"/>
      <c r="CQ1110" s="267"/>
      <c r="CR1110" s="267"/>
      <c r="CS1110" s="267"/>
      <c r="CT1110" s="267"/>
      <c r="CU1110" s="267"/>
      <c r="CV1110" s="267"/>
      <c r="CW1110" s="267"/>
      <c r="CX1110" s="267"/>
      <c r="CY1110" s="267"/>
      <c r="CZ1110" s="267"/>
      <c r="DA1110" s="267"/>
      <c r="DB1110" s="267"/>
      <c r="DC1110" s="267"/>
      <c r="DD1110" s="267"/>
      <c r="DE1110" s="267"/>
      <c r="DF1110" s="267"/>
      <c r="DG1110" s="267"/>
      <c r="DH1110" s="267"/>
      <c r="DI1110" s="267"/>
      <c r="DJ1110" s="267"/>
      <c r="DK1110" s="267"/>
      <c r="DL1110" s="267"/>
      <c r="DM1110" s="267"/>
      <c r="DN1110" s="267"/>
      <c r="DO1110" s="267"/>
      <c r="DP1110" s="267"/>
      <c r="DQ1110" s="267"/>
      <c r="DR1110" s="267"/>
      <c r="DS1110" s="267"/>
      <c r="DT1110" s="267"/>
      <c r="DU1110" s="267"/>
      <c r="DV1110" s="267"/>
      <c r="DW1110" s="267"/>
      <c r="DX1110" s="267"/>
      <c r="DY1110" s="267"/>
      <c r="DZ1110" s="267"/>
      <c r="EA1110" s="267"/>
      <c r="EB1110" s="267"/>
      <c r="EC1110" s="267"/>
      <c r="ED1110" s="267"/>
      <c r="EE1110" s="267"/>
      <c r="EF1110" s="267"/>
      <c r="EG1110" s="267"/>
      <c r="EH1110" s="267"/>
      <c r="EI1110" s="267"/>
      <c r="EJ1110" s="267"/>
      <c r="EK1110" s="267"/>
      <c r="EL1110" s="267"/>
      <c r="EM1110" s="267"/>
      <c r="EN1110" s="267"/>
      <c r="EO1110" s="267"/>
      <c r="EP1110" s="267"/>
      <c r="EQ1110" s="267"/>
      <c r="ER1110" s="267"/>
      <c r="ES1110" s="267"/>
      <c r="ET1110" s="267"/>
      <c r="EU1110" s="267"/>
      <c r="EV1110" s="267"/>
      <c r="EW1110" s="267"/>
      <c r="EX1110" s="267"/>
      <c r="EY1110" s="267"/>
      <c r="EZ1110" s="267"/>
      <c r="FA1110" s="267"/>
      <c r="FB1110" s="267"/>
      <c r="FC1110" s="267"/>
      <c r="FD1110" s="267"/>
      <c r="FE1110" s="267"/>
      <c r="FF1110" s="267"/>
      <c r="FG1110" s="267"/>
      <c r="FH1110" s="267"/>
      <c r="FI1110" s="267"/>
      <c r="FJ1110" s="267"/>
      <c r="FK1110" s="267"/>
      <c r="FL1110" s="267"/>
      <c r="FM1110" s="267"/>
      <c r="FN1110" s="267"/>
      <c r="FO1110" s="267"/>
      <c r="FP1110" s="267"/>
      <c r="FQ1110" s="267"/>
      <c r="FR1110" s="267"/>
      <c r="FS1110" s="267"/>
      <c r="FT1110" s="267"/>
      <c r="FU1110" s="267"/>
      <c r="FV1110" s="267"/>
      <c r="FW1110" s="267"/>
      <c r="FX1110" s="267"/>
      <c r="FY1110" s="267"/>
      <c r="FZ1110" s="267"/>
      <c r="GA1110" s="267"/>
      <c r="GB1110" s="267"/>
      <c r="GC1110" s="267"/>
      <c r="GD1110" s="267"/>
      <c r="GE1110" s="267"/>
      <c r="GF1110" s="267"/>
      <c r="GG1110" s="267"/>
      <c r="GH1110" s="267"/>
      <c r="GI1110" s="267"/>
      <c r="GJ1110" s="267"/>
      <c r="GK1110" s="267"/>
      <c r="GL1110" s="267"/>
      <c r="GM1110" s="267"/>
      <c r="GN1110" s="267"/>
      <c r="GO1110" s="267"/>
      <c r="GP1110" s="267"/>
      <c r="GQ1110" s="267"/>
      <c r="GR1110" s="267"/>
      <c r="GS1110" s="267"/>
      <c r="GT1110" s="267"/>
      <c r="GU1110" s="267"/>
      <c r="GV1110" s="267"/>
    </row>
    <row r="1112" spans="1:204" s="502" customFormat="1">
      <c r="A1112" s="258"/>
      <c r="B1112" s="425"/>
      <c r="C1112" s="260"/>
      <c r="D1112" s="261"/>
      <c r="E1112" s="262"/>
      <c r="F1112" s="263"/>
      <c r="G1112" s="426"/>
      <c r="H1112" s="428"/>
      <c r="I1112" s="507"/>
      <c r="J1112" s="508"/>
      <c r="K1112" s="509"/>
      <c r="L1112" s="510"/>
      <c r="N1112" s="511"/>
      <c r="O1112" s="511"/>
      <c r="P1112" s="267"/>
      <c r="Q1112" s="267"/>
      <c r="R1112" s="267"/>
      <c r="S1112" s="267"/>
      <c r="T1112" s="267"/>
      <c r="U1112" s="267"/>
      <c r="V1112" s="267"/>
      <c r="W1112" s="267"/>
      <c r="X1112" s="267"/>
      <c r="Y1112" s="267"/>
      <c r="Z1112" s="267"/>
      <c r="AA1112" s="267"/>
      <c r="AB1112" s="267"/>
      <c r="AC1112" s="267"/>
      <c r="AD1112" s="267"/>
      <c r="AE1112" s="267"/>
      <c r="AF1112" s="267"/>
      <c r="AG1112" s="267"/>
      <c r="AH1112" s="267"/>
      <c r="AI1112" s="267"/>
      <c r="AJ1112" s="267"/>
      <c r="AK1112" s="267"/>
      <c r="AL1112" s="267"/>
      <c r="AM1112" s="267"/>
      <c r="AN1112" s="267"/>
      <c r="AO1112" s="267"/>
      <c r="AP1112" s="267"/>
      <c r="AQ1112" s="267"/>
      <c r="AR1112" s="267"/>
      <c r="AS1112" s="267"/>
      <c r="AT1112" s="267"/>
      <c r="AU1112" s="267"/>
      <c r="AV1112" s="267"/>
      <c r="AW1112" s="267"/>
      <c r="AX1112" s="267"/>
      <c r="AY1112" s="267"/>
      <c r="AZ1112" s="267"/>
      <c r="BA1112" s="267"/>
      <c r="BB1112" s="267"/>
      <c r="BC1112" s="267"/>
      <c r="BD1112" s="267"/>
      <c r="BE1112" s="267"/>
      <c r="BF1112" s="267"/>
      <c r="BG1112" s="267"/>
      <c r="BH1112" s="267"/>
      <c r="BI1112" s="267"/>
      <c r="BJ1112" s="267"/>
      <c r="BK1112" s="267"/>
      <c r="BL1112" s="267"/>
      <c r="BM1112" s="267"/>
      <c r="BN1112" s="267"/>
      <c r="BO1112" s="267"/>
      <c r="BP1112" s="267"/>
      <c r="BQ1112" s="267"/>
      <c r="BR1112" s="267"/>
      <c r="BS1112" s="267"/>
      <c r="BT1112" s="267"/>
      <c r="BU1112" s="267"/>
      <c r="BV1112" s="267"/>
      <c r="BW1112" s="267"/>
      <c r="BX1112" s="267"/>
      <c r="BY1112" s="267"/>
      <c r="BZ1112" s="267"/>
      <c r="CA1112" s="267"/>
      <c r="CB1112" s="267"/>
      <c r="CC1112" s="267"/>
      <c r="CD1112" s="267"/>
      <c r="CE1112" s="267"/>
      <c r="CF1112" s="267"/>
      <c r="CG1112" s="267"/>
      <c r="CH1112" s="267"/>
      <c r="CI1112" s="267"/>
      <c r="CJ1112" s="267"/>
      <c r="CK1112" s="267"/>
      <c r="CL1112" s="267"/>
      <c r="CM1112" s="267"/>
      <c r="CN1112" s="267"/>
      <c r="CO1112" s="267"/>
      <c r="CP1112" s="267"/>
      <c r="CQ1112" s="267"/>
      <c r="CR1112" s="267"/>
      <c r="CS1112" s="267"/>
      <c r="CT1112" s="267"/>
      <c r="CU1112" s="267"/>
      <c r="CV1112" s="267"/>
      <c r="CW1112" s="267"/>
      <c r="CX1112" s="267"/>
      <c r="CY1112" s="267"/>
      <c r="CZ1112" s="267"/>
      <c r="DA1112" s="267"/>
      <c r="DB1112" s="267"/>
      <c r="DC1112" s="267"/>
      <c r="DD1112" s="267"/>
      <c r="DE1112" s="267"/>
      <c r="DF1112" s="267"/>
      <c r="DG1112" s="267"/>
      <c r="DH1112" s="267"/>
      <c r="DI1112" s="267"/>
      <c r="DJ1112" s="267"/>
      <c r="DK1112" s="267"/>
      <c r="DL1112" s="267"/>
      <c r="DM1112" s="267"/>
      <c r="DN1112" s="267"/>
      <c r="DO1112" s="267"/>
      <c r="DP1112" s="267"/>
      <c r="DQ1112" s="267"/>
      <c r="DR1112" s="267"/>
      <c r="DS1112" s="267"/>
      <c r="DT1112" s="267"/>
      <c r="DU1112" s="267"/>
      <c r="DV1112" s="267"/>
      <c r="DW1112" s="267"/>
      <c r="DX1112" s="267"/>
      <c r="DY1112" s="267"/>
      <c r="DZ1112" s="267"/>
      <c r="EA1112" s="267"/>
      <c r="EB1112" s="267"/>
      <c r="EC1112" s="267"/>
      <c r="ED1112" s="267"/>
      <c r="EE1112" s="267"/>
      <c r="EF1112" s="267"/>
      <c r="EG1112" s="267"/>
      <c r="EH1112" s="267"/>
      <c r="EI1112" s="267"/>
      <c r="EJ1112" s="267"/>
      <c r="EK1112" s="267"/>
      <c r="EL1112" s="267"/>
      <c r="EM1112" s="267"/>
      <c r="EN1112" s="267"/>
      <c r="EO1112" s="267"/>
      <c r="EP1112" s="267"/>
      <c r="EQ1112" s="267"/>
      <c r="ER1112" s="267"/>
      <c r="ES1112" s="267"/>
      <c r="ET1112" s="267"/>
      <c r="EU1112" s="267"/>
      <c r="EV1112" s="267"/>
      <c r="EW1112" s="267"/>
      <c r="EX1112" s="267"/>
      <c r="EY1112" s="267"/>
      <c r="EZ1112" s="267"/>
      <c r="FA1112" s="267"/>
      <c r="FB1112" s="267"/>
      <c r="FC1112" s="267"/>
      <c r="FD1112" s="267"/>
      <c r="FE1112" s="267"/>
      <c r="FF1112" s="267"/>
      <c r="FG1112" s="267"/>
      <c r="FH1112" s="267"/>
      <c r="FI1112" s="267"/>
      <c r="FJ1112" s="267"/>
      <c r="FK1112" s="267"/>
      <c r="FL1112" s="267"/>
      <c r="FM1112" s="267"/>
      <c r="FN1112" s="267"/>
      <c r="FO1112" s="267"/>
      <c r="FP1112" s="267"/>
      <c r="FQ1112" s="267"/>
      <c r="FR1112" s="267"/>
      <c r="FS1112" s="267"/>
      <c r="FT1112" s="267"/>
      <c r="FU1112" s="267"/>
      <c r="FV1112" s="267"/>
      <c r="FW1112" s="267"/>
      <c r="FX1112" s="267"/>
      <c r="FY1112" s="267"/>
      <c r="FZ1112" s="267"/>
      <c r="GA1112" s="267"/>
      <c r="GB1112" s="267"/>
      <c r="GC1112" s="267"/>
      <c r="GD1112" s="267"/>
      <c r="GE1112" s="267"/>
      <c r="GF1112" s="267"/>
      <c r="GG1112" s="267"/>
      <c r="GH1112" s="267"/>
      <c r="GI1112" s="267"/>
      <c r="GJ1112" s="267"/>
      <c r="GK1112" s="267"/>
      <c r="GL1112" s="267"/>
      <c r="GM1112" s="267"/>
      <c r="GN1112" s="267"/>
      <c r="GO1112" s="267"/>
      <c r="GP1112" s="267"/>
      <c r="GQ1112" s="267"/>
      <c r="GR1112" s="267"/>
      <c r="GS1112" s="267"/>
      <c r="GT1112" s="267"/>
      <c r="GU1112" s="267"/>
      <c r="GV1112" s="267"/>
    </row>
    <row r="1114" spans="1:204" s="502" customFormat="1">
      <c r="A1114" s="258"/>
      <c r="B1114" s="425"/>
      <c r="C1114" s="260"/>
      <c r="D1114" s="261"/>
      <c r="E1114" s="262"/>
      <c r="F1114" s="263"/>
      <c r="G1114" s="426"/>
      <c r="H1114" s="428"/>
      <c r="I1114" s="507"/>
      <c r="J1114" s="508"/>
      <c r="K1114" s="509"/>
      <c r="L1114" s="510"/>
      <c r="N1114" s="511"/>
      <c r="O1114" s="511"/>
      <c r="P1114" s="267"/>
      <c r="Q1114" s="267"/>
      <c r="R1114" s="267"/>
      <c r="S1114" s="267"/>
      <c r="T1114" s="267"/>
      <c r="U1114" s="267"/>
      <c r="V1114" s="267"/>
      <c r="W1114" s="267"/>
      <c r="X1114" s="267"/>
      <c r="Y1114" s="267"/>
      <c r="Z1114" s="267"/>
      <c r="AA1114" s="267"/>
      <c r="AB1114" s="267"/>
      <c r="AC1114" s="267"/>
      <c r="AD1114" s="267"/>
      <c r="AE1114" s="267"/>
      <c r="AF1114" s="267"/>
      <c r="AG1114" s="267"/>
      <c r="AH1114" s="267"/>
      <c r="AI1114" s="267"/>
      <c r="AJ1114" s="267"/>
      <c r="AK1114" s="267"/>
      <c r="AL1114" s="267"/>
      <c r="AM1114" s="267"/>
      <c r="AN1114" s="267"/>
      <c r="AO1114" s="267"/>
      <c r="AP1114" s="267"/>
      <c r="AQ1114" s="267"/>
      <c r="AR1114" s="267"/>
      <c r="AS1114" s="267"/>
      <c r="AT1114" s="267"/>
      <c r="AU1114" s="267"/>
      <c r="AV1114" s="267"/>
      <c r="AW1114" s="267"/>
      <c r="AX1114" s="267"/>
      <c r="AY1114" s="267"/>
      <c r="AZ1114" s="267"/>
      <c r="BA1114" s="267"/>
      <c r="BB1114" s="267"/>
      <c r="BC1114" s="267"/>
      <c r="BD1114" s="267"/>
      <c r="BE1114" s="267"/>
      <c r="BF1114" s="267"/>
      <c r="BG1114" s="267"/>
      <c r="BH1114" s="267"/>
      <c r="BI1114" s="267"/>
      <c r="BJ1114" s="267"/>
      <c r="BK1114" s="267"/>
      <c r="BL1114" s="267"/>
      <c r="BM1114" s="267"/>
      <c r="BN1114" s="267"/>
      <c r="BO1114" s="267"/>
      <c r="BP1114" s="267"/>
      <c r="BQ1114" s="267"/>
      <c r="BR1114" s="267"/>
      <c r="BS1114" s="267"/>
      <c r="BT1114" s="267"/>
      <c r="BU1114" s="267"/>
      <c r="BV1114" s="267"/>
      <c r="BW1114" s="267"/>
      <c r="BX1114" s="267"/>
      <c r="BY1114" s="267"/>
      <c r="BZ1114" s="267"/>
      <c r="CA1114" s="267"/>
      <c r="CB1114" s="267"/>
      <c r="CC1114" s="267"/>
      <c r="CD1114" s="267"/>
      <c r="CE1114" s="267"/>
      <c r="CF1114" s="267"/>
      <c r="CG1114" s="267"/>
      <c r="CH1114" s="267"/>
      <c r="CI1114" s="267"/>
      <c r="CJ1114" s="267"/>
      <c r="CK1114" s="267"/>
      <c r="CL1114" s="267"/>
      <c r="CM1114" s="267"/>
      <c r="CN1114" s="267"/>
      <c r="CO1114" s="267"/>
      <c r="CP1114" s="267"/>
      <c r="CQ1114" s="267"/>
      <c r="CR1114" s="267"/>
      <c r="CS1114" s="267"/>
      <c r="CT1114" s="267"/>
      <c r="CU1114" s="267"/>
      <c r="CV1114" s="267"/>
      <c r="CW1114" s="267"/>
      <c r="CX1114" s="267"/>
      <c r="CY1114" s="267"/>
      <c r="CZ1114" s="267"/>
      <c r="DA1114" s="267"/>
      <c r="DB1114" s="267"/>
      <c r="DC1114" s="267"/>
      <c r="DD1114" s="267"/>
      <c r="DE1114" s="267"/>
      <c r="DF1114" s="267"/>
      <c r="DG1114" s="267"/>
      <c r="DH1114" s="267"/>
      <c r="DI1114" s="267"/>
      <c r="DJ1114" s="267"/>
      <c r="DK1114" s="267"/>
      <c r="DL1114" s="267"/>
      <c r="DM1114" s="267"/>
      <c r="DN1114" s="267"/>
      <c r="DO1114" s="267"/>
      <c r="DP1114" s="267"/>
      <c r="DQ1114" s="267"/>
      <c r="DR1114" s="267"/>
      <c r="DS1114" s="267"/>
      <c r="DT1114" s="267"/>
      <c r="DU1114" s="267"/>
      <c r="DV1114" s="267"/>
      <c r="DW1114" s="267"/>
      <c r="DX1114" s="267"/>
      <c r="DY1114" s="267"/>
      <c r="DZ1114" s="267"/>
      <c r="EA1114" s="267"/>
      <c r="EB1114" s="267"/>
      <c r="EC1114" s="267"/>
      <c r="ED1114" s="267"/>
      <c r="EE1114" s="267"/>
      <c r="EF1114" s="267"/>
      <c r="EG1114" s="267"/>
      <c r="EH1114" s="267"/>
      <c r="EI1114" s="267"/>
      <c r="EJ1114" s="267"/>
      <c r="EK1114" s="267"/>
      <c r="EL1114" s="267"/>
      <c r="EM1114" s="267"/>
      <c r="EN1114" s="267"/>
      <c r="EO1114" s="267"/>
      <c r="EP1114" s="267"/>
      <c r="EQ1114" s="267"/>
      <c r="ER1114" s="267"/>
      <c r="ES1114" s="267"/>
      <c r="ET1114" s="267"/>
      <c r="EU1114" s="267"/>
      <c r="EV1114" s="267"/>
      <c r="EW1114" s="267"/>
      <c r="EX1114" s="267"/>
      <c r="EY1114" s="267"/>
      <c r="EZ1114" s="267"/>
      <c r="FA1114" s="267"/>
      <c r="FB1114" s="267"/>
      <c r="FC1114" s="267"/>
      <c r="FD1114" s="267"/>
      <c r="FE1114" s="267"/>
      <c r="FF1114" s="267"/>
      <c r="FG1114" s="267"/>
      <c r="FH1114" s="267"/>
      <c r="FI1114" s="267"/>
      <c r="FJ1114" s="267"/>
      <c r="FK1114" s="267"/>
      <c r="FL1114" s="267"/>
      <c r="FM1114" s="267"/>
      <c r="FN1114" s="267"/>
      <c r="FO1114" s="267"/>
      <c r="FP1114" s="267"/>
      <c r="FQ1114" s="267"/>
      <c r="FR1114" s="267"/>
      <c r="FS1114" s="267"/>
      <c r="FT1114" s="267"/>
      <c r="FU1114" s="267"/>
      <c r="FV1114" s="267"/>
      <c r="FW1114" s="267"/>
      <c r="FX1114" s="267"/>
      <c r="FY1114" s="267"/>
      <c r="FZ1114" s="267"/>
      <c r="GA1114" s="267"/>
      <c r="GB1114" s="267"/>
      <c r="GC1114" s="267"/>
      <c r="GD1114" s="267"/>
      <c r="GE1114" s="267"/>
      <c r="GF1114" s="267"/>
      <c r="GG1114" s="267"/>
      <c r="GH1114" s="267"/>
      <c r="GI1114" s="267"/>
      <c r="GJ1114" s="267"/>
      <c r="GK1114" s="267"/>
      <c r="GL1114" s="267"/>
      <c r="GM1114" s="267"/>
      <c r="GN1114" s="267"/>
      <c r="GO1114" s="267"/>
      <c r="GP1114" s="267"/>
      <c r="GQ1114" s="267"/>
      <c r="GR1114" s="267"/>
      <c r="GS1114" s="267"/>
      <c r="GT1114" s="267"/>
      <c r="GU1114" s="267"/>
      <c r="GV1114" s="267"/>
    </row>
    <row r="1116" spans="1:204" s="502" customFormat="1">
      <c r="A1116" s="258"/>
      <c r="B1116" s="425"/>
      <c r="C1116" s="260"/>
      <c r="D1116" s="261"/>
      <c r="E1116" s="262"/>
      <c r="F1116" s="263"/>
      <c r="G1116" s="426"/>
      <c r="H1116" s="428"/>
      <c r="I1116" s="507"/>
      <c r="J1116" s="508"/>
      <c r="K1116" s="509"/>
      <c r="L1116" s="510"/>
      <c r="N1116" s="511"/>
      <c r="O1116" s="511"/>
      <c r="P1116" s="267"/>
      <c r="Q1116" s="267"/>
      <c r="R1116" s="267"/>
      <c r="S1116" s="267"/>
      <c r="T1116" s="267"/>
      <c r="U1116" s="267"/>
      <c r="V1116" s="267"/>
      <c r="W1116" s="267"/>
      <c r="X1116" s="267"/>
      <c r="Y1116" s="267"/>
      <c r="Z1116" s="267"/>
      <c r="AA1116" s="267"/>
      <c r="AB1116" s="267"/>
      <c r="AC1116" s="267"/>
      <c r="AD1116" s="267"/>
      <c r="AE1116" s="267"/>
      <c r="AF1116" s="267"/>
      <c r="AG1116" s="267"/>
      <c r="AH1116" s="267"/>
      <c r="AI1116" s="267"/>
      <c r="AJ1116" s="267"/>
      <c r="AK1116" s="267"/>
      <c r="AL1116" s="267"/>
      <c r="AM1116" s="267"/>
      <c r="AN1116" s="267"/>
      <c r="AO1116" s="267"/>
      <c r="AP1116" s="267"/>
      <c r="AQ1116" s="267"/>
      <c r="AR1116" s="267"/>
      <c r="AS1116" s="267"/>
      <c r="AT1116" s="267"/>
      <c r="AU1116" s="267"/>
      <c r="AV1116" s="267"/>
      <c r="AW1116" s="267"/>
      <c r="AX1116" s="267"/>
      <c r="AY1116" s="267"/>
      <c r="AZ1116" s="267"/>
      <c r="BA1116" s="267"/>
      <c r="BB1116" s="267"/>
      <c r="BC1116" s="267"/>
      <c r="BD1116" s="267"/>
      <c r="BE1116" s="267"/>
      <c r="BF1116" s="267"/>
      <c r="BG1116" s="267"/>
      <c r="BH1116" s="267"/>
      <c r="BI1116" s="267"/>
      <c r="BJ1116" s="267"/>
      <c r="BK1116" s="267"/>
      <c r="BL1116" s="267"/>
      <c r="BM1116" s="267"/>
      <c r="BN1116" s="267"/>
      <c r="BO1116" s="267"/>
      <c r="BP1116" s="267"/>
      <c r="BQ1116" s="267"/>
      <c r="BR1116" s="267"/>
      <c r="BS1116" s="267"/>
      <c r="BT1116" s="267"/>
      <c r="BU1116" s="267"/>
      <c r="BV1116" s="267"/>
      <c r="BW1116" s="267"/>
      <c r="BX1116" s="267"/>
      <c r="BY1116" s="267"/>
      <c r="BZ1116" s="267"/>
      <c r="CA1116" s="267"/>
      <c r="CB1116" s="267"/>
      <c r="CC1116" s="267"/>
      <c r="CD1116" s="267"/>
      <c r="CE1116" s="267"/>
      <c r="CF1116" s="267"/>
      <c r="CG1116" s="267"/>
      <c r="CH1116" s="267"/>
      <c r="CI1116" s="267"/>
      <c r="CJ1116" s="267"/>
      <c r="CK1116" s="267"/>
      <c r="CL1116" s="267"/>
      <c r="CM1116" s="267"/>
      <c r="CN1116" s="267"/>
      <c r="CO1116" s="267"/>
      <c r="CP1116" s="267"/>
      <c r="CQ1116" s="267"/>
      <c r="CR1116" s="267"/>
      <c r="CS1116" s="267"/>
      <c r="CT1116" s="267"/>
      <c r="CU1116" s="267"/>
      <c r="CV1116" s="267"/>
      <c r="CW1116" s="267"/>
      <c r="CX1116" s="267"/>
      <c r="CY1116" s="267"/>
      <c r="CZ1116" s="267"/>
      <c r="DA1116" s="267"/>
      <c r="DB1116" s="267"/>
      <c r="DC1116" s="267"/>
      <c r="DD1116" s="267"/>
      <c r="DE1116" s="267"/>
      <c r="DF1116" s="267"/>
      <c r="DG1116" s="267"/>
      <c r="DH1116" s="267"/>
      <c r="DI1116" s="267"/>
      <c r="DJ1116" s="267"/>
      <c r="DK1116" s="267"/>
      <c r="DL1116" s="267"/>
      <c r="DM1116" s="267"/>
      <c r="DN1116" s="267"/>
      <c r="DO1116" s="267"/>
      <c r="DP1116" s="267"/>
      <c r="DQ1116" s="267"/>
      <c r="DR1116" s="267"/>
      <c r="DS1116" s="267"/>
      <c r="DT1116" s="267"/>
      <c r="DU1116" s="267"/>
      <c r="DV1116" s="267"/>
      <c r="DW1116" s="267"/>
      <c r="DX1116" s="267"/>
      <c r="DY1116" s="267"/>
      <c r="DZ1116" s="267"/>
      <c r="EA1116" s="267"/>
      <c r="EB1116" s="267"/>
      <c r="EC1116" s="267"/>
      <c r="ED1116" s="267"/>
      <c r="EE1116" s="267"/>
      <c r="EF1116" s="267"/>
      <c r="EG1116" s="267"/>
      <c r="EH1116" s="267"/>
      <c r="EI1116" s="267"/>
      <c r="EJ1116" s="267"/>
      <c r="EK1116" s="267"/>
      <c r="EL1116" s="267"/>
      <c r="EM1116" s="267"/>
      <c r="EN1116" s="267"/>
      <c r="EO1116" s="267"/>
      <c r="EP1116" s="267"/>
      <c r="EQ1116" s="267"/>
      <c r="ER1116" s="267"/>
      <c r="ES1116" s="267"/>
      <c r="ET1116" s="267"/>
      <c r="EU1116" s="267"/>
      <c r="EV1116" s="267"/>
      <c r="EW1116" s="267"/>
      <c r="EX1116" s="267"/>
      <c r="EY1116" s="267"/>
      <c r="EZ1116" s="267"/>
      <c r="FA1116" s="267"/>
      <c r="FB1116" s="267"/>
      <c r="FC1116" s="267"/>
      <c r="FD1116" s="267"/>
      <c r="FE1116" s="267"/>
      <c r="FF1116" s="267"/>
      <c r="FG1116" s="267"/>
      <c r="FH1116" s="267"/>
      <c r="FI1116" s="267"/>
      <c r="FJ1116" s="267"/>
      <c r="FK1116" s="267"/>
      <c r="FL1116" s="267"/>
      <c r="FM1116" s="267"/>
      <c r="FN1116" s="267"/>
      <c r="FO1116" s="267"/>
      <c r="FP1116" s="267"/>
      <c r="FQ1116" s="267"/>
      <c r="FR1116" s="267"/>
      <c r="FS1116" s="267"/>
      <c r="FT1116" s="267"/>
      <c r="FU1116" s="267"/>
      <c r="FV1116" s="267"/>
      <c r="FW1116" s="267"/>
      <c r="FX1116" s="267"/>
      <c r="FY1116" s="267"/>
      <c r="FZ1116" s="267"/>
      <c r="GA1116" s="267"/>
      <c r="GB1116" s="267"/>
      <c r="GC1116" s="267"/>
      <c r="GD1116" s="267"/>
      <c r="GE1116" s="267"/>
      <c r="GF1116" s="267"/>
      <c r="GG1116" s="267"/>
      <c r="GH1116" s="267"/>
      <c r="GI1116" s="267"/>
      <c r="GJ1116" s="267"/>
      <c r="GK1116" s="267"/>
      <c r="GL1116" s="267"/>
      <c r="GM1116" s="267"/>
      <c r="GN1116" s="267"/>
      <c r="GO1116" s="267"/>
      <c r="GP1116" s="267"/>
      <c r="GQ1116" s="267"/>
      <c r="GR1116" s="267"/>
      <c r="GS1116" s="267"/>
      <c r="GT1116" s="267"/>
      <c r="GU1116" s="267"/>
      <c r="GV1116" s="267"/>
    </row>
    <row r="1117" spans="1:204" s="502" customFormat="1">
      <c r="A1117" s="258"/>
      <c r="B1117" s="425"/>
      <c r="C1117" s="260"/>
      <c r="D1117" s="261"/>
      <c r="E1117" s="262"/>
      <c r="F1117" s="263"/>
      <c r="G1117" s="426"/>
      <c r="H1117" s="428"/>
      <c r="I1117" s="507"/>
      <c r="J1117" s="508"/>
      <c r="K1117" s="509"/>
      <c r="L1117" s="510"/>
      <c r="N1117" s="511"/>
      <c r="O1117" s="511"/>
      <c r="P1117" s="267"/>
      <c r="Q1117" s="267"/>
      <c r="R1117" s="267"/>
      <c r="S1117" s="267"/>
      <c r="T1117" s="267"/>
      <c r="U1117" s="267"/>
      <c r="V1117" s="267"/>
      <c r="W1117" s="267"/>
      <c r="X1117" s="267"/>
      <c r="Y1117" s="267"/>
      <c r="Z1117" s="267"/>
      <c r="AA1117" s="267"/>
      <c r="AB1117" s="267"/>
      <c r="AC1117" s="267"/>
      <c r="AD1117" s="267"/>
      <c r="AE1117" s="267"/>
      <c r="AF1117" s="267"/>
      <c r="AG1117" s="267"/>
      <c r="AH1117" s="267"/>
      <c r="AI1117" s="267"/>
      <c r="AJ1117" s="267"/>
      <c r="AK1117" s="267"/>
      <c r="AL1117" s="267"/>
      <c r="AM1117" s="267"/>
      <c r="AN1117" s="267"/>
      <c r="AO1117" s="267"/>
      <c r="AP1117" s="267"/>
      <c r="AQ1117" s="267"/>
      <c r="AR1117" s="267"/>
      <c r="AS1117" s="267"/>
      <c r="AT1117" s="267"/>
      <c r="AU1117" s="267"/>
      <c r="AV1117" s="267"/>
      <c r="AW1117" s="267"/>
      <c r="AX1117" s="267"/>
      <c r="AY1117" s="267"/>
      <c r="AZ1117" s="267"/>
      <c r="BA1117" s="267"/>
      <c r="BB1117" s="267"/>
      <c r="BC1117" s="267"/>
      <c r="BD1117" s="267"/>
      <c r="BE1117" s="267"/>
      <c r="BF1117" s="267"/>
      <c r="BG1117" s="267"/>
      <c r="BH1117" s="267"/>
      <c r="BI1117" s="267"/>
      <c r="BJ1117" s="267"/>
      <c r="BK1117" s="267"/>
      <c r="BL1117" s="267"/>
      <c r="BM1117" s="267"/>
      <c r="BN1117" s="267"/>
      <c r="BO1117" s="267"/>
      <c r="BP1117" s="267"/>
      <c r="BQ1117" s="267"/>
      <c r="BR1117" s="267"/>
      <c r="BS1117" s="267"/>
      <c r="BT1117" s="267"/>
      <c r="BU1117" s="267"/>
      <c r="BV1117" s="267"/>
      <c r="BW1117" s="267"/>
      <c r="BX1117" s="267"/>
      <c r="BY1117" s="267"/>
      <c r="BZ1117" s="267"/>
      <c r="CA1117" s="267"/>
      <c r="CB1117" s="267"/>
      <c r="CC1117" s="267"/>
      <c r="CD1117" s="267"/>
      <c r="CE1117" s="267"/>
      <c r="CF1117" s="267"/>
      <c r="CG1117" s="267"/>
      <c r="CH1117" s="267"/>
      <c r="CI1117" s="267"/>
      <c r="CJ1117" s="267"/>
      <c r="CK1117" s="267"/>
      <c r="CL1117" s="267"/>
      <c r="CM1117" s="267"/>
      <c r="CN1117" s="267"/>
      <c r="CO1117" s="267"/>
      <c r="CP1117" s="267"/>
      <c r="CQ1117" s="267"/>
      <c r="CR1117" s="267"/>
      <c r="CS1117" s="267"/>
      <c r="CT1117" s="267"/>
      <c r="CU1117" s="267"/>
      <c r="CV1117" s="267"/>
      <c r="CW1117" s="267"/>
      <c r="CX1117" s="267"/>
      <c r="CY1117" s="267"/>
      <c r="CZ1117" s="267"/>
      <c r="DA1117" s="267"/>
      <c r="DB1117" s="267"/>
      <c r="DC1117" s="267"/>
      <c r="DD1117" s="267"/>
      <c r="DE1117" s="267"/>
      <c r="DF1117" s="267"/>
      <c r="DG1117" s="267"/>
      <c r="DH1117" s="267"/>
      <c r="DI1117" s="267"/>
      <c r="DJ1117" s="267"/>
      <c r="DK1117" s="267"/>
      <c r="DL1117" s="267"/>
      <c r="DM1117" s="267"/>
      <c r="DN1117" s="267"/>
      <c r="DO1117" s="267"/>
      <c r="DP1117" s="267"/>
      <c r="DQ1117" s="267"/>
      <c r="DR1117" s="267"/>
      <c r="DS1117" s="267"/>
      <c r="DT1117" s="267"/>
      <c r="DU1117" s="267"/>
      <c r="DV1117" s="267"/>
      <c r="DW1117" s="267"/>
      <c r="DX1117" s="267"/>
      <c r="DY1117" s="267"/>
      <c r="DZ1117" s="267"/>
      <c r="EA1117" s="267"/>
      <c r="EB1117" s="267"/>
      <c r="EC1117" s="267"/>
      <c r="ED1117" s="267"/>
      <c r="EE1117" s="267"/>
      <c r="EF1117" s="267"/>
      <c r="EG1117" s="267"/>
      <c r="EH1117" s="267"/>
      <c r="EI1117" s="267"/>
      <c r="EJ1117" s="267"/>
      <c r="EK1117" s="267"/>
      <c r="EL1117" s="267"/>
      <c r="EM1117" s="267"/>
      <c r="EN1117" s="267"/>
      <c r="EO1117" s="267"/>
      <c r="EP1117" s="267"/>
      <c r="EQ1117" s="267"/>
      <c r="ER1117" s="267"/>
      <c r="ES1117" s="267"/>
      <c r="ET1117" s="267"/>
      <c r="EU1117" s="267"/>
      <c r="EV1117" s="267"/>
      <c r="EW1117" s="267"/>
      <c r="EX1117" s="267"/>
      <c r="EY1117" s="267"/>
      <c r="EZ1117" s="267"/>
      <c r="FA1117" s="267"/>
      <c r="FB1117" s="267"/>
      <c r="FC1117" s="267"/>
      <c r="FD1117" s="267"/>
      <c r="FE1117" s="267"/>
      <c r="FF1117" s="267"/>
      <c r="FG1117" s="267"/>
      <c r="FH1117" s="267"/>
      <c r="FI1117" s="267"/>
      <c r="FJ1117" s="267"/>
      <c r="FK1117" s="267"/>
      <c r="FL1117" s="267"/>
      <c r="FM1117" s="267"/>
      <c r="FN1117" s="267"/>
      <c r="FO1117" s="267"/>
      <c r="FP1117" s="267"/>
      <c r="FQ1117" s="267"/>
      <c r="FR1117" s="267"/>
      <c r="FS1117" s="267"/>
      <c r="FT1117" s="267"/>
      <c r="FU1117" s="267"/>
      <c r="FV1117" s="267"/>
      <c r="FW1117" s="267"/>
      <c r="FX1117" s="267"/>
      <c r="FY1117" s="267"/>
      <c r="FZ1117" s="267"/>
      <c r="GA1117" s="267"/>
      <c r="GB1117" s="267"/>
      <c r="GC1117" s="267"/>
      <c r="GD1117" s="267"/>
      <c r="GE1117" s="267"/>
      <c r="GF1117" s="267"/>
      <c r="GG1117" s="267"/>
      <c r="GH1117" s="267"/>
      <c r="GI1117" s="267"/>
      <c r="GJ1117" s="267"/>
      <c r="GK1117" s="267"/>
      <c r="GL1117" s="267"/>
      <c r="GM1117" s="267"/>
      <c r="GN1117" s="267"/>
      <c r="GO1117" s="267"/>
      <c r="GP1117" s="267"/>
      <c r="GQ1117" s="267"/>
      <c r="GR1117" s="267"/>
      <c r="GS1117" s="267"/>
      <c r="GT1117" s="267"/>
      <c r="GU1117" s="267"/>
      <c r="GV1117" s="267"/>
    </row>
    <row r="1119" spans="1:204" s="502" customFormat="1">
      <c r="A1119" s="258"/>
      <c r="B1119" s="425"/>
      <c r="C1119" s="260"/>
      <c r="D1119" s="261"/>
      <c r="E1119" s="262"/>
      <c r="F1119" s="263"/>
      <c r="G1119" s="426"/>
      <c r="H1119" s="428"/>
      <c r="I1119" s="507"/>
      <c r="J1119" s="508"/>
      <c r="K1119" s="509"/>
      <c r="L1119" s="510"/>
      <c r="N1119" s="511"/>
      <c r="O1119" s="511"/>
      <c r="P1119" s="267"/>
      <c r="Q1119" s="267"/>
      <c r="R1119" s="267"/>
      <c r="S1119" s="267"/>
      <c r="T1119" s="267"/>
      <c r="U1119" s="267"/>
      <c r="V1119" s="267"/>
      <c r="W1119" s="267"/>
      <c r="X1119" s="267"/>
      <c r="Y1119" s="267"/>
      <c r="Z1119" s="267"/>
      <c r="AA1119" s="267"/>
      <c r="AB1119" s="267"/>
      <c r="AC1119" s="267"/>
      <c r="AD1119" s="267"/>
      <c r="AE1119" s="267"/>
      <c r="AF1119" s="267"/>
      <c r="AG1119" s="267"/>
      <c r="AH1119" s="267"/>
      <c r="AI1119" s="267"/>
      <c r="AJ1119" s="267"/>
      <c r="AK1119" s="267"/>
      <c r="AL1119" s="267"/>
      <c r="AM1119" s="267"/>
      <c r="AN1119" s="267"/>
      <c r="AO1119" s="267"/>
      <c r="AP1119" s="267"/>
      <c r="AQ1119" s="267"/>
      <c r="AR1119" s="267"/>
      <c r="AS1119" s="267"/>
      <c r="AT1119" s="267"/>
      <c r="AU1119" s="267"/>
      <c r="AV1119" s="267"/>
      <c r="AW1119" s="267"/>
      <c r="AX1119" s="267"/>
      <c r="AY1119" s="267"/>
      <c r="AZ1119" s="267"/>
      <c r="BA1119" s="267"/>
      <c r="BB1119" s="267"/>
      <c r="BC1119" s="267"/>
      <c r="BD1119" s="267"/>
      <c r="BE1119" s="267"/>
      <c r="BF1119" s="267"/>
      <c r="BG1119" s="267"/>
      <c r="BH1119" s="267"/>
      <c r="BI1119" s="267"/>
      <c r="BJ1119" s="267"/>
      <c r="BK1119" s="267"/>
      <c r="BL1119" s="267"/>
      <c r="BM1119" s="267"/>
      <c r="BN1119" s="267"/>
      <c r="BO1119" s="267"/>
      <c r="BP1119" s="267"/>
      <c r="BQ1119" s="267"/>
      <c r="BR1119" s="267"/>
      <c r="BS1119" s="267"/>
      <c r="BT1119" s="267"/>
      <c r="BU1119" s="267"/>
      <c r="BV1119" s="267"/>
      <c r="BW1119" s="267"/>
      <c r="BX1119" s="267"/>
      <c r="BY1119" s="267"/>
      <c r="BZ1119" s="267"/>
      <c r="CA1119" s="267"/>
      <c r="CB1119" s="267"/>
      <c r="CC1119" s="267"/>
      <c r="CD1119" s="267"/>
      <c r="CE1119" s="267"/>
      <c r="CF1119" s="267"/>
      <c r="CG1119" s="267"/>
      <c r="CH1119" s="267"/>
      <c r="CI1119" s="267"/>
      <c r="CJ1119" s="267"/>
      <c r="CK1119" s="267"/>
      <c r="CL1119" s="267"/>
      <c r="CM1119" s="267"/>
      <c r="CN1119" s="267"/>
      <c r="CO1119" s="267"/>
      <c r="CP1119" s="267"/>
      <c r="CQ1119" s="267"/>
      <c r="CR1119" s="267"/>
      <c r="CS1119" s="267"/>
      <c r="CT1119" s="267"/>
      <c r="CU1119" s="267"/>
      <c r="CV1119" s="267"/>
      <c r="CW1119" s="267"/>
      <c r="CX1119" s="267"/>
      <c r="CY1119" s="267"/>
      <c r="CZ1119" s="267"/>
      <c r="DA1119" s="267"/>
      <c r="DB1119" s="267"/>
      <c r="DC1119" s="267"/>
      <c r="DD1119" s="267"/>
      <c r="DE1119" s="267"/>
      <c r="DF1119" s="267"/>
      <c r="DG1119" s="267"/>
      <c r="DH1119" s="267"/>
      <c r="DI1119" s="267"/>
      <c r="DJ1119" s="267"/>
      <c r="DK1119" s="267"/>
      <c r="DL1119" s="267"/>
      <c r="DM1119" s="267"/>
      <c r="DN1119" s="267"/>
      <c r="DO1119" s="267"/>
      <c r="DP1119" s="267"/>
      <c r="DQ1119" s="267"/>
      <c r="DR1119" s="267"/>
      <c r="DS1119" s="267"/>
      <c r="DT1119" s="267"/>
      <c r="DU1119" s="267"/>
      <c r="DV1119" s="267"/>
      <c r="DW1119" s="267"/>
      <c r="DX1119" s="267"/>
      <c r="DY1119" s="267"/>
      <c r="DZ1119" s="267"/>
      <c r="EA1119" s="267"/>
      <c r="EB1119" s="267"/>
      <c r="EC1119" s="267"/>
      <c r="ED1119" s="267"/>
      <c r="EE1119" s="267"/>
      <c r="EF1119" s="267"/>
      <c r="EG1119" s="267"/>
      <c r="EH1119" s="267"/>
      <c r="EI1119" s="267"/>
      <c r="EJ1119" s="267"/>
      <c r="EK1119" s="267"/>
      <c r="EL1119" s="267"/>
      <c r="EM1119" s="267"/>
      <c r="EN1119" s="267"/>
      <c r="EO1119" s="267"/>
      <c r="EP1119" s="267"/>
      <c r="EQ1119" s="267"/>
      <c r="ER1119" s="267"/>
      <c r="ES1119" s="267"/>
      <c r="ET1119" s="267"/>
      <c r="EU1119" s="267"/>
      <c r="EV1119" s="267"/>
      <c r="EW1119" s="267"/>
      <c r="EX1119" s="267"/>
      <c r="EY1119" s="267"/>
      <c r="EZ1119" s="267"/>
      <c r="FA1119" s="267"/>
      <c r="FB1119" s="267"/>
      <c r="FC1119" s="267"/>
      <c r="FD1119" s="267"/>
      <c r="FE1119" s="267"/>
      <c r="FF1119" s="267"/>
      <c r="FG1119" s="267"/>
      <c r="FH1119" s="267"/>
      <c r="FI1119" s="267"/>
      <c r="FJ1119" s="267"/>
      <c r="FK1119" s="267"/>
      <c r="FL1119" s="267"/>
      <c r="FM1119" s="267"/>
      <c r="FN1119" s="267"/>
      <c r="FO1119" s="267"/>
      <c r="FP1119" s="267"/>
      <c r="FQ1119" s="267"/>
      <c r="FR1119" s="267"/>
      <c r="FS1119" s="267"/>
      <c r="FT1119" s="267"/>
      <c r="FU1119" s="267"/>
      <c r="FV1119" s="267"/>
      <c r="FW1119" s="267"/>
      <c r="FX1119" s="267"/>
      <c r="FY1119" s="267"/>
      <c r="FZ1119" s="267"/>
      <c r="GA1119" s="267"/>
      <c r="GB1119" s="267"/>
      <c r="GC1119" s="267"/>
      <c r="GD1119" s="267"/>
      <c r="GE1119" s="267"/>
      <c r="GF1119" s="267"/>
      <c r="GG1119" s="267"/>
      <c r="GH1119" s="267"/>
      <c r="GI1119" s="267"/>
      <c r="GJ1119" s="267"/>
      <c r="GK1119" s="267"/>
      <c r="GL1119" s="267"/>
      <c r="GM1119" s="267"/>
      <c r="GN1119" s="267"/>
      <c r="GO1119" s="267"/>
      <c r="GP1119" s="267"/>
      <c r="GQ1119" s="267"/>
      <c r="GR1119" s="267"/>
      <c r="GS1119" s="267"/>
      <c r="GT1119" s="267"/>
      <c r="GU1119" s="267"/>
      <c r="GV1119" s="267"/>
    </row>
    <row r="1121" spans="1:204" s="502" customFormat="1">
      <c r="A1121" s="258"/>
      <c r="B1121" s="425"/>
      <c r="C1121" s="260"/>
      <c r="D1121" s="261"/>
      <c r="E1121" s="262"/>
      <c r="F1121" s="263"/>
      <c r="G1121" s="426"/>
      <c r="H1121" s="428"/>
      <c r="I1121" s="507"/>
      <c r="J1121" s="508"/>
      <c r="K1121" s="509"/>
      <c r="L1121" s="510"/>
      <c r="N1121" s="511"/>
      <c r="O1121" s="511"/>
      <c r="P1121" s="267"/>
      <c r="Q1121" s="267"/>
      <c r="R1121" s="267"/>
      <c r="S1121" s="267"/>
      <c r="T1121" s="267"/>
      <c r="U1121" s="267"/>
      <c r="V1121" s="267"/>
      <c r="W1121" s="267"/>
      <c r="X1121" s="267"/>
      <c r="Y1121" s="267"/>
      <c r="Z1121" s="267"/>
      <c r="AA1121" s="267"/>
      <c r="AB1121" s="267"/>
      <c r="AC1121" s="267"/>
      <c r="AD1121" s="267"/>
      <c r="AE1121" s="267"/>
      <c r="AF1121" s="267"/>
      <c r="AG1121" s="267"/>
      <c r="AH1121" s="267"/>
      <c r="AI1121" s="267"/>
      <c r="AJ1121" s="267"/>
      <c r="AK1121" s="267"/>
      <c r="AL1121" s="267"/>
      <c r="AM1121" s="267"/>
      <c r="AN1121" s="267"/>
      <c r="AO1121" s="267"/>
      <c r="AP1121" s="267"/>
      <c r="AQ1121" s="267"/>
      <c r="AR1121" s="267"/>
      <c r="AS1121" s="267"/>
      <c r="AT1121" s="267"/>
      <c r="AU1121" s="267"/>
      <c r="AV1121" s="267"/>
      <c r="AW1121" s="267"/>
      <c r="AX1121" s="267"/>
      <c r="AY1121" s="267"/>
      <c r="AZ1121" s="267"/>
      <c r="BA1121" s="267"/>
      <c r="BB1121" s="267"/>
      <c r="BC1121" s="267"/>
      <c r="BD1121" s="267"/>
      <c r="BE1121" s="267"/>
      <c r="BF1121" s="267"/>
      <c r="BG1121" s="267"/>
      <c r="BH1121" s="267"/>
      <c r="BI1121" s="267"/>
      <c r="BJ1121" s="267"/>
      <c r="BK1121" s="267"/>
      <c r="BL1121" s="267"/>
      <c r="BM1121" s="267"/>
      <c r="BN1121" s="267"/>
      <c r="BO1121" s="267"/>
      <c r="BP1121" s="267"/>
      <c r="BQ1121" s="267"/>
      <c r="BR1121" s="267"/>
      <c r="BS1121" s="267"/>
      <c r="BT1121" s="267"/>
      <c r="BU1121" s="267"/>
      <c r="BV1121" s="267"/>
      <c r="BW1121" s="267"/>
      <c r="BX1121" s="267"/>
      <c r="BY1121" s="267"/>
      <c r="BZ1121" s="267"/>
      <c r="CA1121" s="267"/>
      <c r="CB1121" s="267"/>
      <c r="CC1121" s="267"/>
      <c r="CD1121" s="267"/>
      <c r="CE1121" s="267"/>
      <c r="CF1121" s="267"/>
      <c r="CG1121" s="267"/>
      <c r="CH1121" s="267"/>
      <c r="CI1121" s="267"/>
      <c r="CJ1121" s="267"/>
      <c r="CK1121" s="267"/>
      <c r="CL1121" s="267"/>
      <c r="CM1121" s="267"/>
      <c r="CN1121" s="267"/>
      <c r="CO1121" s="267"/>
      <c r="CP1121" s="267"/>
      <c r="CQ1121" s="267"/>
      <c r="CR1121" s="267"/>
      <c r="CS1121" s="267"/>
      <c r="CT1121" s="267"/>
      <c r="CU1121" s="267"/>
      <c r="CV1121" s="267"/>
      <c r="CW1121" s="267"/>
      <c r="CX1121" s="267"/>
      <c r="CY1121" s="267"/>
      <c r="CZ1121" s="267"/>
      <c r="DA1121" s="267"/>
      <c r="DB1121" s="267"/>
      <c r="DC1121" s="267"/>
      <c r="DD1121" s="267"/>
      <c r="DE1121" s="267"/>
      <c r="DF1121" s="267"/>
      <c r="DG1121" s="267"/>
      <c r="DH1121" s="267"/>
      <c r="DI1121" s="267"/>
      <c r="DJ1121" s="267"/>
      <c r="DK1121" s="267"/>
      <c r="DL1121" s="267"/>
      <c r="DM1121" s="267"/>
      <c r="DN1121" s="267"/>
      <c r="DO1121" s="267"/>
      <c r="DP1121" s="267"/>
      <c r="DQ1121" s="267"/>
      <c r="DR1121" s="267"/>
      <c r="DS1121" s="267"/>
      <c r="DT1121" s="267"/>
      <c r="DU1121" s="267"/>
      <c r="DV1121" s="267"/>
      <c r="DW1121" s="267"/>
      <c r="DX1121" s="267"/>
      <c r="DY1121" s="267"/>
      <c r="DZ1121" s="267"/>
      <c r="EA1121" s="267"/>
      <c r="EB1121" s="267"/>
      <c r="EC1121" s="267"/>
      <c r="ED1121" s="267"/>
      <c r="EE1121" s="267"/>
      <c r="EF1121" s="267"/>
      <c r="EG1121" s="267"/>
      <c r="EH1121" s="267"/>
      <c r="EI1121" s="267"/>
      <c r="EJ1121" s="267"/>
      <c r="EK1121" s="267"/>
      <c r="EL1121" s="267"/>
      <c r="EM1121" s="267"/>
      <c r="EN1121" s="267"/>
      <c r="EO1121" s="267"/>
      <c r="EP1121" s="267"/>
      <c r="EQ1121" s="267"/>
      <c r="ER1121" s="267"/>
      <c r="ES1121" s="267"/>
      <c r="ET1121" s="267"/>
      <c r="EU1121" s="267"/>
      <c r="EV1121" s="267"/>
      <c r="EW1121" s="267"/>
      <c r="EX1121" s="267"/>
      <c r="EY1121" s="267"/>
      <c r="EZ1121" s="267"/>
      <c r="FA1121" s="267"/>
      <c r="FB1121" s="267"/>
      <c r="FC1121" s="267"/>
      <c r="FD1121" s="267"/>
      <c r="FE1121" s="267"/>
      <c r="FF1121" s="267"/>
      <c r="FG1121" s="267"/>
      <c r="FH1121" s="267"/>
      <c r="FI1121" s="267"/>
      <c r="FJ1121" s="267"/>
      <c r="FK1121" s="267"/>
      <c r="FL1121" s="267"/>
      <c r="FM1121" s="267"/>
      <c r="FN1121" s="267"/>
      <c r="FO1121" s="267"/>
      <c r="FP1121" s="267"/>
      <c r="FQ1121" s="267"/>
      <c r="FR1121" s="267"/>
      <c r="FS1121" s="267"/>
      <c r="FT1121" s="267"/>
      <c r="FU1121" s="267"/>
      <c r="FV1121" s="267"/>
      <c r="FW1121" s="267"/>
      <c r="FX1121" s="267"/>
      <c r="FY1121" s="267"/>
      <c r="FZ1121" s="267"/>
      <c r="GA1121" s="267"/>
      <c r="GB1121" s="267"/>
      <c r="GC1121" s="267"/>
      <c r="GD1121" s="267"/>
      <c r="GE1121" s="267"/>
      <c r="GF1121" s="267"/>
      <c r="GG1121" s="267"/>
      <c r="GH1121" s="267"/>
      <c r="GI1121" s="267"/>
      <c r="GJ1121" s="267"/>
      <c r="GK1121" s="267"/>
      <c r="GL1121" s="267"/>
      <c r="GM1121" s="267"/>
      <c r="GN1121" s="267"/>
      <c r="GO1121" s="267"/>
      <c r="GP1121" s="267"/>
      <c r="GQ1121" s="267"/>
      <c r="GR1121" s="267"/>
      <c r="GS1121" s="267"/>
      <c r="GT1121" s="267"/>
      <c r="GU1121" s="267"/>
      <c r="GV1121" s="267"/>
    </row>
    <row r="1123" spans="1:204" s="502" customFormat="1">
      <c r="A1123" s="258"/>
      <c r="B1123" s="425"/>
      <c r="C1123" s="260"/>
      <c r="D1123" s="261"/>
      <c r="E1123" s="262"/>
      <c r="F1123" s="263"/>
      <c r="G1123" s="426"/>
      <c r="H1123" s="428"/>
      <c r="I1123" s="507"/>
      <c r="J1123" s="508"/>
      <c r="K1123" s="509"/>
      <c r="L1123" s="510"/>
      <c r="N1123" s="511"/>
      <c r="O1123" s="511"/>
      <c r="P1123" s="267"/>
      <c r="Q1123" s="267"/>
      <c r="R1123" s="267"/>
      <c r="S1123" s="267"/>
      <c r="T1123" s="267"/>
      <c r="U1123" s="267"/>
      <c r="V1123" s="267"/>
      <c r="W1123" s="267"/>
      <c r="X1123" s="267"/>
      <c r="Y1123" s="267"/>
      <c r="Z1123" s="267"/>
      <c r="AA1123" s="267"/>
      <c r="AB1123" s="267"/>
      <c r="AC1123" s="267"/>
      <c r="AD1123" s="267"/>
      <c r="AE1123" s="267"/>
      <c r="AF1123" s="267"/>
      <c r="AG1123" s="267"/>
      <c r="AH1123" s="267"/>
      <c r="AI1123" s="267"/>
      <c r="AJ1123" s="267"/>
      <c r="AK1123" s="267"/>
      <c r="AL1123" s="267"/>
      <c r="AM1123" s="267"/>
      <c r="AN1123" s="267"/>
      <c r="AO1123" s="267"/>
      <c r="AP1123" s="267"/>
      <c r="AQ1123" s="267"/>
      <c r="AR1123" s="267"/>
      <c r="AS1123" s="267"/>
      <c r="AT1123" s="267"/>
      <c r="AU1123" s="267"/>
      <c r="AV1123" s="267"/>
      <c r="AW1123" s="267"/>
      <c r="AX1123" s="267"/>
      <c r="AY1123" s="267"/>
      <c r="AZ1123" s="267"/>
      <c r="BA1123" s="267"/>
      <c r="BB1123" s="267"/>
      <c r="BC1123" s="267"/>
      <c r="BD1123" s="267"/>
      <c r="BE1123" s="267"/>
      <c r="BF1123" s="267"/>
      <c r="BG1123" s="267"/>
      <c r="BH1123" s="267"/>
      <c r="BI1123" s="267"/>
      <c r="BJ1123" s="267"/>
      <c r="BK1123" s="267"/>
      <c r="BL1123" s="267"/>
      <c r="BM1123" s="267"/>
      <c r="BN1123" s="267"/>
      <c r="BO1123" s="267"/>
      <c r="BP1123" s="267"/>
      <c r="BQ1123" s="267"/>
      <c r="BR1123" s="267"/>
      <c r="BS1123" s="267"/>
      <c r="BT1123" s="267"/>
      <c r="BU1123" s="267"/>
      <c r="BV1123" s="267"/>
      <c r="BW1123" s="267"/>
      <c r="BX1123" s="267"/>
      <c r="BY1123" s="267"/>
      <c r="BZ1123" s="267"/>
      <c r="CA1123" s="267"/>
      <c r="CB1123" s="267"/>
      <c r="CC1123" s="267"/>
      <c r="CD1123" s="267"/>
      <c r="CE1123" s="267"/>
      <c r="CF1123" s="267"/>
      <c r="CG1123" s="267"/>
      <c r="CH1123" s="267"/>
      <c r="CI1123" s="267"/>
      <c r="CJ1123" s="267"/>
      <c r="CK1123" s="267"/>
      <c r="CL1123" s="267"/>
      <c r="CM1123" s="267"/>
      <c r="CN1123" s="267"/>
      <c r="CO1123" s="267"/>
      <c r="CP1123" s="267"/>
      <c r="CQ1123" s="267"/>
      <c r="CR1123" s="267"/>
      <c r="CS1123" s="267"/>
      <c r="CT1123" s="267"/>
      <c r="CU1123" s="267"/>
      <c r="CV1123" s="267"/>
      <c r="CW1123" s="267"/>
      <c r="CX1123" s="267"/>
      <c r="CY1123" s="267"/>
      <c r="CZ1123" s="267"/>
      <c r="DA1123" s="267"/>
      <c r="DB1123" s="267"/>
      <c r="DC1123" s="267"/>
      <c r="DD1123" s="267"/>
      <c r="DE1123" s="267"/>
      <c r="DF1123" s="267"/>
      <c r="DG1123" s="267"/>
      <c r="DH1123" s="267"/>
      <c r="DI1123" s="267"/>
      <c r="DJ1123" s="267"/>
      <c r="DK1123" s="267"/>
      <c r="DL1123" s="267"/>
      <c r="DM1123" s="267"/>
      <c r="DN1123" s="267"/>
      <c r="DO1123" s="267"/>
      <c r="DP1123" s="267"/>
      <c r="DQ1123" s="267"/>
      <c r="DR1123" s="267"/>
      <c r="DS1123" s="267"/>
      <c r="DT1123" s="267"/>
      <c r="DU1123" s="267"/>
      <c r="DV1123" s="267"/>
      <c r="DW1123" s="267"/>
      <c r="DX1123" s="267"/>
      <c r="DY1123" s="267"/>
      <c r="DZ1123" s="267"/>
      <c r="EA1123" s="267"/>
      <c r="EB1123" s="267"/>
      <c r="EC1123" s="267"/>
      <c r="ED1123" s="267"/>
      <c r="EE1123" s="267"/>
      <c r="EF1123" s="267"/>
      <c r="EG1123" s="267"/>
      <c r="EH1123" s="267"/>
      <c r="EI1123" s="267"/>
      <c r="EJ1123" s="267"/>
      <c r="EK1123" s="267"/>
      <c r="EL1123" s="267"/>
      <c r="EM1123" s="267"/>
      <c r="EN1123" s="267"/>
      <c r="EO1123" s="267"/>
      <c r="EP1123" s="267"/>
      <c r="EQ1123" s="267"/>
      <c r="ER1123" s="267"/>
      <c r="ES1123" s="267"/>
      <c r="ET1123" s="267"/>
      <c r="EU1123" s="267"/>
      <c r="EV1123" s="267"/>
      <c r="EW1123" s="267"/>
      <c r="EX1123" s="267"/>
      <c r="EY1123" s="267"/>
      <c r="EZ1123" s="267"/>
      <c r="FA1123" s="267"/>
      <c r="FB1123" s="267"/>
      <c r="FC1123" s="267"/>
      <c r="FD1123" s="267"/>
      <c r="FE1123" s="267"/>
      <c r="FF1123" s="267"/>
      <c r="FG1123" s="267"/>
      <c r="FH1123" s="267"/>
      <c r="FI1123" s="267"/>
      <c r="FJ1123" s="267"/>
      <c r="FK1123" s="267"/>
      <c r="FL1123" s="267"/>
      <c r="FM1123" s="267"/>
      <c r="FN1123" s="267"/>
      <c r="FO1123" s="267"/>
      <c r="FP1123" s="267"/>
      <c r="FQ1123" s="267"/>
      <c r="FR1123" s="267"/>
      <c r="FS1123" s="267"/>
      <c r="FT1123" s="267"/>
      <c r="FU1123" s="267"/>
      <c r="FV1123" s="267"/>
      <c r="FW1123" s="267"/>
      <c r="FX1123" s="267"/>
      <c r="FY1123" s="267"/>
      <c r="FZ1123" s="267"/>
      <c r="GA1123" s="267"/>
      <c r="GB1123" s="267"/>
      <c r="GC1123" s="267"/>
      <c r="GD1123" s="267"/>
      <c r="GE1123" s="267"/>
      <c r="GF1123" s="267"/>
      <c r="GG1123" s="267"/>
      <c r="GH1123" s="267"/>
      <c r="GI1123" s="267"/>
      <c r="GJ1123" s="267"/>
      <c r="GK1123" s="267"/>
      <c r="GL1123" s="267"/>
      <c r="GM1123" s="267"/>
      <c r="GN1123" s="267"/>
      <c r="GO1123" s="267"/>
      <c r="GP1123" s="267"/>
      <c r="GQ1123" s="267"/>
      <c r="GR1123" s="267"/>
      <c r="GS1123" s="267"/>
      <c r="GT1123" s="267"/>
      <c r="GU1123" s="267"/>
      <c r="GV1123" s="267"/>
    </row>
    <row r="1125" spans="1:204" s="502" customFormat="1">
      <c r="A1125" s="258"/>
      <c r="B1125" s="425"/>
      <c r="C1125" s="260"/>
      <c r="D1125" s="261"/>
      <c r="E1125" s="262"/>
      <c r="F1125" s="263"/>
      <c r="G1125" s="426"/>
      <c r="H1125" s="428"/>
      <c r="I1125" s="507"/>
      <c r="J1125" s="508"/>
      <c r="K1125" s="509"/>
      <c r="L1125" s="510"/>
      <c r="N1125" s="511"/>
      <c r="O1125" s="511"/>
      <c r="P1125" s="267"/>
      <c r="Q1125" s="267"/>
      <c r="R1125" s="267"/>
      <c r="S1125" s="267"/>
      <c r="T1125" s="267"/>
      <c r="U1125" s="267"/>
      <c r="V1125" s="267"/>
      <c r="W1125" s="267"/>
      <c r="X1125" s="267"/>
      <c r="Y1125" s="267"/>
      <c r="Z1125" s="267"/>
      <c r="AA1125" s="267"/>
      <c r="AB1125" s="267"/>
      <c r="AC1125" s="267"/>
      <c r="AD1125" s="267"/>
      <c r="AE1125" s="267"/>
      <c r="AF1125" s="267"/>
      <c r="AG1125" s="267"/>
      <c r="AH1125" s="267"/>
      <c r="AI1125" s="267"/>
      <c r="AJ1125" s="267"/>
      <c r="AK1125" s="267"/>
      <c r="AL1125" s="267"/>
      <c r="AM1125" s="267"/>
      <c r="AN1125" s="267"/>
      <c r="AO1125" s="267"/>
      <c r="AP1125" s="267"/>
      <c r="AQ1125" s="267"/>
      <c r="AR1125" s="267"/>
      <c r="AS1125" s="267"/>
      <c r="AT1125" s="267"/>
      <c r="AU1125" s="267"/>
      <c r="AV1125" s="267"/>
      <c r="AW1125" s="267"/>
      <c r="AX1125" s="267"/>
      <c r="AY1125" s="267"/>
      <c r="AZ1125" s="267"/>
      <c r="BA1125" s="267"/>
      <c r="BB1125" s="267"/>
      <c r="BC1125" s="267"/>
      <c r="BD1125" s="267"/>
      <c r="BE1125" s="267"/>
      <c r="BF1125" s="267"/>
      <c r="BG1125" s="267"/>
      <c r="BH1125" s="267"/>
      <c r="BI1125" s="267"/>
      <c r="BJ1125" s="267"/>
      <c r="BK1125" s="267"/>
      <c r="BL1125" s="267"/>
      <c r="BM1125" s="267"/>
      <c r="BN1125" s="267"/>
      <c r="BO1125" s="267"/>
      <c r="BP1125" s="267"/>
      <c r="BQ1125" s="267"/>
      <c r="BR1125" s="267"/>
      <c r="BS1125" s="267"/>
      <c r="BT1125" s="267"/>
      <c r="BU1125" s="267"/>
      <c r="BV1125" s="267"/>
      <c r="BW1125" s="267"/>
      <c r="BX1125" s="267"/>
      <c r="BY1125" s="267"/>
      <c r="BZ1125" s="267"/>
      <c r="CA1125" s="267"/>
      <c r="CB1125" s="267"/>
      <c r="CC1125" s="267"/>
      <c r="CD1125" s="267"/>
      <c r="CE1125" s="267"/>
      <c r="CF1125" s="267"/>
      <c r="CG1125" s="267"/>
      <c r="CH1125" s="267"/>
      <c r="CI1125" s="267"/>
      <c r="CJ1125" s="267"/>
      <c r="CK1125" s="267"/>
      <c r="CL1125" s="267"/>
      <c r="CM1125" s="267"/>
      <c r="CN1125" s="267"/>
      <c r="CO1125" s="267"/>
      <c r="CP1125" s="267"/>
      <c r="CQ1125" s="267"/>
      <c r="CR1125" s="267"/>
      <c r="CS1125" s="267"/>
      <c r="CT1125" s="267"/>
      <c r="CU1125" s="267"/>
      <c r="CV1125" s="267"/>
      <c r="CW1125" s="267"/>
      <c r="CX1125" s="267"/>
      <c r="CY1125" s="267"/>
      <c r="CZ1125" s="267"/>
      <c r="DA1125" s="267"/>
      <c r="DB1125" s="267"/>
      <c r="DC1125" s="267"/>
      <c r="DD1125" s="267"/>
      <c r="DE1125" s="267"/>
      <c r="DF1125" s="267"/>
      <c r="DG1125" s="267"/>
      <c r="DH1125" s="267"/>
      <c r="DI1125" s="267"/>
      <c r="DJ1125" s="267"/>
      <c r="DK1125" s="267"/>
      <c r="DL1125" s="267"/>
      <c r="DM1125" s="267"/>
      <c r="DN1125" s="267"/>
      <c r="DO1125" s="267"/>
      <c r="DP1125" s="267"/>
      <c r="DQ1125" s="267"/>
      <c r="DR1125" s="267"/>
      <c r="DS1125" s="267"/>
      <c r="DT1125" s="267"/>
      <c r="DU1125" s="267"/>
      <c r="DV1125" s="267"/>
      <c r="DW1125" s="267"/>
      <c r="DX1125" s="267"/>
      <c r="DY1125" s="267"/>
      <c r="DZ1125" s="267"/>
      <c r="EA1125" s="267"/>
      <c r="EB1125" s="267"/>
      <c r="EC1125" s="267"/>
      <c r="ED1125" s="267"/>
      <c r="EE1125" s="267"/>
      <c r="EF1125" s="267"/>
      <c r="EG1125" s="267"/>
      <c r="EH1125" s="267"/>
      <c r="EI1125" s="267"/>
      <c r="EJ1125" s="267"/>
      <c r="EK1125" s="267"/>
      <c r="EL1125" s="267"/>
      <c r="EM1125" s="267"/>
      <c r="EN1125" s="267"/>
      <c r="EO1125" s="267"/>
      <c r="EP1125" s="267"/>
      <c r="EQ1125" s="267"/>
      <c r="ER1125" s="267"/>
      <c r="ES1125" s="267"/>
      <c r="ET1125" s="267"/>
      <c r="EU1125" s="267"/>
      <c r="EV1125" s="267"/>
      <c r="EW1125" s="267"/>
      <c r="EX1125" s="267"/>
      <c r="EY1125" s="267"/>
      <c r="EZ1125" s="267"/>
      <c r="FA1125" s="267"/>
      <c r="FB1125" s="267"/>
      <c r="FC1125" s="267"/>
      <c r="FD1125" s="267"/>
      <c r="FE1125" s="267"/>
      <c r="FF1125" s="267"/>
      <c r="FG1125" s="267"/>
      <c r="FH1125" s="267"/>
      <c r="FI1125" s="267"/>
      <c r="FJ1125" s="267"/>
      <c r="FK1125" s="267"/>
      <c r="FL1125" s="267"/>
      <c r="FM1125" s="267"/>
      <c r="FN1125" s="267"/>
      <c r="FO1125" s="267"/>
      <c r="FP1125" s="267"/>
      <c r="FQ1125" s="267"/>
      <c r="FR1125" s="267"/>
      <c r="FS1125" s="267"/>
      <c r="FT1125" s="267"/>
      <c r="FU1125" s="267"/>
      <c r="FV1125" s="267"/>
      <c r="FW1125" s="267"/>
      <c r="FX1125" s="267"/>
      <c r="FY1125" s="267"/>
      <c r="FZ1125" s="267"/>
      <c r="GA1125" s="267"/>
      <c r="GB1125" s="267"/>
      <c r="GC1125" s="267"/>
      <c r="GD1125" s="267"/>
      <c r="GE1125" s="267"/>
      <c r="GF1125" s="267"/>
      <c r="GG1125" s="267"/>
      <c r="GH1125" s="267"/>
      <c r="GI1125" s="267"/>
      <c r="GJ1125" s="267"/>
      <c r="GK1125" s="267"/>
      <c r="GL1125" s="267"/>
      <c r="GM1125" s="267"/>
      <c r="GN1125" s="267"/>
      <c r="GO1125" s="267"/>
      <c r="GP1125" s="267"/>
      <c r="GQ1125" s="267"/>
      <c r="GR1125" s="267"/>
      <c r="GS1125" s="267"/>
      <c r="GT1125" s="267"/>
      <c r="GU1125" s="267"/>
      <c r="GV1125" s="267"/>
    </row>
    <row r="1127" spans="1:204" s="502" customFormat="1">
      <c r="A1127" s="258"/>
      <c r="B1127" s="425"/>
      <c r="C1127" s="260"/>
      <c r="D1127" s="261"/>
      <c r="E1127" s="262"/>
      <c r="F1127" s="263"/>
      <c r="G1127" s="426"/>
      <c r="H1127" s="428"/>
      <c r="I1127" s="507"/>
      <c r="J1127" s="508"/>
      <c r="K1127" s="509"/>
      <c r="L1127" s="510"/>
      <c r="N1127" s="511"/>
      <c r="O1127" s="511"/>
      <c r="P1127" s="267"/>
      <c r="Q1127" s="267"/>
      <c r="R1127" s="267"/>
      <c r="S1127" s="267"/>
      <c r="T1127" s="267"/>
      <c r="U1127" s="267"/>
      <c r="V1127" s="267"/>
      <c r="W1127" s="267"/>
      <c r="X1127" s="267"/>
      <c r="Y1127" s="267"/>
      <c r="Z1127" s="267"/>
      <c r="AA1127" s="267"/>
      <c r="AB1127" s="267"/>
      <c r="AC1127" s="267"/>
      <c r="AD1127" s="267"/>
      <c r="AE1127" s="267"/>
      <c r="AF1127" s="267"/>
      <c r="AG1127" s="267"/>
      <c r="AH1127" s="267"/>
      <c r="AI1127" s="267"/>
      <c r="AJ1127" s="267"/>
      <c r="AK1127" s="267"/>
      <c r="AL1127" s="267"/>
      <c r="AM1127" s="267"/>
      <c r="AN1127" s="267"/>
      <c r="AO1127" s="267"/>
      <c r="AP1127" s="267"/>
      <c r="AQ1127" s="267"/>
      <c r="AR1127" s="267"/>
      <c r="AS1127" s="267"/>
      <c r="AT1127" s="267"/>
      <c r="AU1127" s="267"/>
      <c r="AV1127" s="267"/>
      <c r="AW1127" s="267"/>
      <c r="AX1127" s="267"/>
      <c r="AY1127" s="267"/>
      <c r="AZ1127" s="267"/>
      <c r="BA1127" s="267"/>
      <c r="BB1127" s="267"/>
      <c r="BC1127" s="267"/>
      <c r="BD1127" s="267"/>
      <c r="BE1127" s="267"/>
      <c r="BF1127" s="267"/>
      <c r="BG1127" s="267"/>
      <c r="BH1127" s="267"/>
      <c r="BI1127" s="267"/>
      <c r="BJ1127" s="267"/>
      <c r="BK1127" s="267"/>
      <c r="BL1127" s="267"/>
      <c r="BM1127" s="267"/>
      <c r="BN1127" s="267"/>
      <c r="BO1127" s="267"/>
      <c r="BP1127" s="267"/>
      <c r="BQ1127" s="267"/>
      <c r="BR1127" s="267"/>
      <c r="BS1127" s="267"/>
      <c r="BT1127" s="267"/>
      <c r="BU1127" s="267"/>
      <c r="BV1127" s="267"/>
      <c r="BW1127" s="267"/>
      <c r="BX1127" s="267"/>
      <c r="BY1127" s="267"/>
      <c r="BZ1127" s="267"/>
      <c r="CA1127" s="267"/>
      <c r="CB1127" s="267"/>
      <c r="CC1127" s="267"/>
      <c r="CD1127" s="267"/>
      <c r="CE1127" s="267"/>
      <c r="CF1127" s="267"/>
      <c r="CG1127" s="267"/>
      <c r="CH1127" s="267"/>
      <c r="CI1127" s="267"/>
      <c r="CJ1127" s="267"/>
      <c r="CK1127" s="267"/>
      <c r="CL1127" s="267"/>
      <c r="CM1127" s="267"/>
      <c r="CN1127" s="267"/>
      <c r="CO1127" s="267"/>
      <c r="CP1127" s="267"/>
      <c r="CQ1127" s="267"/>
      <c r="CR1127" s="267"/>
      <c r="CS1127" s="267"/>
      <c r="CT1127" s="267"/>
      <c r="CU1127" s="267"/>
      <c r="CV1127" s="267"/>
      <c r="CW1127" s="267"/>
      <c r="CX1127" s="267"/>
      <c r="CY1127" s="267"/>
      <c r="CZ1127" s="267"/>
      <c r="DA1127" s="267"/>
      <c r="DB1127" s="267"/>
      <c r="DC1127" s="267"/>
      <c r="DD1127" s="267"/>
      <c r="DE1127" s="267"/>
      <c r="DF1127" s="267"/>
      <c r="DG1127" s="267"/>
      <c r="DH1127" s="267"/>
      <c r="DI1127" s="267"/>
      <c r="DJ1127" s="267"/>
      <c r="DK1127" s="267"/>
      <c r="DL1127" s="267"/>
      <c r="DM1127" s="267"/>
      <c r="DN1127" s="267"/>
      <c r="DO1127" s="267"/>
      <c r="DP1127" s="267"/>
      <c r="DQ1127" s="267"/>
      <c r="DR1127" s="267"/>
      <c r="DS1127" s="267"/>
      <c r="DT1127" s="267"/>
      <c r="DU1127" s="267"/>
      <c r="DV1127" s="267"/>
      <c r="DW1127" s="267"/>
      <c r="DX1127" s="267"/>
      <c r="DY1127" s="267"/>
      <c r="DZ1127" s="267"/>
      <c r="EA1127" s="267"/>
      <c r="EB1127" s="267"/>
      <c r="EC1127" s="267"/>
      <c r="ED1127" s="267"/>
      <c r="EE1127" s="267"/>
      <c r="EF1127" s="267"/>
      <c r="EG1127" s="267"/>
      <c r="EH1127" s="267"/>
      <c r="EI1127" s="267"/>
      <c r="EJ1127" s="267"/>
      <c r="EK1127" s="267"/>
      <c r="EL1127" s="267"/>
      <c r="EM1127" s="267"/>
      <c r="EN1127" s="267"/>
      <c r="EO1127" s="267"/>
      <c r="EP1127" s="267"/>
      <c r="EQ1127" s="267"/>
      <c r="ER1127" s="267"/>
      <c r="ES1127" s="267"/>
      <c r="ET1127" s="267"/>
      <c r="EU1127" s="267"/>
      <c r="EV1127" s="267"/>
      <c r="EW1127" s="267"/>
      <c r="EX1127" s="267"/>
      <c r="EY1127" s="267"/>
      <c r="EZ1127" s="267"/>
      <c r="FA1127" s="267"/>
      <c r="FB1127" s="267"/>
      <c r="FC1127" s="267"/>
      <c r="FD1127" s="267"/>
      <c r="FE1127" s="267"/>
      <c r="FF1127" s="267"/>
      <c r="FG1127" s="267"/>
      <c r="FH1127" s="267"/>
      <c r="FI1127" s="267"/>
      <c r="FJ1127" s="267"/>
      <c r="FK1127" s="267"/>
      <c r="FL1127" s="267"/>
      <c r="FM1127" s="267"/>
      <c r="FN1127" s="267"/>
      <c r="FO1127" s="267"/>
      <c r="FP1127" s="267"/>
      <c r="FQ1127" s="267"/>
      <c r="FR1127" s="267"/>
      <c r="FS1127" s="267"/>
      <c r="FT1127" s="267"/>
      <c r="FU1127" s="267"/>
      <c r="FV1127" s="267"/>
      <c r="FW1127" s="267"/>
      <c r="FX1127" s="267"/>
      <c r="FY1127" s="267"/>
      <c r="FZ1127" s="267"/>
      <c r="GA1127" s="267"/>
      <c r="GB1127" s="267"/>
      <c r="GC1127" s="267"/>
      <c r="GD1127" s="267"/>
      <c r="GE1127" s="267"/>
      <c r="GF1127" s="267"/>
      <c r="GG1127" s="267"/>
      <c r="GH1127" s="267"/>
      <c r="GI1127" s="267"/>
      <c r="GJ1127" s="267"/>
      <c r="GK1127" s="267"/>
      <c r="GL1127" s="267"/>
      <c r="GM1127" s="267"/>
      <c r="GN1127" s="267"/>
      <c r="GO1127" s="267"/>
      <c r="GP1127" s="267"/>
      <c r="GQ1127" s="267"/>
      <c r="GR1127" s="267"/>
      <c r="GS1127" s="267"/>
      <c r="GT1127" s="267"/>
      <c r="GU1127" s="267"/>
      <c r="GV1127" s="267"/>
    </row>
    <row r="1129" spans="1:204" s="502" customFormat="1">
      <c r="A1129" s="258"/>
      <c r="B1129" s="425"/>
      <c r="C1129" s="260"/>
      <c r="D1129" s="261"/>
      <c r="E1129" s="262"/>
      <c r="F1129" s="263"/>
      <c r="G1129" s="426"/>
      <c r="H1129" s="428"/>
      <c r="I1129" s="507"/>
      <c r="J1129" s="508"/>
      <c r="K1129" s="509"/>
      <c r="L1129" s="510"/>
      <c r="N1129" s="511"/>
      <c r="O1129" s="511"/>
      <c r="P1129" s="267"/>
      <c r="Q1129" s="267"/>
      <c r="R1129" s="267"/>
      <c r="S1129" s="267"/>
      <c r="T1129" s="267"/>
      <c r="U1129" s="267"/>
      <c r="V1129" s="267"/>
      <c r="W1129" s="267"/>
      <c r="X1129" s="267"/>
      <c r="Y1129" s="267"/>
      <c r="Z1129" s="267"/>
      <c r="AA1129" s="267"/>
      <c r="AB1129" s="267"/>
      <c r="AC1129" s="267"/>
      <c r="AD1129" s="267"/>
      <c r="AE1129" s="267"/>
      <c r="AF1129" s="267"/>
      <c r="AG1129" s="267"/>
      <c r="AH1129" s="267"/>
      <c r="AI1129" s="267"/>
      <c r="AJ1129" s="267"/>
      <c r="AK1129" s="267"/>
      <c r="AL1129" s="267"/>
      <c r="AM1129" s="267"/>
      <c r="AN1129" s="267"/>
      <c r="AO1129" s="267"/>
      <c r="AP1129" s="267"/>
      <c r="AQ1129" s="267"/>
      <c r="AR1129" s="267"/>
      <c r="AS1129" s="267"/>
      <c r="AT1129" s="267"/>
      <c r="AU1129" s="267"/>
      <c r="AV1129" s="267"/>
      <c r="AW1129" s="267"/>
      <c r="AX1129" s="267"/>
      <c r="AY1129" s="267"/>
      <c r="AZ1129" s="267"/>
      <c r="BA1129" s="267"/>
      <c r="BB1129" s="267"/>
      <c r="BC1129" s="267"/>
      <c r="BD1129" s="267"/>
      <c r="BE1129" s="267"/>
      <c r="BF1129" s="267"/>
      <c r="BG1129" s="267"/>
      <c r="BH1129" s="267"/>
      <c r="BI1129" s="267"/>
      <c r="BJ1129" s="267"/>
      <c r="BK1129" s="267"/>
      <c r="BL1129" s="267"/>
      <c r="BM1129" s="267"/>
      <c r="BN1129" s="267"/>
      <c r="BO1129" s="267"/>
      <c r="BP1129" s="267"/>
      <c r="BQ1129" s="267"/>
      <c r="BR1129" s="267"/>
      <c r="BS1129" s="267"/>
      <c r="BT1129" s="267"/>
      <c r="BU1129" s="267"/>
      <c r="BV1129" s="267"/>
      <c r="BW1129" s="267"/>
      <c r="BX1129" s="267"/>
      <c r="BY1129" s="267"/>
      <c r="BZ1129" s="267"/>
      <c r="CA1129" s="267"/>
      <c r="CB1129" s="267"/>
      <c r="CC1129" s="267"/>
      <c r="CD1129" s="267"/>
      <c r="CE1129" s="267"/>
      <c r="CF1129" s="267"/>
      <c r="CG1129" s="267"/>
      <c r="CH1129" s="267"/>
      <c r="CI1129" s="267"/>
      <c r="CJ1129" s="267"/>
      <c r="CK1129" s="267"/>
      <c r="CL1129" s="267"/>
      <c r="CM1129" s="267"/>
      <c r="CN1129" s="267"/>
      <c r="CO1129" s="267"/>
      <c r="CP1129" s="267"/>
      <c r="CQ1129" s="267"/>
      <c r="CR1129" s="267"/>
      <c r="CS1129" s="267"/>
      <c r="CT1129" s="267"/>
      <c r="CU1129" s="267"/>
      <c r="CV1129" s="267"/>
      <c r="CW1129" s="267"/>
      <c r="CX1129" s="267"/>
      <c r="CY1129" s="267"/>
      <c r="CZ1129" s="267"/>
      <c r="DA1129" s="267"/>
      <c r="DB1129" s="267"/>
      <c r="DC1129" s="267"/>
      <c r="DD1129" s="267"/>
      <c r="DE1129" s="267"/>
      <c r="DF1129" s="267"/>
      <c r="DG1129" s="267"/>
      <c r="DH1129" s="267"/>
      <c r="DI1129" s="267"/>
      <c r="DJ1129" s="267"/>
      <c r="DK1129" s="267"/>
      <c r="DL1129" s="267"/>
      <c r="DM1129" s="267"/>
      <c r="DN1129" s="267"/>
      <c r="DO1129" s="267"/>
      <c r="DP1129" s="267"/>
      <c r="DQ1129" s="267"/>
      <c r="DR1129" s="267"/>
      <c r="DS1129" s="267"/>
      <c r="DT1129" s="267"/>
      <c r="DU1129" s="267"/>
      <c r="DV1129" s="267"/>
      <c r="DW1129" s="267"/>
      <c r="DX1129" s="267"/>
      <c r="DY1129" s="267"/>
      <c r="DZ1129" s="267"/>
      <c r="EA1129" s="267"/>
      <c r="EB1129" s="267"/>
      <c r="EC1129" s="267"/>
      <c r="ED1129" s="267"/>
      <c r="EE1129" s="267"/>
      <c r="EF1129" s="267"/>
      <c r="EG1129" s="267"/>
      <c r="EH1129" s="267"/>
      <c r="EI1129" s="267"/>
      <c r="EJ1129" s="267"/>
      <c r="EK1129" s="267"/>
      <c r="EL1129" s="267"/>
      <c r="EM1129" s="267"/>
      <c r="EN1129" s="267"/>
      <c r="EO1129" s="267"/>
      <c r="EP1129" s="267"/>
      <c r="EQ1129" s="267"/>
      <c r="ER1129" s="267"/>
      <c r="ES1129" s="267"/>
      <c r="ET1129" s="267"/>
      <c r="EU1129" s="267"/>
      <c r="EV1129" s="267"/>
      <c r="EW1129" s="267"/>
      <c r="EX1129" s="267"/>
      <c r="EY1129" s="267"/>
      <c r="EZ1129" s="267"/>
      <c r="FA1129" s="267"/>
      <c r="FB1129" s="267"/>
      <c r="FC1129" s="267"/>
      <c r="FD1129" s="267"/>
      <c r="FE1129" s="267"/>
      <c r="FF1129" s="267"/>
      <c r="FG1129" s="267"/>
      <c r="FH1129" s="267"/>
      <c r="FI1129" s="267"/>
      <c r="FJ1129" s="267"/>
      <c r="FK1129" s="267"/>
      <c r="FL1129" s="267"/>
      <c r="FM1129" s="267"/>
      <c r="FN1129" s="267"/>
      <c r="FO1129" s="267"/>
      <c r="FP1129" s="267"/>
      <c r="FQ1129" s="267"/>
      <c r="FR1129" s="267"/>
      <c r="FS1129" s="267"/>
      <c r="FT1129" s="267"/>
      <c r="FU1129" s="267"/>
      <c r="FV1129" s="267"/>
      <c r="FW1129" s="267"/>
      <c r="FX1129" s="267"/>
      <c r="FY1129" s="267"/>
      <c r="FZ1129" s="267"/>
      <c r="GA1129" s="267"/>
      <c r="GB1129" s="267"/>
      <c r="GC1129" s="267"/>
      <c r="GD1129" s="267"/>
      <c r="GE1129" s="267"/>
      <c r="GF1129" s="267"/>
      <c r="GG1129" s="267"/>
      <c r="GH1129" s="267"/>
      <c r="GI1129" s="267"/>
      <c r="GJ1129" s="267"/>
      <c r="GK1129" s="267"/>
      <c r="GL1129" s="267"/>
      <c r="GM1129" s="267"/>
      <c r="GN1129" s="267"/>
      <c r="GO1129" s="267"/>
      <c r="GP1129" s="267"/>
      <c r="GQ1129" s="267"/>
      <c r="GR1129" s="267"/>
      <c r="GS1129" s="267"/>
      <c r="GT1129" s="267"/>
      <c r="GU1129" s="267"/>
      <c r="GV1129" s="267"/>
    </row>
    <row r="1131" spans="1:204" s="502" customFormat="1">
      <c r="A1131" s="258"/>
      <c r="B1131" s="425"/>
      <c r="C1131" s="260"/>
      <c r="D1131" s="261"/>
      <c r="E1131" s="262"/>
      <c r="F1131" s="263"/>
      <c r="G1131" s="426"/>
      <c r="H1131" s="428"/>
      <c r="I1131" s="507"/>
      <c r="J1131" s="508"/>
      <c r="K1131" s="509"/>
      <c r="L1131" s="510"/>
      <c r="N1131" s="511"/>
      <c r="O1131" s="511"/>
      <c r="P1131" s="267"/>
      <c r="Q1131" s="267"/>
      <c r="R1131" s="267"/>
      <c r="S1131" s="267"/>
      <c r="T1131" s="267"/>
      <c r="U1131" s="267"/>
      <c r="V1131" s="267"/>
      <c r="W1131" s="267"/>
      <c r="X1131" s="267"/>
      <c r="Y1131" s="267"/>
      <c r="Z1131" s="267"/>
      <c r="AA1131" s="267"/>
      <c r="AB1131" s="267"/>
      <c r="AC1131" s="267"/>
      <c r="AD1131" s="267"/>
      <c r="AE1131" s="267"/>
      <c r="AF1131" s="267"/>
      <c r="AG1131" s="267"/>
      <c r="AH1131" s="267"/>
      <c r="AI1131" s="267"/>
      <c r="AJ1131" s="267"/>
      <c r="AK1131" s="267"/>
      <c r="AL1131" s="267"/>
      <c r="AM1131" s="267"/>
      <c r="AN1131" s="267"/>
      <c r="AO1131" s="267"/>
      <c r="AP1131" s="267"/>
      <c r="AQ1131" s="267"/>
      <c r="AR1131" s="267"/>
      <c r="AS1131" s="267"/>
      <c r="AT1131" s="267"/>
      <c r="AU1131" s="267"/>
      <c r="AV1131" s="267"/>
      <c r="AW1131" s="267"/>
      <c r="AX1131" s="267"/>
      <c r="AY1131" s="267"/>
      <c r="AZ1131" s="267"/>
      <c r="BA1131" s="267"/>
      <c r="BB1131" s="267"/>
      <c r="BC1131" s="267"/>
      <c r="BD1131" s="267"/>
      <c r="BE1131" s="267"/>
      <c r="BF1131" s="267"/>
      <c r="BG1131" s="267"/>
      <c r="BH1131" s="267"/>
      <c r="BI1131" s="267"/>
      <c r="BJ1131" s="267"/>
      <c r="BK1131" s="267"/>
      <c r="BL1131" s="267"/>
      <c r="BM1131" s="267"/>
      <c r="BN1131" s="267"/>
      <c r="BO1131" s="267"/>
      <c r="BP1131" s="267"/>
      <c r="BQ1131" s="267"/>
      <c r="BR1131" s="267"/>
      <c r="BS1131" s="267"/>
      <c r="BT1131" s="267"/>
      <c r="BU1131" s="267"/>
      <c r="BV1131" s="267"/>
      <c r="BW1131" s="267"/>
      <c r="BX1131" s="267"/>
      <c r="BY1131" s="267"/>
      <c r="BZ1131" s="267"/>
      <c r="CA1131" s="267"/>
      <c r="CB1131" s="267"/>
      <c r="CC1131" s="267"/>
      <c r="CD1131" s="267"/>
      <c r="CE1131" s="267"/>
      <c r="CF1131" s="267"/>
      <c r="CG1131" s="267"/>
      <c r="CH1131" s="267"/>
      <c r="CI1131" s="267"/>
      <c r="CJ1131" s="267"/>
      <c r="CK1131" s="267"/>
      <c r="CL1131" s="267"/>
      <c r="CM1131" s="267"/>
      <c r="CN1131" s="267"/>
      <c r="CO1131" s="267"/>
      <c r="CP1131" s="267"/>
      <c r="CQ1131" s="267"/>
      <c r="CR1131" s="267"/>
      <c r="CS1131" s="267"/>
      <c r="CT1131" s="267"/>
      <c r="CU1131" s="267"/>
      <c r="CV1131" s="267"/>
      <c r="CW1131" s="267"/>
      <c r="CX1131" s="267"/>
      <c r="CY1131" s="267"/>
      <c r="CZ1131" s="267"/>
      <c r="DA1131" s="267"/>
      <c r="DB1131" s="267"/>
      <c r="DC1131" s="267"/>
      <c r="DD1131" s="267"/>
      <c r="DE1131" s="267"/>
      <c r="DF1131" s="267"/>
      <c r="DG1131" s="267"/>
      <c r="DH1131" s="267"/>
      <c r="DI1131" s="267"/>
      <c r="DJ1131" s="267"/>
      <c r="DK1131" s="267"/>
      <c r="DL1131" s="267"/>
      <c r="DM1131" s="267"/>
      <c r="DN1131" s="267"/>
      <c r="DO1131" s="267"/>
      <c r="DP1131" s="267"/>
      <c r="DQ1131" s="267"/>
      <c r="DR1131" s="267"/>
      <c r="DS1131" s="267"/>
      <c r="DT1131" s="267"/>
      <c r="DU1131" s="267"/>
      <c r="DV1131" s="267"/>
      <c r="DW1131" s="267"/>
      <c r="DX1131" s="267"/>
      <c r="DY1131" s="267"/>
      <c r="DZ1131" s="267"/>
      <c r="EA1131" s="267"/>
      <c r="EB1131" s="267"/>
      <c r="EC1131" s="267"/>
      <c r="ED1131" s="267"/>
      <c r="EE1131" s="267"/>
      <c r="EF1131" s="267"/>
      <c r="EG1131" s="267"/>
      <c r="EH1131" s="267"/>
      <c r="EI1131" s="267"/>
      <c r="EJ1131" s="267"/>
      <c r="EK1131" s="267"/>
      <c r="EL1131" s="267"/>
      <c r="EM1131" s="267"/>
      <c r="EN1131" s="267"/>
      <c r="EO1131" s="267"/>
      <c r="EP1131" s="267"/>
      <c r="EQ1131" s="267"/>
      <c r="ER1131" s="267"/>
      <c r="ES1131" s="267"/>
      <c r="ET1131" s="267"/>
      <c r="EU1131" s="267"/>
      <c r="EV1131" s="267"/>
      <c r="EW1131" s="267"/>
      <c r="EX1131" s="267"/>
      <c r="EY1131" s="267"/>
      <c r="EZ1131" s="267"/>
      <c r="FA1131" s="267"/>
      <c r="FB1131" s="267"/>
      <c r="FC1131" s="267"/>
      <c r="FD1131" s="267"/>
      <c r="FE1131" s="267"/>
      <c r="FF1131" s="267"/>
      <c r="FG1131" s="267"/>
      <c r="FH1131" s="267"/>
      <c r="FI1131" s="267"/>
      <c r="FJ1131" s="267"/>
      <c r="FK1131" s="267"/>
      <c r="FL1131" s="267"/>
      <c r="FM1131" s="267"/>
      <c r="FN1131" s="267"/>
      <c r="FO1131" s="267"/>
      <c r="FP1131" s="267"/>
      <c r="FQ1131" s="267"/>
      <c r="FR1131" s="267"/>
      <c r="FS1131" s="267"/>
      <c r="FT1131" s="267"/>
      <c r="FU1131" s="267"/>
      <c r="FV1131" s="267"/>
      <c r="FW1131" s="267"/>
      <c r="FX1131" s="267"/>
      <c r="FY1131" s="267"/>
      <c r="FZ1131" s="267"/>
      <c r="GA1131" s="267"/>
      <c r="GB1131" s="267"/>
      <c r="GC1131" s="267"/>
      <c r="GD1131" s="267"/>
      <c r="GE1131" s="267"/>
      <c r="GF1131" s="267"/>
      <c r="GG1131" s="267"/>
      <c r="GH1131" s="267"/>
      <c r="GI1131" s="267"/>
      <c r="GJ1131" s="267"/>
      <c r="GK1131" s="267"/>
      <c r="GL1131" s="267"/>
      <c r="GM1131" s="267"/>
      <c r="GN1131" s="267"/>
      <c r="GO1131" s="267"/>
      <c r="GP1131" s="267"/>
      <c r="GQ1131" s="267"/>
      <c r="GR1131" s="267"/>
      <c r="GS1131" s="267"/>
      <c r="GT1131" s="267"/>
      <c r="GU1131" s="267"/>
      <c r="GV1131" s="267"/>
    </row>
    <row r="1132" spans="1:204" s="502" customFormat="1">
      <c r="A1132" s="258"/>
      <c r="B1132" s="425"/>
      <c r="C1132" s="260"/>
      <c r="D1132" s="261"/>
      <c r="E1132" s="262"/>
      <c r="F1132" s="263"/>
      <c r="G1132" s="426"/>
      <c r="H1132" s="428"/>
      <c r="I1132" s="507"/>
      <c r="J1132" s="508"/>
      <c r="K1132" s="509"/>
      <c r="L1132" s="510"/>
      <c r="N1132" s="511"/>
      <c r="O1132" s="511"/>
      <c r="P1132" s="267"/>
      <c r="Q1132" s="267"/>
      <c r="R1132" s="267"/>
      <c r="S1132" s="267"/>
      <c r="T1132" s="267"/>
      <c r="U1132" s="267"/>
      <c r="V1132" s="267"/>
      <c r="W1132" s="267"/>
      <c r="X1132" s="267"/>
      <c r="Y1132" s="267"/>
      <c r="Z1132" s="267"/>
      <c r="AA1132" s="267"/>
      <c r="AB1132" s="267"/>
      <c r="AC1132" s="267"/>
      <c r="AD1132" s="267"/>
      <c r="AE1132" s="267"/>
      <c r="AF1132" s="267"/>
      <c r="AG1132" s="267"/>
      <c r="AH1132" s="267"/>
      <c r="AI1132" s="267"/>
      <c r="AJ1132" s="267"/>
      <c r="AK1132" s="267"/>
      <c r="AL1132" s="267"/>
      <c r="AM1132" s="267"/>
      <c r="AN1132" s="267"/>
      <c r="AO1132" s="267"/>
      <c r="AP1132" s="267"/>
      <c r="AQ1132" s="267"/>
      <c r="AR1132" s="267"/>
      <c r="AS1132" s="267"/>
      <c r="AT1132" s="267"/>
      <c r="AU1132" s="267"/>
      <c r="AV1132" s="267"/>
      <c r="AW1132" s="267"/>
      <c r="AX1132" s="267"/>
      <c r="AY1132" s="267"/>
      <c r="AZ1132" s="267"/>
      <c r="BA1132" s="267"/>
      <c r="BB1132" s="267"/>
      <c r="BC1132" s="267"/>
      <c r="BD1132" s="267"/>
      <c r="BE1132" s="267"/>
      <c r="BF1132" s="267"/>
      <c r="BG1132" s="267"/>
      <c r="BH1132" s="267"/>
      <c r="BI1132" s="267"/>
      <c r="BJ1132" s="267"/>
      <c r="BK1132" s="267"/>
      <c r="BL1132" s="267"/>
      <c r="BM1132" s="267"/>
      <c r="BN1132" s="267"/>
      <c r="BO1132" s="267"/>
      <c r="BP1132" s="267"/>
      <c r="BQ1132" s="267"/>
      <c r="BR1132" s="267"/>
      <c r="BS1132" s="267"/>
      <c r="BT1132" s="267"/>
      <c r="BU1132" s="267"/>
      <c r="BV1132" s="267"/>
      <c r="BW1132" s="267"/>
      <c r="BX1132" s="267"/>
      <c r="BY1132" s="267"/>
      <c r="BZ1132" s="267"/>
      <c r="CA1132" s="267"/>
      <c r="CB1132" s="267"/>
      <c r="CC1132" s="267"/>
      <c r="CD1132" s="267"/>
      <c r="CE1132" s="267"/>
      <c r="CF1132" s="267"/>
      <c r="CG1132" s="267"/>
      <c r="CH1132" s="267"/>
      <c r="CI1132" s="267"/>
      <c r="CJ1132" s="267"/>
      <c r="CK1132" s="267"/>
      <c r="CL1132" s="267"/>
      <c r="CM1132" s="267"/>
      <c r="CN1132" s="267"/>
      <c r="CO1132" s="267"/>
      <c r="CP1132" s="267"/>
      <c r="CQ1132" s="267"/>
      <c r="CR1132" s="267"/>
      <c r="CS1132" s="267"/>
      <c r="CT1132" s="267"/>
      <c r="CU1132" s="267"/>
      <c r="CV1132" s="267"/>
      <c r="CW1132" s="267"/>
      <c r="CX1132" s="267"/>
      <c r="CY1132" s="267"/>
      <c r="CZ1132" s="267"/>
      <c r="DA1132" s="267"/>
      <c r="DB1132" s="267"/>
      <c r="DC1132" s="267"/>
      <c r="DD1132" s="267"/>
      <c r="DE1132" s="267"/>
      <c r="DF1132" s="267"/>
      <c r="DG1132" s="267"/>
      <c r="DH1132" s="267"/>
      <c r="DI1132" s="267"/>
      <c r="DJ1132" s="267"/>
      <c r="DK1132" s="267"/>
      <c r="DL1132" s="267"/>
      <c r="DM1132" s="267"/>
      <c r="DN1132" s="267"/>
      <c r="DO1132" s="267"/>
      <c r="DP1132" s="267"/>
      <c r="DQ1132" s="267"/>
      <c r="DR1132" s="267"/>
      <c r="DS1132" s="267"/>
      <c r="DT1132" s="267"/>
      <c r="DU1132" s="267"/>
      <c r="DV1132" s="267"/>
      <c r="DW1132" s="267"/>
      <c r="DX1132" s="267"/>
      <c r="DY1132" s="267"/>
      <c r="DZ1132" s="267"/>
      <c r="EA1132" s="267"/>
      <c r="EB1132" s="267"/>
      <c r="EC1132" s="267"/>
      <c r="ED1132" s="267"/>
      <c r="EE1132" s="267"/>
      <c r="EF1132" s="267"/>
      <c r="EG1132" s="267"/>
      <c r="EH1132" s="267"/>
      <c r="EI1132" s="267"/>
      <c r="EJ1132" s="267"/>
      <c r="EK1132" s="267"/>
      <c r="EL1132" s="267"/>
      <c r="EM1132" s="267"/>
      <c r="EN1132" s="267"/>
      <c r="EO1132" s="267"/>
      <c r="EP1132" s="267"/>
      <c r="EQ1132" s="267"/>
      <c r="ER1132" s="267"/>
      <c r="ES1132" s="267"/>
      <c r="ET1132" s="267"/>
      <c r="EU1132" s="267"/>
      <c r="EV1132" s="267"/>
      <c r="EW1132" s="267"/>
      <c r="EX1132" s="267"/>
      <c r="EY1132" s="267"/>
      <c r="EZ1132" s="267"/>
      <c r="FA1132" s="267"/>
      <c r="FB1132" s="267"/>
      <c r="FC1132" s="267"/>
      <c r="FD1132" s="267"/>
      <c r="FE1132" s="267"/>
      <c r="FF1132" s="267"/>
      <c r="FG1132" s="267"/>
      <c r="FH1132" s="267"/>
      <c r="FI1132" s="267"/>
      <c r="FJ1132" s="267"/>
      <c r="FK1132" s="267"/>
      <c r="FL1132" s="267"/>
      <c r="FM1132" s="267"/>
      <c r="FN1132" s="267"/>
      <c r="FO1132" s="267"/>
      <c r="FP1132" s="267"/>
      <c r="FQ1132" s="267"/>
      <c r="FR1132" s="267"/>
      <c r="FS1132" s="267"/>
      <c r="FT1132" s="267"/>
      <c r="FU1132" s="267"/>
      <c r="FV1132" s="267"/>
      <c r="FW1132" s="267"/>
      <c r="FX1132" s="267"/>
      <c r="FY1132" s="267"/>
      <c r="FZ1132" s="267"/>
      <c r="GA1132" s="267"/>
      <c r="GB1132" s="267"/>
      <c r="GC1132" s="267"/>
      <c r="GD1132" s="267"/>
      <c r="GE1132" s="267"/>
      <c r="GF1132" s="267"/>
      <c r="GG1132" s="267"/>
      <c r="GH1132" s="267"/>
      <c r="GI1132" s="267"/>
      <c r="GJ1132" s="267"/>
      <c r="GK1132" s="267"/>
      <c r="GL1132" s="267"/>
      <c r="GM1132" s="267"/>
      <c r="GN1132" s="267"/>
      <c r="GO1132" s="267"/>
      <c r="GP1132" s="267"/>
      <c r="GQ1132" s="267"/>
      <c r="GR1132" s="267"/>
      <c r="GS1132" s="267"/>
      <c r="GT1132" s="267"/>
      <c r="GU1132" s="267"/>
      <c r="GV1132" s="267"/>
    </row>
    <row r="1134" spans="1:204" s="502" customFormat="1">
      <c r="A1134" s="258"/>
      <c r="B1134" s="425"/>
      <c r="C1134" s="260"/>
      <c r="D1134" s="261"/>
      <c r="E1134" s="262"/>
      <c r="F1134" s="263"/>
      <c r="G1134" s="426"/>
      <c r="H1134" s="428"/>
      <c r="I1134" s="507"/>
      <c r="J1134" s="508"/>
      <c r="K1134" s="509"/>
      <c r="L1134" s="510"/>
      <c r="N1134" s="511"/>
      <c r="O1134" s="511"/>
      <c r="P1134" s="267"/>
      <c r="Q1134" s="267"/>
      <c r="R1134" s="267"/>
      <c r="S1134" s="267"/>
      <c r="T1134" s="267"/>
      <c r="U1134" s="267"/>
      <c r="V1134" s="267"/>
      <c r="W1134" s="267"/>
      <c r="X1134" s="267"/>
      <c r="Y1134" s="267"/>
      <c r="Z1134" s="267"/>
      <c r="AA1134" s="267"/>
      <c r="AB1134" s="267"/>
      <c r="AC1134" s="267"/>
      <c r="AD1134" s="267"/>
      <c r="AE1134" s="267"/>
      <c r="AF1134" s="267"/>
      <c r="AG1134" s="267"/>
      <c r="AH1134" s="267"/>
      <c r="AI1134" s="267"/>
      <c r="AJ1134" s="267"/>
      <c r="AK1134" s="267"/>
      <c r="AL1134" s="267"/>
      <c r="AM1134" s="267"/>
      <c r="AN1134" s="267"/>
      <c r="AO1134" s="267"/>
      <c r="AP1134" s="267"/>
      <c r="AQ1134" s="267"/>
      <c r="AR1134" s="267"/>
      <c r="AS1134" s="267"/>
      <c r="AT1134" s="267"/>
      <c r="AU1134" s="267"/>
      <c r="AV1134" s="267"/>
      <c r="AW1134" s="267"/>
      <c r="AX1134" s="267"/>
      <c r="AY1134" s="267"/>
      <c r="AZ1134" s="267"/>
      <c r="BA1134" s="267"/>
      <c r="BB1134" s="267"/>
      <c r="BC1134" s="267"/>
      <c r="BD1134" s="267"/>
      <c r="BE1134" s="267"/>
      <c r="BF1134" s="267"/>
      <c r="BG1134" s="267"/>
      <c r="BH1134" s="267"/>
      <c r="BI1134" s="267"/>
      <c r="BJ1134" s="267"/>
      <c r="BK1134" s="267"/>
      <c r="BL1134" s="267"/>
      <c r="BM1134" s="267"/>
      <c r="BN1134" s="267"/>
      <c r="BO1134" s="267"/>
      <c r="BP1134" s="267"/>
      <c r="BQ1134" s="267"/>
      <c r="BR1134" s="267"/>
      <c r="BS1134" s="267"/>
      <c r="BT1134" s="267"/>
      <c r="BU1134" s="267"/>
      <c r="BV1134" s="267"/>
      <c r="BW1134" s="267"/>
      <c r="BX1134" s="267"/>
      <c r="BY1134" s="267"/>
      <c r="BZ1134" s="267"/>
      <c r="CA1134" s="267"/>
      <c r="CB1134" s="267"/>
      <c r="CC1134" s="267"/>
      <c r="CD1134" s="267"/>
      <c r="CE1134" s="267"/>
      <c r="CF1134" s="267"/>
      <c r="CG1134" s="267"/>
      <c r="CH1134" s="267"/>
      <c r="CI1134" s="267"/>
      <c r="CJ1134" s="267"/>
      <c r="CK1134" s="267"/>
      <c r="CL1134" s="267"/>
      <c r="CM1134" s="267"/>
      <c r="CN1134" s="267"/>
      <c r="CO1134" s="267"/>
      <c r="CP1134" s="267"/>
      <c r="CQ1134" s="267"/>
      <c r="CR1134" s="267"/>
      <c r="CS1134" s="267"/>
      <c r="CT1134" s="267"/>
      <c r="CU1134" s="267"/>
      <c r="CV1134" s="267"/>
      <c r="CW1134" s="267"/>
      <c r="CX1134" s="267"/>
      <c r="CY1134" s="267"/>
      <c r="CZ1134" s="267"/>
      <c r="DA1134" s="267"/>
      <c r="DB1134" s="267"/>
      <c r="DC1134" s="267"/>
      <c r="DD1134" s="267"/>
      <c r="DE1134" s="267"/>
      <c r="DF1134" s="267"/>
      <c r="DG1134" s="267"/>
      <c r="DH1134" s="267"/>
      <c r="DI1134" s="267"/>
      <c r="DJ1134" s="267"/>
      <c r="DK1134" s="267"/>
      <c r="DL1134" s="267"/>
      <c r="DM1134" s="267"/>
      <c r="DN1134" s="267"/>
      <c r="DO1134" s="267"/>
      <c r="DP1134" s="267"/>
      <c r="DQ1134" s="267"/>
      <c r="DR1134" s="267"/>
      <c r="DS1134" s="267"/>
      <c r="DT1134" s="267"/>
      <c r="DU1134" s="267"/>
      <c r="DV1134" s="267"/>
      <c r="DW1134" s="267"/>
      <c r="DX1134" s="267"/>
      <c r="DY1134" s="267"/>
      <c r="DZ1134" s="267"/>
      <c r="EA1134" s="267"/>
      <c r="EB1134" s="267"/>
      <c r="EC1134" s="267"/>
      <c r="ED1134" s="267"/>
      <c r="EE1134" s="267"/>
      <c r="EF1134" s="267"/>
      <c r="EG1134" s="267"/>
      <c r="EH1134" s="267"/>
      <c r="EI1134" s="267"/>
      <c r="EJ1134" s="267"/>
      <c r="EK1134" s="267"/>
      <c r="EL1134" s="267"/>
      <c r="EM1134" s="267"/>
      <c r="EN1134" s="267"/>
      <c r="EO1134" s="267"/>
      <c r="EP1134" s="267"/>
      <c r="EQ1134" s="267"/>
      <c r="ER1134" s="267"/>
      <c r="ES1134" s="267"/>
      <c r="ET1134" s="267"/>
      <c r="EU1134" s="267"/>
      <c r="EV1134" s="267"/>
      <c r="EW1134" s="267"/>
      <c r="EX1134" s="267"/>
      <c r="EY1134" s="267"/>
      <c r="EZ1134" s="267"/>
      <c r="FA1134" s="267"/>
      <c r="FB1134" s="267"/>
      <c r="FC1134" s="267"/>
      <c r="FD1134" s="267"/>
      <c r="FE1134" s="267"/>
      <c r="FF1134" s="267"/>
      <c r="FG1134" s="267"/>
      <c r="FH1134" s="267"/>
      <c r="FI1134" s="267"/>
      <c r="FJ1134" s="267"/>
      <c r="FK1134" s="267"/>
      <c r="FL1134" s="267"/>
      <c r="FM1134" s="267"/>
      <c r="FN1134" s="267"/>
      <c r="FO1134" s="267"/>
      <c r="FP1134" s="267"/>
      <c r="FQ1134" s="267"/>
      <c r="FR1134" s="267"/>
      <c r="FS1134" s="267"/>
      <c r="FT1134" s="267"/>
      <c r="FU1134" s="267"/>
      <c r="FV1134" s="267"/>
      <c r="FW1134" s="267"/>
      <c r="FX1134" s="267"/>
      <c r="FY1134" s="267"/>
      <c r="FZ1134" s="267"/>
      <c r="GA1134" s="267"/>
      <c r="GB1134" s="267"/>
      <c r="GC1134" s="267"/>
      <c r="GD1134" s="267"/>
      <c r="GE1134" s="267"/>
      <c r="GF1134" s="267"/>
      <c r="GG1134" s="267"/>
      <c r="GH1134" s="267"/>
      <c r="GI1134" s="267"/>
      <c r="GJ1134" s="267"/>
      <c r="GK1134" s="267"/>
      <c r="GL1134" s="267"/>
      <c r="GM1134" s="267"/>
      <c r="GN1134" s="267"/>
      <c r="GO1134" s="267"/>
      <c r="GP1134" s="267"/>
      <c r="GQ1134" s="267"/>
      <c r="GR1134" s="267"/>
      <c r="GS1134" s="267"/>
      <c r="GT1134" s="267"/>
      <c r="GU1134" s="267"/>
      <c r="GV1134" s="267"/>
    </row>
    <row r="1136" spans="1:204" s="502" customFormat="1">
      <c r="A1136" s="258"/>
      <c r="B1136" s="425"/>
      <c r="C1136" s="260"/>
      <c r="D1136" s="261"/>
      <c r="E1136" s="262"/>
      <c r="F1136" s="263"/>
      <c r="G1136" s="426"/>
      <c r="H1136" s="428"/>
      <c r="I1136" s="507"/>
      <c r="J1136" s="508"/>
      <c r="K1136" s="509"/>
      <c r="L1136" s="510"/>
      <c r="N1136" s="511"/>
      <c r="O1136" s="511"/>
      <c r="P1136" s="267"/>
      <c r="Q1136" s="267"/>
      <c r="R1136" s="267"/>
      <c r="S1136" s="267"/>
      <c r="T1136" s="267"/>
      <c r="U1136" s="267"/>
      <c r="V1136" s="267"/>
      <c r="W1136" s="267"/>
      <c r="X1136" s="267"/>
      <c r="Y1136" s="267"/>
      <c r="Z1136" s="267"/>
      <c r="AA1136" s="267"/>
      <c r="AB1136" s="267"/>
      <c r="AC1136" s="267"/>
      <c r="AD1136" s="267"/>
      <c r="AE1136" s="267"/>
      <c r="AF1136" s="267"/>
      <c r="AG1136" s="267"/>
      <c r="AH1136" s="267"/>
      <c r="AI1136" s="267"/>
      <c r="AJ1136" s="267"/>
      <c r="AK1136" s="267"/>
      <c r="AL1136" s="267"/>
      <c r="AM1136" s="267"/>
      <c r="AN1136" s="267"/>
      <c r="AO1136" s="267"/>
      <c r="AP1136" s="267"/>
      <c r="AQ1136" s="267"/>
      <c r="AR1136" s="267"/>
      <c r="AS1136" s="267"/>
      <c r="AT1136" s="267"/>
      <c r="AU1136" s="267"/>
      <c r="AV1136" s="267"/>
      <c r="AW1136" s="267"/>
      <c r="AX1136" s="267"/>
      <c r="AY1136" s="267"/>
      <c r="AZ1136" s="267"/>
      <c r="BA1136" s="267"/>
      <c r="BB1136" s="267"/>
      <c r="BC1136" s="267"/>
      <c r="BD1136" s="267"/>
      <c r="BE1136" s="267"/>
      <c r="BF1136" s="267"/>
      <c r="BG1136" s="267"/>
      <c r="BH1136" s="267"/>
      <c r="BI1136" s="267"/>
      <c r="BJ1136" s="267"/>
      <c r="BK1136" s="267"/>
      <c r="BL1136" s="267"/>
      <c r="BM1136" s="267"/>
      <c r="BN1136" s="267"/>
      <c r="BO1136" s="267"/>
      <c r="BP1136" s="267"/>
      <c r="BQ1136" s="267"/>
      <c r="BR1136" s="267"/>
      <c r="BS1136" s="267"/>
      <c r="BT1136" s="267"/>
      <c r="BU1136" s="267"/>
      <c r="BV1136" s="267"/>
      <c r="BW1136" s="267"/>
      <c r="BX1136" s="267"/>
      <c r="BY1136" s="267"/>
      <c r="BZ1136" s="267"/>
      <c r="CA1136" s="267"/>
      <c r="CB1136" s="267"/>
      <c r="CC1136" s="267"/>
      <c r="CD1136" s="267"/>
      <c r="CE1136" s="267"/>
      <c r="CF1136" s="267"/>
      <c r="CG1136" s="267"/>
      <c r="CH1136" s="267"/>
      <c r="CI1136" s="267"/>
      <c r="CJ1136" s="267"/>
      <c r="CK1136" s="267"/>
      <c r="CL1136" s="267"/>
      <c r="CM1136" s="267"/>
      <c r="CN1136" s="267"/>
      <c r="CO1136" s="267"/>
      <c r="CP1136" s="267"/>
      <c r="CQ1136" s="267"/>
      <c r="CR1136" s="267"/>
      <c r="CS1136" s="267"/>
      <c r="CT1136" s="267"/>
      <c r="CU1136" s="267"/>
      <c r="CV1136" s="267"/>
      <c r="CW1136" s="267"/>
      <c r="CX1136" s="267"/>
      <c r="CY1136" s="267"/>
      <c r="CZ1136" s="267"/>
      <c r="DA1136" s="267"/>
      <c r="DB1136" s="267"/>
      <c r="DC1136" s="267"/>
      <c r="DD1136" s="267"/>
      <c r="DE1136" s="267"/>
      <c r="DF1136" s="267"/>
      <c r="DG1136" s="267"/>
      <c r="DH1136" s="267"/>
      <c r="DI1136" s="267"/>
      <c r="DJ1136" s="267"/>
      <c r="DK1136" s="267"/>
      <c r="DL1136" s="267"/>
      <c r="DM1136" s="267"/>
      <c r="DN1136" s="267"/>
      <c r="DO1136" s="267"/>
      <c r="DP1136" s="267"/>
      <c r="DQ1136" s="267"/>
      <c r="DR1136" s="267"/>
      <c r="DS1136" s="267"/>
      <c r="DT1136" s="267"/>
      <c r="DU1136" s="267"/>
      <c r="DV1136" s="267"/>
      <c r="DW1136" s="267"/>
      <c r="DX1136" s="267"/>
      <c r="DY1136" s="267"/>
      <c r="DZ1136" s="267"/>
      <c r="EA1136" s="267"/>
      <c r="EB1136" s="267"/>
      <c r="EC1136" s="267"/>
      <c r="ED1136" s="267"/>
      <c r="EE1136" s="267"/>
      <c r="EF1136" s="267"/>
      <c r="EG1136" s="267"/>
      <c r="EH1136" s="267"/>
      <c r="EI1136" s="267"/>
      <c r="EJ1136" s="267"/>
      <c r="EK1136" s="267"/>
      <c r="EL1136" s="267"/>
      <c r="EM1136" s="267"/>
      <c r="EN1136" s="267"/>
      <c r="EO1136" s="267"/>
      <c r="EP1136" s="267"/>
      <c r="EQ1136" s="267"/>
      <c r="ER1136" s="267"/>
      <c r="ES1136" s="267"/>
      <c r="ET1136" s="267"/>
      <c r="EU1136" s="267"/>
      <c r="EV1136" s="267"/>
      <c r="EW1136" s="267"/>
      <c r="EX1136" s="267"/>
      <c r="EY1136" s="267"/>
      <c r="EZ1136" s="267"/>
      <c r="FA1136" s="267"/>
      <c r="FB1136" s="267"/>
      <c r="FC1136" s="267"/>
      <c r="FD1136" s="267"/>
      <c r="FE1136" s="267"/>
      <c r="FF1136" s="267"/>
      <c r="FG1136" s="267"/>
      <c r="FH1136" s="267"/>
      <c r="FI1136" s="267"/>
      <c r="FJ1136" s="267"/>
      <c r="FK1136" s="267"/>
      <c r="FL1136" s="267"/>
      <c r="FM1136" s="267"/>
      <c r="FN1136" s="267"/>
      <c r="FO1136" s="267"/>
      <c r="FP1136" s="267"/>
      <c r="FQ1136" s="267"/>
      <c r="FR1136" s="267"/>
      <c r="FS1136" s="267"/>
      <c r="FT1136" s="267"/>
      <c r="FU1136" s="267"/>
      <c r="FV1136" s="267"/>
      <c r="FW1136" s="267"/>
      <c r="FX1136" s="267"/>
      <c r="FY1136" s="267"/>
      <c r="FZ1136" s="267"/>
      <c r="GA1136" s="267"/>
      <c r="GB1136" s="267"/>
      <c r="GC1136" s="267"/>
      <c r="GD1136" s="267"/>
      <c r="GE1136" s="267"/>
      <c r="GF1136" s="267"/>
      <c r="GG1136" s="267"/>
      <c r="GH1136" s="267"/>
      <c r="GI1136" s="267"/>
      <c r="GJ1136" s="267"/>
      <c r="GK1136" s="267"/>
      <c r="GL1136" s="267"/>
      <c r="GM1136" s="267"/>
      <c r="GN1136" s="267"/>
      <c r="GO1136" s="267"/>
      <c r="GP1136" s="267"/>
      <c r="GQ1136" s="267"/>
      <c r="GR1136" s="267"/>
      <c r="GS1136" s="267"/>
      <c r="GT1136" s="267"/>
      <c r="GU1136" s="267"/>
      <c r="GV1136" s="267"/>
    </row>
    <row r="1137" spans="1:204" s="502" customFormat="1">
      <c r="A1137" s="258"/>
      <c r="B1137" s="425"/>
      <c r="C1137" s="260"/>
      <c r="D1137" s="261"/>
      <c r="E1137" s="262"/>
      <c r="F1137" s="263"/>
      <c r="G1137" s="426"/>
      <c r="H1137" s="428"/>
      <c r="I1137" s="507"/>
      <c r="J1137" s="508"/>
      <c r="K1137" s="509"/>
      <c r="L1137" s="510"/>
      <c r="N1137" s="511"/>
      <c r="O1137" s="511"/>
      <c r="P1137" s="267"/>
      <c r="Q1137" s="267"/>
      <c r="R1137" s="267"/>
      <c r="S1137" s="267"/>
      <c r="T1137" s="267"/>
      <c r="U1137" s="267"/>
      <c r="V1137" s="267"/>
      <c r="W1137" s="267"/>
      <c r="X1137" s="267"/>
      <c r="Y1137" s="267"/>
      <c r="Z1137" s="267"/>
      <c r="AA1137" s="267"/>
      <c r="AB1137" s="267"/>
      <c r="AC1137" s="267"/>
      <c r="AD1137" s="267"/>
      <c r="AE1137" s="267"/>
      <c r="AF1137" s="267"/>
      <c r="AG1137" s="267"/>
      <c r="AH1137" s="267"/>
      <c r="AI1137" s="267"/>
      <c r="AJ1137" s="267"/>
      <c r="AK1137" s="267"/>
      <c r="AL1137" s="267"/>
      <c r="AM1137" s="267"/>
      <c r="AN1137" s="267"/>
      <c r="AO1137" s="267"/>
      <c r="AP1137" s="267"/>
      <c r="AQ1137" s="267"/>
      <c r="AR1137" s="267"/>
      <c r="AS1137" s="267"/>
      <c r="AT1137" s="267"/>
      <c r="AU1137" s="267"/>
      <c r="AV1137" s="267"/>
      <c r="AW1137" s="267"/>
      <c r="AX1137" s="267"/>
      <c r="AY1137" s="267"/>
      <c r="AZ1137" s="267"/>
      <c r="BA1137" s="267"/>
      <c r="BB1137" s="267"/>
      <c r="BC1137" s="267"/>
      <c r="BD1137" s="267"/>
      <c r="BE1137" s="267"/>
      <c r="BF1137" s="267"/>
      <c r="BG1137" s="267"/>
      <c r="BH1137" s="267"/>
      <c r="BI1137" s="267"/>
      <c r="BJ1137" s="267"/>
      <c r="BK1137" s="267"/>
      <c r="BL1137" s="267"/>
      <c r="BM1137" s="267"/>
      <c r="BN1137" s="267"/>
      <c r="BO1137" s="267"/>
      <c r="BP1137" s="267"/>
      <c r="BQ1137" s="267"/>
      <c r="BR1137" s="267"/>
      <c r="BS1137" s="267"/>
      <c r="BT1137" s="267"/>
      <c r="BU1137" s="267"/>
      <c r="BV1137" s="267"/>
      <c r="BW1137" s="267"/>
      <c r="BX1137" s="267"/>
      <c r="BY1137" s="267"/>
      <c r="BZ1137" s="267"/>
      <c r="CA1137" s="267"/>
      <c r="CB1137" s="267"/>
      <c r="CC1137" s="267"/>
      <c r="CD1137" s="267"/>
      <c r="CE1137" s="267"/>
      <c r="CF1137" s="267"/>
      <c r="CG1137" s="267"/>
      <c r="CH1137" s="267"/>
      <c r="CI1137" s="267"/>
      <c r="CJ1137" s="267"/>
      <c r="CK1137" s="267"/>
      <c r="CL1137" s="267"/>
      <c r="CM1137" s="267"/>
      <c r="CN1137" s="267"/>
      <c r="CO1137" s="267"/>
      <c r="CP1137" s="267"/>
      <c r="CQ1137" s="267"/>
      <c r="CR1137" s="267"/>
      <c r="CS1137" s="267"/>
      <c r="CT1137" s="267"/>
      <c r="CU1137" s="267"/>
      <c r="CV1137" s="267"/>
      <c r="CW1137" s="267"/>
      <c r="CX1137" s="267"/>
      <c r="CY1137" s="267"/>
      <c r="CZ1137" s="267"/>
      <c r="DA1137" s="267"/>
      <c r="DB1137" s="267"/>
      <c r="DC1137" s="267"/>
      <c r="DD1137" s="267"/>
      <c r="DE1137" s="267"/>
      <c r="DF1137" s="267"/>
      <c r="DG1137" s="267"/>
      <c r="DH1137" s="267"/>
      <c r="DI1137" s="267"/>
      <c r="DJ1137" s="267"/>
      <c r="DK1137" s="267"/>
      <c r="DL1137" s="267"/>
      <c r="DM1137" s="267"/>
      <c r="DN1137" s="267"/>
      <c r="DO1137" s="267"/>
      <c r="DP1137" s="267"/>
      <c r="DQ1137" s="267"/>
      <c r="DR1137" s="267"/>
      <c r="DS1137" s="267"/>
      <c r="DT1137" s="267"/>
      <c r="DU1137" s="267"/>
      <c r="DV1137" s="267"/>
      <c r="DW1137" s="267"/>
      <c r="DX1137" s="267"/>
      <c r="DY1137" s="267"/>
      <c r="DZ1137" s="267"/>
      <c r="EA1137" s="267"/>
      <c r="EB1137" s="267"/>
      <c r="EC1137" s="267"/>
      <c r="ED1137" s="267"/>
      <c r="EE1137" s="267"/>
      <c r="EF1137" s="267"/>
      <c r="EG1137" s="267"/>
      <c r="EH1137" s="267"/>
      <c r="EI1137" s="267"/>
      <c r="EJ1137" s="267"/>
      <c r="EK1137" s="267"/>
      <c r="EL1137" s="267"/>
      <c r="EM1137" s="267"/>
      <c r="EN1137" s="267"/>
      <c r="EO1137" s="267"/>
      <c r="EP1137" s="267"/>
      <c r="EQ1137" s="267"/>
      <c r="ER1137" s="267"/>
      <c r="ES1137" s="267"/>
      <c r="ET1137" s="267"/>
      <c r="EU1137" s="267"/>
      <c r="EV1137" s="267"/>
      <c r="EW1137" s="267"/>
      <c r="EX1137" s="267"/>
      <c r="EY1137" s="267"/>
      <c r="EZ1137" s="267"/>
      <c r="FA1137" s="267"/>
      <c r="FB1137" s="267"/>
      <c r="FC1137" s="267"/>
      <c r="FD1137" s="267"/>
      <c r="FE1137" s="267"/>
      <c r="FF1137" s="267"/>
      <c r="FG1137" s="267"/>
      <c r="FH1137" s="267"/>
      <c r="FI1137" s="267"/>
      <c r="FJ1137" s="267"/>
      <c r="FK1137" s="267"/>
      <c r="FL1137" s="267"/>
      <c r="FM1137" s="267"/>
      <c r="FN1137" s="267"/>
      <c r="FO1137" s="267"/>
      <c r="FP1137" s="267"/>
      <c r="FQ1137" s="267"/>
      <c r="FR1137" s="267"/>
      <c r="FS1137" s="267"/>
      <c r="FT1137" s="267"/>
      <c r="FU1137" s="267"/>
      <c r="FV1137" s="267"/>
      <c r="FW1137" s="267"/>
      <c r="FX1137" s="267"/>
      <c r="FY1137" s="267"/>
      <c r="FZ1137" s="267"/>
      <c r="GA1137" s="267"/>
      <c r="GB1137" s="267"/>
      <c r="GC1137" s="267"/>
      <c r="GD1137" s="267"/>
      <c r="GE1137" s="267"/>
      <c r="GF1137" s="267"/>
      <c r="GG1137" s="267"/>
      <c r="GH1137" s="267"/>
      <c r="GI1137" s="267"/>
      <c r="GJ1137" s="267"/>
      <c r="GK1137" s="267"/>
      <c r="GL1137" s="267"/>
      <c r="GM1137" s="267"/>
      <c r="GN1137" s="267"/>
      <c r="GO1137" s="267"/>
      <c r="GP1137" s="267"/>
      <c r="GQ1137" s="267"/>
      <c r="GR1137" s="267"/>
      <c r="GS1137" s="267"/>
      <c r="GT1137" s="267"/>
      <c r="GU1137" s="267"/>
      <c r="GV1137" s="267"/>
    </row>
    <row r="1139" spans="1:204" s="502" customFormat="1">
      <c r="A1139" s="258"/>
      <c r="B1139" s="425"/>
      <c r="C1139" s="260"/>
      <c r="D1139" s="261"/>
      <c r="E1139" s="262"/>
      <c r="F1139" s="263"/>
      <c r="G1139" s="426"/>
      <c r="H1139" s="428"/>
      <c r="I1139" s="507"/>
      <c r="J1139" s="508"/>
      <c r="K1139" s="509"/>
      <c r="L1139" s="510"/>
      <c r="N1139" s="511"/>
      <c r="O1139" s="511"/>
      <c r="P1139" s="267"/>
      <c r="Q1139" s="267"/>
      <c r="R1139" s="267"/>
      <c r="S1139" s="267"/>
      <c r="T1139" s="267"/>
      <c r="U1139" s="267"/>
      <c r="V1139" s="267"/>
      <c r="W1139" s="267"/>
      <c r="X1139" s="267"/>
      <c r="Y1139" s="267"/>
      <c r="Z1139" s="267"/>
      <c r="AA1139" s="267"/>
      <c r="AB1139" s="267"/>
      <c r="AC1139" s="267"/>
      <c r="AD1139" s="267"/>
      <c r="AE1139" s="267"/>
      <c r="AF1139" s="267"/>
      <c r="AG1139" s="267"/>
      <c r="AH1139" s="267"/>
      <c r="AI1139" s="267"/>
      <c r="AJ1139" s="267"/>
      <c r="AK1139" s="267"/>
      <c r="AL1139" s="267"/>
      <c r="AM1139" s="267"/>
      <c r="AN1139" s="267"/>
      <c r="AO1139" s="267"/>
      <c r="AP1139" s="267"/>
      <c r="AQ1139" s="267"/>
      <c r="AR1139" s="267"/>
      <c r="AS1139" s="267"/>
      <c r="AT1139" s="267"/>
      <c r="AU1139" s="267"/>
      <c r="AV1139" s="267"/>
      <c r="AW1139" s="267"/>
      <c r="AX1139" s="267"/>
      <c r="AY1139" s="267"/>
      <c r="AZ1139" s="267"/>
      <c r="BA1139" s="267"/>
      <c r="BB1139" s="267"/>
      <c r="BC1139" s="267"/>
      <c r="BD1139" s="267"/>
      <c r="BE1139" s="267"/>
      <c r="BF1139" s="267"/>
      <c r="BG1139" s="267"/>
      <c r="BH1139" s="267"/>
      <c r="BI1139" s="267"/>
      <c r="BJ1139" s="267"/>
      <c r="BK1139" s="267"/>
      <c r="BL1139" s="267"/>
      <c r="BM1139" s="267"/>
      <c r="BN1139" s="267"/>
      <c r="BO1139" s="267"/>
      <c r="BP1139" s="267"/>
      <c r="BQ1139" s="267"/>
      <c r="BR1139" s="267"/>
      <c r="BS1139" s="267"/>
      <c r="BT1139" s="267"/>
      <c r="BU1139" s="267"/>
      <c r="BV1139" s="267"/>
      <c r="BW1139" s="267"/>
      <c r="BX1139" s="267"/>
      <c r="BY1139" s="267"/>
      <c r="BZ1139" s="267"/>
      <c r="CA1139" s="267"/>
      <c r="CB1139" s="267"/>
      <c r="CC1139" s="267"/>
      <c r="CD1139" s="267"/>
      <c r="CE1139" s="267"/>
      <c r="CF1139" s="267"/>
      <c r="CG1139" s="267"/>
      <c r="CH1139" s="267"/>
      <c r="CI1139" s="267"/>
      <c r="CJ1139" s="267"/>
      <c r="CK1139" s="267"/>
      <c r="CL1139" s="267"/>
      <c r="CM1139" s="267"/>
      <c r="CN1139" s="267"/>
      <c r="CO1139" s="267"/>
      <c r="CP1139" s="267"/>
      <c r="CQ1139" s="267"/>
      <c r="CR1139" s="267"/>
      <c r="CS1139" s="267"/>
      <c r="CT1139" s="267"/>
      <c r="CU1139" s="267"/>
      <c r="CV1139" s="267"/>
      <c r="CW1139" s="267"/>
      <c r="CX1139" s="267"/>
      <c r="CY1139" s="267"/>
      <c r="CZ1139" s="267"/>
      <c r="DA1139" s="267"/>
      <c r="DB1139" s="267"/>
      <c r="DC1139" s="267"/>
      <c r="DD1139" s="267"/>
      <c r="DE1139" s="267"/>
      <c r="DF1139" s="267"/>
      <c r="DG1139" s="267"/>
      <c r="DH1139" s="267"/>
      <c r="DI1139" s="267"/>
      <c r="DJ1139" s="267"/>
      <c r="DK1139" s="267"/>
      <c r="DL1139" s="267"/>
      <c r="DM1139" s="267"/>
      <c r="DN1139" s="267"/>
      <c r="DO1139" s="267"/>
      <c r="DP1139" s="267"/>
      <c r="DQ1139" s="267"/>
      <c r="DR1139" s="267"/>
      <c r="DS1139" s="267"/>
      <c r="DT1139" s="267"/>
      <c r="DU1139" s="267"/>
      <c r="DV1139" s="267"/>
      <c r="DW1139" s="267"/>
      <c r="DX1139" s="267"/>
      <c r="DY1139" s="267"/>
      <c r="DZ1139" s="267"/>
      <c r="EA1139" s="267"/>
      <c r="EB1139" s="267"/>
      <c r="EC1139" s="267"/>
      <c r="ED1139" s="267"/>
      <c r="EE1139" s="267"/>
      <c r="EF1139" s="267"/>
      <c r="EG1139" s="267"/>
      <c r="EH1139" s="267"/>
      <c r="EI1139" s="267"/>
      <c r="EJ1139" s="267"/>
      <c r="EK1139" s="267"/>
      <c r="EL1139" s="267"/>
      <c r="EM1139" s="267"/>
      <c r="EN1139" s="267"/>
      <c r="EO1139" s="267"/>
      <c r="EP1139" s="267"/>
      <c r="EQ1139" s="267"/>
      <c r="ER1139" s="267"/>
      <c r="ES1139" s="267"/>
      <c r="ET1139" s="267"/>
      <c r="EU1139" s="267"/>
      <c r="EV1139" s="267"/>
      <c r="EW1139" s="267"/>
      <c r="EX1139" s="267"/>
      <c r="EY1139" s="267"/>
      <c r="EZ1139" s="267"/>
      <c r="FA1139" s="267"/>
      <c r="FB1139" s="267"/>
      <c r="FC1139" s="267"/>
      <c r="FD1139" s="267"/>
      <c r="FE1139" s="267"/>
      <c r="FF1139" s="267"/>
      <c r="FG1139" s="267"/>
      <c r="FH1139" s="267"/>
      <c r="FI1139" s="267"/>
      <c r="FJ1139" s="267"/>
      <c r="FK1139" s="267"/>
      <c r="FL1139" s="267"/>
      <c r="FM1139" s="267"/>
      <c r="FN1139" s="267"/>
      <c r="FO1139" s="267"/>
      <c r="FP1139" s="267"/>
      <c r="FQ1139" s="267"/>
      <c r="FR1139" s="267"/>
      <c r="FS1139" s="267"/>
      <c r="FT1139" s="267"/>
      <c r="FU1139" s="267"/>
      <c r="FV1139" s="267"/>
      <c r="FW1139" s="267"/>
      <c r="FX1139" s="267"/>
      <c r="FY1139" s="267"/>
      <c r="FZ1139" s="267"/>
      <c r="GA1139" s="267"/>
      <c r="GB1139" s="267"/>
      <c r="GC1139" s="267"/>
      <c r="GD1139" s="267"/>
      <c r="GE1139" s="267"/>
      <c r="GF1139" s="267"/>
      <c r="GG1139" s="267"/>
      <c r="GH1139" s="267"/>
      <c r="GI1139" s="267"/>
      <c r="GJ1139" s="267"/>
      <c r="GK1139" s="267"/>
      <c r="GL1139" s="267"/>
      <c r="GM1139" s="267"/>
      <c r="GN1139" s="267"/>
      <c r="GO1139" s="267"/>
      <c r="GP1139" s="267"/>
      <c r="GQ1139" s="267"/>
      <c r="GR1139" s="267"/>
      <c r="GS1139" s="267"/>
      <c r="GT1139" s="267"/>
      <c r="GU1139" s="267"/>
      <c r="GV1139" s="267"/>
    </row>
    <row r="1140" spans="1:204" s="502" customFormat="1">
      <c r="A1140" s="258"/>
      <c r="B1140" s="425"/>
      <c r="C1140" s="260"/>
      <c r="D1140" s="261"/>
      <c r="E1140" s="262"/>
      <c r="F1140" s="263"/>
      <c r="G1140" s="426"/>
      <c r="H1140" s="428"/>
      <c r="I1140" s="507"/>
      <c r="J1140" s="508"/>
      <c r="K1140" s="509"/>
      <c r="L1140" s="510"/>
      <c r="N1140" s="511"/>
      <c r="O1140" s="511"/>
      <c r="P1140" s="267"/>
      <c r="Q1140" s="267"/>
      <c r="R1140" s="267"/>
      <c r="S1140" s="267"/>
      <c r="T1140" s="267"/>
      <c r="U1140" s="267"/>
      <c r="V1140" s="267"/>
      <c r="W1140" s="267"/>
      <c r="X1140" s="267"/>
      <c r="Y1140" s="267"/>
      <c r="Z1140" s="267"/>
      <c r="AA1140" s="267"/>
      <c r="AB1140" s="267"/>
      <c r="AC1140" s="267"/>
      <c r="AD1140" s="267"/>
      <c r="AE1140" s="267"/>
      <c r="AF1140" s="267"/>
      <c r="AG1140" s="267"/>
      <c r="AH1140" s="267"/>
      <c r="AI1140" s="267"/>
      <c r="AJ1140" s="267"/>
      <c r="AK1140" s="267"/>
      <c r="AL1140" s="267"/>
      <c r="AM1140" s="267"/>
      <c r="AN1140" s="267"/>
      <c r="AO1140" s="267"/>
      <c r="AP1140" s="267"/>
      <c r="AQ1140" s="267"/>
      <c r="AR1140" s="267"/>
      <c r="AS1140" s="267"/>
      <c r="AT1140" s="267"/>
      <c r="AU1140" s="267"/>
      <c r="AV1140" s="267"/>
      <c r="AW1140" s="267"/>
      <c r="AX1140" s="267"/>
      <c r="AY1140" s="267"/>
      <c r="AZ1140" s="267"/>
      <c r="BA1140" s="267"/>
      <c r="BB1140" s="267"/>
      <c r="BC1140" s="267"/>
      <c r="BD1140" s="267"/>
      <c r="BE1140" s="267"/>
      <c r="BF1140" s="267"/>
      <c r="BG1140" s="267"/>
      <c r="BH1140" s="267"/>
      <c r="BI1140" s="267"/>
      <c r="BJ1140" s="267"/>
      <c r="BK1140" s="267"/>
      <c r="BL1140" s="267"/>
      <c r="BM1140" s="267"/>
      <c r="BN1140" s="267"/>
      <c r="BO1140" s="267"/>
      <c r="BP1140" s="267"/>
      <c r="BQ1140" s="267"/>
      <c r="BR1140" s="267"/>
      <c r="BS1140" s="267"/>
      <c r="BT1140" s="267"/>
      <c r="BU1140" s="267"/>
      <c r="BV1140" s="267"/>
      <c r="BW1140" s="267"/>
      <c r="BX1140" s="267"/>
      <c r="BY1140" s="267"/>
      <c r="BZ1140" s="267"/>
      <c r="CA1140" s="267"/>
      <c r="CB1140" s="267"/>
      <c r="CC1140" s="267"/>
      <c r="CD1140" s="267"/>
      <c r="CE1140" s="267"/>
      <c r="CF1140" s="267"/>
      <c r="CG1140" s="267"/>
      <c r="CH1140" s="267"/>
      <c r="CI1140" s="267"/>
      <c r="CJ1140" s="267"/>
      <c r="CK1140" s="267"/>
      <c r="CL1140" s="267"/>
      <c r="CM1140" s="267"/>
      <c r="CN1140" s="267"/>
      <c r="CO1140" s="267"/>
      <c r="CP1140" s="267"/>
      <c r="CQ1140" s="267"/>
      <c r="CR1140" s="267"/>
      <c r="CS1140" s="267"/>
      <c r="CT1140" s="267"/>
      <c r="CU1140" s="267"/>
      <c r="CV1140" s="267"/>
      <c r="CW1140" s="267"/>
      <c r="CX1140" s="267"/>
      <c r="CY1140" s="267"/>
      <c r="CZ1140" s="267"/>
      <c r="DA1140" s="267"/>
      <c r="DB1140" s="267"/>
      <c r="DC1140" s="267"/>
      <c r="DD1140" s="267"/>
      <c r="DE1140" s="267"/>
      <c r="DF1140" s="267"/>
      <c r="DG1140" s="267"/>
      <c r="DH1140" s="267"/>
      <c r="DI1140" s="267"/>
      <c r="DJ1140" s="267"/>
      <c r="DK1140" s="267"/>
      <c r="DL1140" s="267"/>
      <c r="DM1140" s="267"/>
      <c r="DN1140" s="267"/>
      <c r="DO1140" s="267"/>
      <c r="DP1140" s="267"/>
      <c r="DQ1140" s="267"/>
      <c r="DR1140" s="267"/>
      <c r="DS1140" s="267"/>
      <c r="DT1140" s="267"/>
      <c r="DU1140" s="267"/>
      <c r="DV1140" s="267"/>
      <c r="DW1140" s="267"/>
      <c r="DX1140" s="267"/>
      <c r="DY1140" s="267"/>
      <c r="DZ1140" s="267"/>
      <c r="EA1140" s="267"/>
      <c r="EB1140" s="267"/>
      <c r="EC1140" s="267"/>
      <c r="ED1140" s="267"/>
      <c r="EE1140" s="267"/>
      <c r="EF1140" s="267"/>
      <c r="EG1140" s="267"/>
      <c r="EH1140" s="267"/>
      <c r="EI1140" s="267"/>
      <c r="EJ1140" s="267"/>
      <c r="EK1140" s="267"/>
      <c r="EL1140" s="267"/>
      <c r="EM1140" s="267"/>
      <c r="EN1140" s="267"/>
      <c r="EO1140" s="267"/>
      <c r="EP1140" s="267"/>
      <c r="EQ1140" s="267"/>
      <c r="ER1140" s="267"/>
      <c r="ES1140" s="267"/>
      <c r="ET1140" s="267"/>
      <c r="EU1140" s="267"/>
      <c r="EV1140" s="267"/>
      <c r="EW1140" s="267"/>
      <c r="EX1140" s="267"/>
      <c r="EY1140" s="267"/>
      <c r="EZ1140" s="267"/>
      <c r="FA1140" s="267"/>
      <c r="FB1140" s="267"/>
      <c r="FC1140" s="267"/>
      <c r="FD1140" s="267"/>
      <c r="FE1140" s="267"/>
      <c r="FF1140" s="267"/>
      <c r="FG1140" s="267"/>
      <c r="FH1140" s="267"/>
      <c r="FI1140" s="267"/>
      <c r="FJ1140" s="267"/>
      <c r="FK1140" s="267"/>
      <c r="FL1140" s="267"/>
      <c r="FM1140" s="267"/>
      <c r="FN1140" s="267"/>
      <c r="FO1140" s="267"/>
      <c r="FP1140" s="267"/>
      <c r="FQ1140" s="267"/>
      <c r="FR1140" s="267"/>
      <c r="FS1140" s="267"/>
      <c r="FT1140" s="267"/>
      <c r="FU1140" s="267"/>
      <c r="FV1140" s="267"/>
      <c r="FW1140" s="267"/>
      <c r="FX1140" s="267"/>
      <c r="FY1140" s="267"/>
      <c r="FZ1140" s="267"/>
      <c r="GA1140" s="267"/>
      <c r="GB1140" s="267"/>
      <c r="GC1140" s="267"/>
      <c r="GD1140" s="267"/>
      <c r="GE1140" s="267"/>
      <c r="GF1140" s="267"/>
      <c r="GG1140" s="267"/>
      <c r="GH1140" s="267"/>
      <c r="GI1140" s="267"/>
      <c r="GJ1140" s="267"/>
      <c r="GK1140" s="267"/>
      <c r="GL1140" s="267"/>
      <c r="GM1140" s="267"/>
      <c r="GN1140" s="267"/>
      <c r="GO1140" s="267"/>
      <c r="GP1140" s="267"/>
      <c r="GQ1140" s="267"/>
      <c r="GR1140" s="267"/>
      <c r="GS1140" s="267"/>
      <c r="GT1140" s="267"/>
      <c r="GU1140" s="267"/>
      <c r="GV1140" s="267"/>
    </row>
    <row r="1141" spans="1:204" s="502" customFormat="1">
      <c r="A1141" s="258"/>
      <c r="B1141" s="425"/>
      <c r="C1141" s="260"/>
      <c r="D1141" s="261"/>
      <c r="E1141" s="262"/>
      <c r="F1141" s="263"/>
      <c r="G1141" s="426"/>
      <c r="H1141" s="428"/>
      <c r="I1141" s="507"/>
      <c r="J1141" s="508"/>
      <c r="K1141" s="509"/>
      <c r="L1141" s="510"/>
      <c r="N1141" s="511"/>
      <c r="O1141" s="511"/>
      <c r="P1141" s="267"/>
      <c r="Q1141" s="267"/>
      <c r="R1141" s="267"/>
      <c r="S1141" s="267"/>
      <c r="T1141" s="267"/>
      <c r="U1141" s="267"/>
      <c r="V1141" s="267"/>
      <c r="W1141" s="267"/>
      <c r="X1141" s="267"/>
      <c r="Y1141" s="267"/>
      <c r="Z1141" s="267"/>
      <c r="AA1141" s="267"/>
      <c r="AB1141" s="267"/>
      <c r="AC1141" s="267"/>
      <c r="AD1141" s="267"/>
      <c r="AE1141" s="267"/>
      <c r="AF1141" s="267"/>
      <c r="AG1141" s="267"/>
      <c r="AH1141" s="267"/>
      <c r="AI1141" s="267"/>
      <c r="AJ1141" s="267"/>
      <c r="AK1141" s="267"/>
      <c r="AL1141" s="267"/>
      <c r="AM1141" s="267"/>
      <c r="AN1141" s="267"/>
      <c r="AO1141" s="267"/>
      <c r="AP1141" s="267"/>
      <c r="AQ1141" s="267"/>
      <c r="AR1141" s="267"/>
      <c r="AS1141" s="267"/>
      <c r="AT1141" s="267"/>
      <c r="AU1141" s="267"/>
      <c r="AV1141" s="267"/>
      <c r="AW1141" s="267"/>
      <c r="AX1141" s="267"/>
      <c r="AY1141" s="267"/>
      <c r="AZ1141" s="267"/>
      <c r="BA1141" s="267"/>
      <c r="BB1141" s="267"/>
      <c r="BC1141" s="267"/>
      <c r="BD1141" s="267"/>
      <c r="BE1141" s="267"/>
      <c r="BF1141" s="267"/>
      <c r="BG1141" s="267"/>
      <c r="BH1141" s="267"/>
      <c r="BI1141" s="267"/>
      <c r="BJ1141" s="267"/>
      <c r="BK1141" s="267"/>
      <c r="BL1141" s="267"/>
      <c r="BM1141" s="267"/>
      <c r="BN1141" s="267"/>
      <c r="BO1141" s="267"/>
      <c r="BP1141" s="267"/>
      <c r="BQ1141" s="267"/>
      <c r="BR1141" s="267"/>
      <c r="BS1141" s="267"/>
      <c r="BT1141" s="267"/>
      <c r="BU1141" s="267"/>
      <c r="BV1141" s="267"/>
      <c r="BW1141" s="267"/>
      <c r="BX1141" s="267"/>
      <c r="BY1141" s="267"/>
      <c r="BZ1141" s="267"/>
      <c r="CA1141" s="267"/>
      <c r="CB1141" s="267"/>
      <c r="CC1141" s="267"/>
      <c r="CD1141" s="267"/>
      <c r="CE1141" s="267"/>
      <c r="CF1141" s="267"/>
      <c r="CG1141" s="267"/>
      <c r="CH1141" s="267"/>
      <c r="CI1141" s="267"/>
      <c r="CJ1141" s="267"/>
      <c r="CK1141" s="267"/>
      <c r="CL1141" s="267"/>
      <c r="CM1141" s="267"/>
      <c r="CN1141" s="267"/>
      <c r="CO1141" s="267"/>
      <c r="CP1141" s="267"/>
      <c r="CQ1141" s="267"/>
      <c r="CR1141" s="267"/>
      <c r="CS1141" s="267"/>
      <c r="CT1141" s="267"/>
      <c r="CU1141" s="267"/>
      <c r="CV1141" s="267"/>
      <c r="CW1141" s="267"/>
      <c r="CX1141" s="267"/>
      <c r="CY1141" s="267"/>
      <c r="CZ1141" s="267"/>
      <c r="DA1141" s="267"/>
      <c r="DB1141" s="267"/>
      <c r="DC1141" s="267"/>
      <c r="DD1141" s="267"/>
      <c r="DE1141" s="267"/>
      <c r="DF1141" s="267"/>
      <c r="DG1141" s="267"/>
      <c r="DH1141" s="267"/>
      <c r="DI1141" s="267"/>
      <c r="DJ1141" s="267"/>
      <c r="DK1141" s="267"/>
      <c r="DL1141" s="267"/>
      <c r="DM1141" s="267"/>
      <c r="DN1141" s="267"/>
      <c r="DO1141" s="267"/>
      <c r="DP1141" s="267"/>
      <c r="DQ1141" s="267"/>
      <c r="DR1141" s="267"/>
      <c r="DS1141" s="267"/>
      <c r="DT1141" s="267"/>
      <c r="DU1141" s="267"/>
      <c r="DV1141" s="267"/>
      <c r="DW1141" s="267"/>
      <c r="DX1141" s="267"/>
      <c r="DY1141" s="267"/>
      <c r="DZ1141" s="267"/>
      <c r="EA1141" s="267"/>
      <c r="EB1141" s="267"/>
      <c r="EC1141" s="267"/>
      <c r="ED1141" s="267"/>
      <c r="EE1141" s="267"/>
      <c r="EF1141" s="267"/>
      <c r="EG1141" s="267"/>
      <c r="EH1141" s="267"/>
      <c r="EI1141" s="267"/>
      <c r="EJ1141" s="267"/>
      <c r="EK1141" s="267"/>
      <c r="EL1141" s="267"/>
      <c r="EM1141" s="267"/>
      <c r="EN1141" s="267"/>
      <c r="EO1141" s="267"/>
      <c r="EP1141" s="267"/>
      <c r="EQ1141" s="267"/>
      <c r="ER1141" s="267"/>
      <c r="ES1141" s="267"/>
      <c r="ET1141" s="267"/>
      <c r="EU1141" s="267"/>
      <c r="EV1141" s="267"/>
      <c r="EW1141" s="267"/>
      <c r="EX1141" s="267"/>
      <c r="EY1141" s="267"/>
      <c r="EZ1141" s="267"/>
      <c r="FA1141" s="267"/>
      <c r="FB1141" s="267"/>
      <c r="FC1141" s="267"/>
      <c r="FD1141" s="267"/>
      <c r="FE1141" s="267"/>
      <c r="FF1141" s="267"/>
      <c r="FG1141" s="267"/>
      <c r="FH1141" s="267"/>
      <c r="FI1141" s="267"/>
      <c r="FJ1141" s="267"/>
      <c r="FK1141" s="267"/>
      <c r="FL1141" s="267"/>
      <c r="FM1141" s="267"/>
      <c r="FN1141" s="267"/>
      <c r="FO1141" s="267"/>
      <c r="FP1141" s="267"/>
      <c r="FQ1141" s="267"/>
      <c r="FR1141" s="267"/>
      <c r="FS1141" s="267"/>
      <c r="FT1141" s="267"/>
      <c r="FU1141" s="267"/>
      <c r="FV1141" s="267"/>
      <c r="FW1141" s="267"/>
      <c r="FX1141" s="267"/>
      <c r="FY1141" s="267"/>
      <c r="FZ1141" s="267"/>
      <c r="GA1141" s="267"/>
      <c r="GB1141" s="267"/>
      <c r="GC1141" s="267"/>
      <c r="GD1141" s="267"/>
      <c r="GE1141" s="267"/>
      <c r="GF1141" s="267"/>
      <c r="GG1141" s="267"/>
      <c r="GH1141" s="267"/>
      <c r="GI1141" s="267"/>
      <c r="GJ1141" s="267"/>
      <c r="GK1141" s="267"/>
      <c r="GL1141" s="267"/>
      <c r="GM1141" s="267"/>
      <c r="GN1141" s="267"/>
      <c r="GO1141" s="267"/>
      <c r="GP1141" s="267"/>
      <c r="GQ1141" s="267"/>
      <c r="GR1141" s="267"/>
      <c r="GS1141" s="267"/>
      <c r="GT1141" s="267"/>
      <c r="GU1141" s="267"/>
      <c r="GV1141" s="267"/>
    </row>
    <row r="1142" spans="1:204" s="502" customFormat="1">
      <c r="A1142" s="258"/>
      <c r="B1142" s="425"/>
      <c r="C1142" s="260"/>
      <c r="D1142" s="261"/>
      <c r="E1142" s="262"/>
      <c r="F1142" s="263"/>
      <c r="G1142" s="426"/>
      <c r="H1142" s="428"/>
      <c r="I1142" s="507"/>
      <c r="J1142" s="508"/>
      <c r="K1142" s="509"/>
      <c r="L1142" s="510"/>
      <c r="N1142" s="511"/>
      <c r="O1142" s="511"/>
      <c r="P1142" s="267"/>
      <c r="Q1142" s="267"/>
      <c r="R1142" s="267"/>
      <c r="S1142" s="267"/>
      <c r="T1142" s="267"/>
      <c r="U1142" s="267"/>
      <c r="V1142" s="267"/>
      <c r="W1142" s="267"/>
      <c r="X1142" s="267"/>
      <c r="Y1142" s="267"/>
      <c r="Z1142" s="267"/>
      <c r="AA1142" s="267"/>
      <c r="AB1142" s="267"/>
      <c r="AC1142" s="267"/>
      <c r="AD1142" s="267"/>
      <c r="AE1142" s="267"/>
      <c r="AF1142" s="267"/>
      <c r="AG1142" s="267"/>
      <c r="AH1142" s="267"/>
      <c r="AI1142" s="267"/>
      <c r="AJ1142" s="267"/>
      <c r="AK1142" s="267"/>
      <c r="AL1142" s="267"/>
      <c r="AM1142" s="267"/>
      <c r="AN1142" s="267"/>
      <c r="AO1142" s="267"/>
      <c r="AP1142" s="267"/>
      <c r="AQ1142" s="267"/>
      <c r="AR1142" s="267"/>
      <c r="AS1142" s="267"/>
      <c r="AT1142" s="267"/>
      <c r="AU1142" s="267"/>
      <c r="AV1142" s="267"/>
      <c r="AW1142" s="267"/>
      <c r="AX1142" s="267"/>
      <c r="AY1142" s="267"/>
      <c r="AZ1142" s="267"/>
      <c r="BA1142" s="267"/>
      <c r="BB1142" s="267"/>
      <c r="BC1142" s="267"/>
      <c r="BD1142" s="267"/>
      <c r="BE1142" s="267"/>
      <c r="BF1142" s="267"/>
      <c r="BG1142" s="267"/>
      <c r="BH1142" s="267"/>
      <c r="BI1142" s="267"/>
      <c r="BJ1142" s="267"/>
      <c r="BK1142" s="267"/>
      <c r="BL1142" s="267"/>
      <c r="BM1142" s="267"/>
      <c r="BN1142" s="267"/>
      <c r="BO1142" s="267"/>
      <c r="BP1142" s="267"/>
      <c r="BQ1142" s="267"/>
      <c r="BR1142" s="267"/>
      <c r="BS1142" s="267"/>
      <c r="BT1142" s="267"/>
      <c r="BU1142" s="267"/>
      <c r="BV1142" s="267"/>
      <c r="BW1142" s="267"/>
      <c r="BX1142" s="267"/>
      <c r="BY1142" s="267"/>
      <c r="BZ1142" s="267"/>
      <c r="CA1142" s="267"/>
      <c r="CB1142" s="267"/>
      <c r="CC1142" s="267"/>
      <c r="CD1142" s="267"/>
      <c r="CE1142" s="267"/>
      <c r="CF1142" s="267"/>
      <c r="CG1142" s="267"/>
      <c r="CH1142" s="267"/>
      <c r="CI1142" s="267"/>
      <c r="CJ1142" s="267"/>
      <c r="CK1142" s="267"/>
      <c r="CL1142" s="267"/>
      <c r="CM1142" s="267"/>
      <c r="CN1142" s="267"/>
      <c r="CO1142" s="267"/>
      <c r="CP1142" s="267"/>
      <c r="CQ1142" s="267"/>
      <c r="CR1142" s="267"/>
      <c r="CS1142" s="267"/>
      <c r="CT1142" s="267"/>
      <c r="CU1142" s="267"/>
      <c r="CV1142" s="267"/>
      <c r="CW1142" s="267"/>
      <c r="CX1142" s="267"/>
      <c r="CY1142" s="267"/>
      <c r="CZ1142" s="267"/>
      <c r="DA1142" s="267"/>
      <c r="DB1142" s="267"/>
      <c r="DC1142" s="267"/>
      <c r="DD1142" s="267"/>
      <c r="DE1142" s="267"/>
      <c r="DF1142" s="267"/>
      <c r="DG1142" s="267"/>
      <c r="DH1142" s="267"/>
      <c r="DI1142" s="267"/>
      <c r="DJ1142" s="267"/>
      <c r="DK1142" s="267"/>
      <c r="DL1142" s="267"/>
      <c r="DM1142" s="267"/>
      <c r="DN1142" s="267"/>
      <c r="DO1142" s="267"/>
      <c r="DP1142" s="267"/>
      <c r="DQ1142" s="267"/>
      <c r="DR1142" s="267"/>
      <c r="DS1142" s="267"/>
      <c r="DT1142" s="267"/>
      <c r="DU1142" s="267"/>
      <c r="DV1142" s="267"/>
      <c r="DW1142" s="267"/>
      <c r="DX1142" s="267"/>
      <c r="DY1142" s="267"/>
      <c r="DZ1142" s="267"/>
      <c r="EA1142" s="267"/>
      <c r="EB1142" s="267"/>
      <c r="EC1142" s="267"/>
      <c r="ED1142" s="267"/>
      <c r="EE1142" s="267"/>
      <c r="EF1142" s="267"/>
      <c r="EG1142" s="267"/>
      <c r="EH1142" s="267"/>
      <c r="EI1142" s="267"/>
      <c r="EJ1142" s="267"/>
      <c r="EK1142" s="267"/>
      <c r="EL1142" s="267"/>
      <c r="EM1142" s="267"/>
      <c r="EN1142" s="267"/>
      <c r="EO1142" s="267"/>
      <c r="EP1142" s="267"/>
      <c r="EQ1142" s="267"/>
      <c r="ER1142" s="267"/>
      <c r="ES1142" s="267"/>
      <c r="ET1142" s="267"/>
      <c r="EU1142" s="267"/>
      <c r="EV1142" s="267"/>
      <c r="EW1142" s="267"/>
      <c r="EX1142" s="267"/>
      <c r="EY1142" s="267"/>
      <c r="EZ1142" s="267"/>
      <c r="FA1142" s="267"/>
      <c r="FB1142" s="267"/>
      <c r="FC1142" s="267"/>
      <c r="FD1142" s="267"/>
      <c r="FE1142" s="267"/>
      <c r="FF1142" s="267"/>
      <c r="FG1142" s="267"/>
      <c r="FH1142" s="267"/>
      <c r="FI1142" s="267"/>
      <c r="FJ1142" s="267"/>
      <c r="FK1142" s="267"/>
      <c r="FL1142" s="267"/>
      <c r="FM1142" s="267"/>
      <c r="FN1142" s="267"/>
      <c r="FO1142" s="267"/>
      <c r="FP1142" s="267"/>
      <c r="FQ1142" s="267"/>
      <c r="FR1142" s="267"/>
      <c r="FS1142" s="267"/>
      <c r="FT1142" s="267"/>
      <c r="FU1142" s="267"/>
      <c r="FV1142" s="267"/>
      <c r="FW1142" s="267"/>
      <c r="FX1142" s="267"/>
      <c r="FY1142" s="267"/>
      <c r="FZ1142" s="267"/>
      <c r="GA1142" s="267"/>
      <c r="GB1142" s="267"/>
      <c r="GC1142" s="267"/>
      <c r="GD1142" s="267"/>
      <c r="GE1142" s="267"/>
      <c r="GF1142" s="267"/>
      <c r="GG1142" s="267"/>
      <c r="GH1142" s="267"/>
      <c r="GI1142" s="267"/>
      <c r="GJ1142" s="267"/>
      <c r="GK1142" s="267"/>
      <c r="GL1142" s="267"/>
      <c r="GM1142" s="267"/>
      <c r="GN1142" s="267"/>
      <c r="GO1142" s="267"/>
      <c r="GP1142" s="267"/>
      <c r="GQ1142" s="267"/>
      <c r="GR1142" s="267"/>
      <c r="GS1142" s="267"/>
      <c r="GT1142" s="267"/>
      <c r="GU1142" s="267"/>
      <c r="GV1142" s="267"/>
    </row>
    <row r="1143" spans="1:204" s="502" customFormat="1">
      <c r="A1143" s="258"/>
      <c r="B1143" s="425"/>
      <c r="C1143" s="260"/>
      <c r="D1143" s="261"/>
      <c r="E1143" s="262"/>
      <c r="F1143" s="263"/>
      <c r="G1143" s="426"/>
      <c r="H1143" s="428"/>
      <c r="I1143" s="507"/>
      <c r="J1143" s="508"/>
      <c r="K1143" s="509"/>
      <c r="L1143" s="510"/>
      <c r="N1143" s="511"/>
      <c r="O1143" s="511"/>
      <c r="P1143" s="267"/>
      <c r="Q1143" s="267"/>
      <c r="R1143" s="267"/>
      <c r="S1143" s="267"/>
      <c r="T1143" s="267"/>
      <c r="U1143" s="267"/>
      <c r="V1143" s="267"/>
      <c r="W1143" s="267"/>
      <c r="X1143" s="267"/>
      <c r="Y1143" s="267"/>
      <c r="Z1143" s="267"/>
      <c r="AA1143" s="267"/>
      <c r="AB1143" s="267"/>
      <c r="AC1143" s="267"/>
      <c r="AD1143" s="267"/>
      <c r="AE1143" s="267"/>
      <c r="AF1143" s="267"/>
      <c r="AG1143" s="267"/>
      <c r="AH1143" s="267"/>
      <c r="AI1143" s="267"/>
      <c r="AJ1143" s="267"/>
      <c r="AK1143" s="267"/>
      <c r="AL1143" s="267"/>
      <c r="AM1143" s="267"/>
      <c r="AN1143" s="267"/>
      <c r="AO1143" s="267"/>
      <c r="AP1143" s="267"/>
      <c r="AQ1143" s="267"/>
      <c r="AR1143" s="267"/>
      <c r="AS1143" s="267"/>
      <c r="AT1143" s="267"/>
      <c r="AU1143" s="267"/>
      <c r="AV1143" s="267"/>
      <c r="AW1143" s="267"/>
      <c r="AX1143" s="267"/>
      <c r="AY1143" s="267"/>
      <c r="AZ1143" s="267"/>
      <c r="BA1143" s="267"/>
      <c r="BB1143" s="267"/>
      <c r="BC1143" s="267"/>
      <c r="BD1143" s="267"/>
      <c r="BE1143" s="267"/>
      <c r="BF1143" s="267"/>
      <c r="BG1143" s="267"/>
      <c r="BH1143" s="267"/>
      <c r="BI1143" s="267"/>
      <c r="BJ1143" s="267"/>
      <c r="BK1143" s="267"/>
      <c r="BL1143" s="267"/>
      <c r="BM1143" s="267"/>
      <c r="BN1143" s="267"/>
      <c r="BO1143" s="267"/>
      <c r="BP1143" s="267"/>
      <c r="BQ1143" s="267"/>
      <c r="BR1143" s="267"/>
      <c r="BS1143" s="267"/>
      <c r="BT1143" s="267"/>
      <c r="BU1143" s="267"/>
      <c r="BV1143" s="267"/>
      <c r="BW1143" s="267"/>
      <c r="BX1143" s="267"/>
      <c r="BY1143" s="267"/>
      <c r="BZ1143" s="267"/>
      <c r="CA1143" s="267"/>
      <c r="CB1143" s="267"/>
      <c r="CC1143" s="267"/>
      <c r="CD1143" s="267"/>
      <c r="CE1143" s="267"/>
      <c r="CF1143" s="267"/>
      <c r="CG1143" s="267"/>
      <c r="CH1143" s="267"/>
      <c r="CI1143" s="267"/>
      <c r="CJ1143" s="267"/>
      <c r="CK1143" s="267"/>
      <c r="CL1143" s="267"/>
      <c r="CM1143" s="267"/>
      <c r="CN1143" s="267"/>
      <c r="CO1143" s="267"/>
      <c r="CP1143" s="267"/>
      <c r="CQ1143" s="267"/>
      <c r="CR1143" s="267"/>
      <c r="CS1143" s="267"/>
      <c r="CT1143" s="267"/>
      <c r="CU1143" s="267"/>
      <c r="CV1143" s="267"/>
      <c r="CW1143" s="267"/>
      <c r="CX1143" s="267"/>
      <c r="CY1143" s="267"/>
      <c r="CZ1143" s="267"/>
      <c r="DA1143" s="267"/>
      <c r="DB1143" s="267"/>
      <c r="DC1143" s="267"/>
      <c r="DD1143" s="267"/>
      <c r="DE1143" s="267"/>
      <c r="DF1143" s="267"/>
      <c r="DG1143" s="267"/>
      <c r="DH1143" s="267"/>
      <c r="DI1143" s="267"/>
      <c r="DJ1143" s="267"/>
      <c r="DK1143" s="267"/>
      <c r="DL1143" s="267"/>
      <c r="DM1143" s="267"/>
      <c r="DN1143" s="267"/>
      <c r="DO1143" s="267"/>
      <c r="DP1143" s="267"/>
      <c r="DQ1143" s="267"/>
      <c r="DR1143" s="267"/>
      <c r="DS1143" s="267"/>
      <c r="DT1143" s="267"/>
      <c r="DU1143" s="267"/>
      <c r="DV1143" s="267"/>
      <c r="DW1143" s="267"/>
      <c r="DX1143" s="267"/>
      <c r="DY1143" s="267"/>
      <c r="DZ1143" s="267"/>
      <c r="EA1143" s="267"/>
      <c r="EB1143" s="267"/>
      <c r="EC1143" s="267"/>
      <c r="ED1143" s="267"/>
      <c r="EE1143" s="267"/>
      <c r="EF1143" s="267"/>
      <c r="EG1143" s="267"/>
      <c r="EH1143" s="267"/>
      <c r="EI1143" s="267"/>
      <c r="EJ1143" s="267"/>
      <c r="EK1143" s="267"/>
      <c r="EL1143" s="267"/>
      <c r="EM1143" s="267"/>
      <c r="EN1143" s="267"/>
      <c r="EO1143" s="267"/>
      <c r="EP1143" s="267"/>
      <c r="EQ1143" s="267"/>
      <c r="ER1143" s="267"/>
      <c r="ES1143" s="267"/>
      <c r="ET1143" s="267"/>
      <c r="EU1143" s="267"/>
      <c r="EV1143" s="267"/>
      <c r="EW1143" s="267"/>
      <c r="EX1143" s="267"/>
      <c r="EY1143" s="267"/>
      <c r="EZ1143" s="267"/>
      <c r="FA1143" s="267"/>
      <c r="FB1143" s="267"/>
      <c r="FC1143" s="267"/>
      <c r="FD1143" s="267"/>
      <c r="FE1143" s="267"/>
      <c r="FF1143" s="267"/>
      <c r="FG1143" s="267"/>
      <c r="FH1143" s="267"/>
      <c r="FI1143" s="267"/>
      <c r="FJ1143" s="267"/>
      <c r="FK1143" s="267"/>
      <c r="FL1143" s="267"/>
      <c r="FM1143" s="267"/>
      <c r="FN1143" s="267"/>
      <c r="FO1143" s="267"/>
      <c r="FP1143" s="267"/>
      <c r="FQ1143" s="267"/>
      <c r="FR1143" s="267"/>
      <c r="FS1143" s="267"/>
      <c r="FT1143" s="267"/>
      <c r="FU1143" s="267"/>
      <c r="FV1143" s="267"/>
      <c r="FW1143" s="267"/>
      <c r="FX1143" s="267"/>
      <c r="FY1143" s="267"/>
      <c r="FZ1143" s="267"/>
      <c r="GA1143" s="267"/>
      <c r="GB1143" s="267"/>
      <c r="GC1143" s="267"/>
      <c r="GD1143" s="267"/>
      <c r="GE1143" s="267"/>
      <c r="GF1143" s="267"/>
      <c r="GG1143" s="267"/>
      <c r="GH1143" s="267"/>
      <c r="GI1143" s="267"/>
      <c r="GJ1143" s="267"/>
      <c r="GK1143" s="267"/>
      <c r="GL1143" s="267"/>
      <c r="GM1143" s="267"/>
      <c r="GN1143" s="267"/>
      <c r="GO1143" s="267"/>
      <c r="GP1143" s="267"/>
      <c r="GQ1143" s="267"/>
      <c r="GR1143" s="267"/>
      <c r="GS1143" s="267"/>
      <c r="GT1143" s="267"/>
      <c r="GU1143" s="267"/>
      <c r="GV1143" s="267"/>
    </row>
    <row r="1145" spans="1:204" s="502" customFormat="1">
      <c r="A1145" s="258"/>
      <c r="B1145" s="425"/>
      <c r="C1145" s="260"/>
      <c r="D1145" s="261"/>
      <c r="E1145" s="262"/>
      <c r="F1145" s="263"/>
      <c r="G1145" s="426"/>
      <c r="H1145" s="428"/>
      <c r="I1145" s="507"/>
      <c r="J1145" s="508"/>
      <c r="K1145" s="509"/>
      <c r="L1145" s="510"/>
      <c r="N1145" s="511"/>
      <c r="O1145" s="511"/>
      <c r="P1145" s="267"/>
      <c r="Q1145" s="267"/>
      <c r="R1145" s="267"/>
      <c r="S1145" s="267"/>
      <c r="T1145" s="267"/>
      <c r="U1145" s="267"/>
      <c r="V1145" s="267"/>
      <c r="W1145" s="267"/>
      <c r="X1145" s="267"/>
      <c r="Y1145" s="267"/>
      <c r="Z1145" s="267"/>
      <c r="AA1145" s="267"/>
      <c r="AB1145" s="267"/>
      <c r="AC1145" s="267"/>
      <c r="AD1145" s="267"/>
      <c r="AE1145" s="267"/>
      <c r="AF1145" s="267"/>
      <c r="AG1145" s="267"/>
      <c r="AH1145" s="267"/>
      <c r="AI1145" s="267"/>
      <c r="AJ1145" s="267"/>
      <c r="AK1145" s="267"/>
      <c r="AL1145" s="267"/>
      <c r="AM1145" s="267"/>
      <c r="AN1145" s="267"/>
      <c r="AO1145" s="267"/>
      <c r="AP1145" s="267"/>
      <c r="AQ1145" s="267"/>
      <c r="AR1145" s="267"/>
      <c r="AS1145" s="267"/>
      <c r="AT1145" s="267"/>
      <c r="AU1145" s="267"/>
      <c r="AV1145" s="267"/>
      <c r="AW1145" s="267"/>
      <c r="AX1145" s="267"/>
      <c r="AY1145" s="267"/>
      <c r="AZ1145" s="267"/>
      <c r="BA1145" s="267"/>
      <c r="BB1145" s="267"/>
      <c r="BC1145" s="267"/>
      <c r="BD1145" s="267"/>
      <c r="BE1145" s="267"/>
      <c r="BF1145" s="267"/>
      <c r="BG1145" s="267"/>
      <c r="BH1145" s="267"/>
      <c r="BI1145" s="267"/>
      <c r="BJ1145" s="267"/>
      <c r="BK1145" s="267"/>
      <c r="BL1145" s="267"/>
      <c r="BM1145" s="267"/>
      <c r="BN1145" s="267"/>
      <c r="BO1145" s="267"/>
      <c r="BP1145" s="267"/>
      <c r="BQ1145" s="267"/>
      <c r="BR1145" s="267"/>
      <c r="BS1145" s="267"/>
      <c r="BT1145" s="267"/>
      <c r="BU1145" s="267"/>
      <c r="BV1145" s="267"/>
      <c r="BW1145" s="267"/>
      <c r="BX1145" s="267"/>
      <c r="BY1145" s="267"/>
      <c r="BZ1145" s="267"/>
      <c r="CA1145" s="267"/>
      <c r="CB1145" s="267"/>
      <c r="CC1145" s="267"/>
      <c r="CD1145" s="267"/>
      <c r="CE1145" s="267"/>
      <c r="CF1145" s="267"/>
      <c r="CG1145" s="267"/>
      <c r="CH1145" s="267"/>
      <c r="CI1145" s="267"/>
      <c r="CJ1145" s="267"/>
      <c r="CK1145" s="267"/>
      <c r="CL1145" s="267"/>
      <c r="CM1145" s="267"/>
      <c r="CN1145" s="267"/>
      <c r="CO1145" s="267"/>
      <c r="CP1145" s="267"/>
      <c r="CQ1145" s="267"/>
      <c r="CR1145" s="267"/>
      <c r="CS1145" s="267"/>
      <c r="CT1145" s="267"/>
      <c r="CU1145" s="267"/>
      <c r="CV1145" s="267"/>
      <c r="CW1145" s="267"/>
      <c r="CX1145" s="267"/>
      <c r="CY1145" s="267"/>
      <c r="CZ1145" s="267"/>
      <c r="DA1145" s="267"/>
      <c r="DB1145" s="267"/>
      <c r="DC1145" s="267"/>
      <c r="DD1145" s="267"/>
      <c r="DE1145" s="267"/>
      <c r="DF1145" s="267"/>
      <c r="DG1145" s="267"/>
      <c r="DH1145" s="267"/>
      <c r="DI1145" s="267"/>
      <c r="DJ1145" s="267"/>
      <c r="DK1145" s="267"/>
      <c r="DL1145" s="267"/>
      <c r="DM1145" s="267"/>
      <c r="DN1145" s="267"/>
      <c r="DO1145" s="267"/>
      <c r="DP1145" s="267"/>
      <c r="DQ1145" s="267"/>
      <c r="DR1145" s="267"/>
      <c r="DS1145" s="267"/>
      <c r="DT1145" s="267"/>
      <c r="DU1145" s="267"/>
      <c r="DV1145" s="267"/>
      <c r="DW1145" s="267"/>
      <c r="DX1145" s="267"/>
      <c r="DY1145" s="267"/>
      <c r="DZ1145" s="267"/>
      <c r="EA1145" s="267"/>
      <c r="EB1145" s="267"/>
      <c r="EC1145" s="267"/>
      <c r="ED1145" s="267"/>
      <c r="EE1145" s="267"/>
      <c r="EF1145" s="267"/>
      <c r="EG1145" s="267"/>
      <c r="EH1145" s="267"/>
      <c r="EI1145" s="267"/>
      <c r="EJ1145" s="267"/>
      <c r="EK1145" s="267"/>
      <c r="EL1145" s="267"/>
      <c r="EM1145" s="267"/>
      <c r="EN1145" s="267"/>
      <c r="EO1145" s="267"/>
      <c r="EP1145" s="267"/>
      <c r="EQ1145" s="267"/>
      <c r="ER1145" s="267"/>
      <c r="ES1145" s="267"/>
      <c r="ET1145" s="267"/>
      <c r="EU1145" s="267"/>
      <c r="EV1145" s="267"/>
      <c r="EW1145" s="267"/>
      <c r="EX1145" s="267"/>
      <c r="EY1145" s="267"/>
      <c r="EZ1145" s="267"/>
      <c r="FA1145" s="267"/>
      <c r="FB1145" s="267"/>
      <c r="FC1145" s="267"/>
      <c r="FD1145" s="267"/>
      <c r="FE1145" s="267"/>
      <c r="FF1145" s="267"/>
      <c r="FG1145" s="267"/>
      <c r="FH1145" s="267"/>
      <c r="FI1145" s="267"/>
      <c r="FJ1145" s="267"/>
      <c r="FK1145" s="267"/>
      <c r="FL1145" s="267"/>
      <c r="FM1145" s="267"/>
      <c r="FN1145" s="267"/>
      <c r="FO1145" s="267"/>
      <c r="FP1145" s="267"/>
      <c r="FQ1145" s="267"/>
      <c r="FR1145" s="267"/>
      <c r="FS1145" s="267"/>
      <c r="FT1145" s="267"/>
      <c r="FU1145" s="267"/>
      <c r="FV1145" s="267"/>
      <c r="FW1145" s="267"/>
      <c r="FX1145" s="267"/>
      <c r="FY1145" s="267"/>
      <c r="FZ1145" s="267"/>
      <c r="GA1145" s="267"/>
      <c r="GB1145" s="267"/>
      <c r="GC1145" s="267"/>
      <c r="GD1145" s="267"/>
      <c r="GE1145" s="267"/>
      <c r="GF1145" s="267"/>
      <c r="GG1145" s="267"/>
      <c r="GH1145" s="267"/>
      <c r="GI1145" s="267"/>
      <c r="GJ1145" s="267"/>
      <c r="GK1145" s="267"/>
      <c r="GL1145" s="267"/>
      <c r="GM1145" s="267"/>
      <c r="GN1145" s="267"/>
      <c r="GO1145" s="267"/>
      <c r="GP1145" s="267"/>
      <c r="GQ1145" s="267"/>
      <c r="GR1145" s="267"/>
      <c r="GS1145" s="267"/>
      <c r="GT1145" s="267"/>
      <c r="GU1145" s="267"/>
      <c r="GV1145" s="267"/>
    </row>
    <row r="1147" spans="1:204" s="502" customFormat="1">
      <c r="A1147" s="258"/>
      <c r="B1147" s="425"/>
      <c r="C1147" s="260"/>
      <c r="D1147" s="261"/>
      <c r="E1147" s="262"/>
      <c r="F1147" s="263"/>
      <c r="G1147" s="426"/>
      <c r="H1147" s="428"/>
      <c r="I1147" s="507"/>
      <c r="J1147" s="508"/>
      <c r="K1147" s="509"/>
      <c r="L1147" s="510"/>
      <c r="N1147" s="511"/>
      <c r="O1147" s="511"/>
      <c r="P1147" s="267"/>
      <c r="Q1147" s="267"/>
      <c r="R1147" s="267"/>
      <c r="S1147" s="267"/>
      <c r="T1147" s="267"/>
      <c r="U1147" s="267"/>
      <c r="V1147" s="267"/>
      <c r="W1147" s="267"/>
      <c r="X1147" s="267"/>
      <c r="Y1147" s="267"/>
      <c r="Z1147" s="267"/>
      <c r="AA1147" s="267"/>
      <c r="AB1147" s="267"/>
      <c r="AC1147" s="267"/>
      <c r="AD1147" s="267"/>
      <c r="AE1147" s="267"/>
      <c r="AF1147" s="267"/>
      <c r="AG1147" s="267"/>
      <c r="AH1147" s="267"/>
      <c r="AI1147" s="267"/>
      <c r="AJ1147" s="267"/>
      <c r="AK1147" s="267"/>
      <c r="AL1147" s="267"/>
      <c r="AM1147" s="267"/>
      <c r="AN1147" s="267"/>
      <c r="AO1147" s="267"/>
      <c r="AP1147" s="267"/>
      <c r="AQ1147" s="267"/>
      <c r="AR1147" s="267"/>
      <c r="AS1147" s="267"/>
      <c r="AT1147" s="267"/>
      <c r="AU1147" s="267"/>
      <c r="AV1147" s="267"/>
      <c r="AW1147" s="267"/>
      <c r="AX1147" s="267"/>
      <c r="AY1147" s="267"/>
      <c r="AZ1147" s="267"/>
      <c r="BA1147" s="267"/>
      <c r="BB1147" s="267"/>
      <c r="BC1147" s="267"/>
      <c r="BD1147" s="267"/>
      <c r="BE1147" s="267"/>
      <c r="BF1147" s="267"/>
      <c r="BG1147" s="267"/>
      <c r="BH1147" s="267"/>
      <c r="BI1147" s="267"/>
      <c r="BJ1147" s="267"/>
      <c r="BK1147" s="267"/>
      <c r="BL1147" s="267"/>
      <c r="BM1147" s="267"/>
      <c r="BN1147" s="267"/>
      <c r="BO1147" s="267"/>
      <c r="BP1147" s="267"/>
      <c r="BQ1147" s="267"/>
      <c r="BR1147" s="267"/>
      <c r="BS1147" s="267"/>
      <c r="BT1147" s="267"/>
      <c r="BU1147" s="267"/>
      <c r="BV1147" s="267"/>
      <c r="BW1147" s="267"/>
      <c r="BX1147" s="267"/>
      <c r="BY1147" s="267"/>
      <c r="BZ1147" s="267"/>
      <c r="CA1147" s="267"/>
      <c r="CB1147" s="267"/>
      <c r="CC1147" s="267"/>
      <c r="CD1147" s="267"/>
      <c r="CE1147" s="267"/>
      <c r="CF1147" s="267"/>
      <c r="CG1147" s="267"/>
      <c r="CH1147" s="267"/>
      <c r="CI1147" s="267"/>
      <c r="CJ1147" s="267"/>
      <c r="CK1147" s="267"/>
      <c r="CL1147" s="267"/>
      <c r="CM1147" s="267"/>
      <c r="CN1147" s="267"/>
      <c r="CO1147" s="267"/>
      <c r="CP1147" s="267"/>
      <c r="CQ1147" s="267"/>
      <c r="CR1147" s="267"/>
      <c r="CS1147" s="267"/>
      <c r="CT1147" s="267"/>
      <c r="CU1147" s="267"/>
      <c r="CV1147" s="267"/>
      <c r="CW1147" s="267"/>
      <c r="CX1147" s="267"/>
      <c r="CY1147" s="267"/>
      <c r="CZ1147" s="267"/>
      <c r="DA1147" s="267"/>
      <c r="DB1147" s="267"/>
      <c r="DC1147" s="267"/>
      <c r="DD1147" s="267"/>
      <c r="DE1147" s="267"/>
      <c r="DF1147" s="267"/>
      <c r="DG1147" s="267"/>
      <c r="DH1147" s="267"/>
      <c r="DI1147" s="267"/>
      <c r="DJ1147" s="267"/>
      <c r="DK1147" s="267"/>
      <c r="DL1147" s="267"/>
      <c r="DM1147" s="267"/>
      <c r="DN1147" s="267"/>
      <c r="DO1147" s="267"/>
      <c r="DP1147" s="267"/>
      <c r="DQ1147" s="267"/>
      <c r="DR1147" s="267"/>
      <c r="DS1147" s="267"/>
      <c r="DT1147" s="267"/>
      <c r="DU1147" s="267"/>
      <c r="DV1147" s="267"/>
      <c r="DW1147" s="267"/>
      <c r="DX1147" s="267"/>
      <c r="DY1147" s="267"/>
      <c r="DZ1147" s="267"/>
      <c r="EA1147" s="267"/>
      <c r="EB1147" s="267"/>
      <c r="EC1147" s="267"/>
      <c r="ED1147" s="267"/>
      <c r="EE1147" s="267"/>
      <c r="EF1147" s="267"/>
      <c r="EG1147" s="267"/>
      <c r="EH1147" s="267"/>
      <c r="EI1147" s="267"/>
      <c r="EJ1147" s="267"/>
      <c r="EK1147" s="267"/>
      <c r="EL1147" s="267"/>
      <c r="EM1147" s="267"/>
      <c r="EN1147" s="267"/>
      <c r="EO1147" s="267"/>
      <c r="EP1147" s="267"/>
      <c r="EQ1147" s="267"/>
      <c r="ER1147" s="267"/>
      <c r="ES1147" s="267"/>
      <c r="ET1147" s="267"/>
      <c r="EU1147" s="267"/>
      <c r="EV1147" s="267"/>
      <c r="EW1147" s="267"/>
      <c r="EX1147" s="267"/>
      <c r="EY1147" s="267"/>
      <c r="EZ1147" s="267"/>
      <c r="FA1147" s="267"/>
      <c r="FB1147" s="267"/>
      <c r="FC1147" s="267"/>
      <c r="FD1147" s="267"/>
      <c r="FE1147" s="267"/>
      <c r="FF1147" s="267"/>
      <c r="FG1147" s="267"/>
      <c r="FH1147" s="267"/>
      <c r="FI1147" s="267"/>
      <c r="FJ1147" s="267"/>
      <c r="FK1147" s="267"/>
      <c r="FL1147" s="267"/>
      <c r="FM1147" s="267"/>
      <c r="FN1147" s="267"/>
      <c r="FO1147" s="267"/>
      <c r="FP1147" s="267"/>
      <c r="FQ1147" s="267"/>
      <c r="FR1147" s="267"/>
      <c r="FS1147" s="267"/>
      <c r="FT1147" s="267"/>
      <c r="FU1147" s="267"/>
      <c r="FV1147" s="267"/>
      <c r="FW1147" s="267"/>
      <c r="FX1147" s="267"/>
      <c r="FY1147" s="267"/>
      <c r="FZ1147" s="267"/>
      <c r="GA1147" s="267"/>
      <c r="GB1147" s="267"/>
      <c r="GC1147" s="267"/>
      <c r="GD1147" s="267"/>
      <c r="GE1147" s="267"/>
      <c r="GF1147" s="267"/>
      <c r="GG1147" s="267"/>
      <c r="GH1147" s="267"/>
      <c r="GI1147" s="267"/>
      <c r="GJ1147" s="267"/>
      <c r="GK1147" s="267"/>
      <c r="GL1147" s="267"/>
      <c r="GM1147" s="267"/>
      <c r="GN1147" s="267"/>
      <c r="GO1147" s="267"/>
      <c r="GP1147" s="267"/>
      <c r="GQ1147" s="267"/>
      <c r="GR1147" s="267"/>
      <c r="GS1147" s="267"/>
      <c r="GT1147" s="267"/>
      <c r="GU1147" s="267"/>
      <c r="GV1147" s="267"/>
    </row>
    <row r="1149" spans="1:204" s="502" customFormat="1">
      <c r="A1149" s="258"/>
      <c r="B1149" s="425"/>
      <c r="C1149" s="260"/>
      <c r="D1149" s="261"/>
      <c r="E1149" s="262"/>
      <c r="F1149" s="263"/>
      <c r="G1149" s="426"/>
      <c r="H1149" s="428"/>
      <c r="I1149" s="507"/>
      <c r="J1149" s="508"/>
      <c r="K1149" s="509"/>
      <c r="L1149" s="510"/>
      <c r="N1149" s="511"/>
      <c r="O1149" s="511"/>
      <c r="P1149" s="267"/>
      <c r="Q1149" s="267"/>
      <c r="R1149" s="267"/>
      <c r="S1149" s="267"/>
      <c r="T1149" s="267"/>
      <c r="U1149" s="267"/>
      <c r="V1149" s="267"/>
      <c r="W1149" s="267"/>
      <c r="X1149" s="267"/>
      <c r="Y1149" s="267"/>
      <c r="Z1149" s="267"/>
      <c r="AA1149" s="267"/>
      <c r="AB1149" s="267"/>
      <c r="AC1149" s="267"/>
      <c r="AD1149" s="267"/>
      <c r="AE1149" s="267"/>
      <c r="AF1149" s="267"/>
      <c r="AG1149" s="267"/>
      <c r="AH1149" s="267"/>
      <c r="AI1149" s="267"/>
      <c r="AJ1149" s="267"/>
      <c r="AK1149" s="267"/>
      <c r="AL1149" s="267"/>
      <c r="AM1149" s="267"/>
      <c r="AN1149" s="267"/>
      <c r="AO1149" s="267"/>
      <c r="AP1149" s="267"/>
      <c r="AQ1149" s="267"/>
      <c r="AR1149" s="267"/>
      <c r="AS1149" s="267"/>
      <c r="AT1149" s="267"/>
      <c r="AU1149" s="267"/>
      <c r="AV1149" s="267"/>
      <c r="AW1149" s="267"/>
      <c r="AX1149" s="267"/>
      <c r="AY1149" s="267"/>
      <c r="AZ1149" s="267"/>
      <c r="BA1149" s="267"/>
      <c r="BB1149" s="267"/>
      <c r="BC1149" s="267"/>
      <c r="BD1149" s="267"/>
      <c r="BE1149" s="267"/>
      <c r="BF1149" s="267"/>
      <c r="BG1149" s="267"/>
      <c r="BH1149" s="267"/>
      <c r="BI1149" s="267"/>
      <c r="BJ1149" s="267"/>
      <c r="BK1149" s="267"/>
      <c r="BL1149" s="267"/>
      <c r="BM1149" s="267"/>
      <c r="BN1149" s="267"/>
      <c r="BO1149" s="267"/>
      <c r="BP1149" s="267"/>
      <c r="BQ1149" s="267"/>
      <c r="BR1149" s="267"/>
      <c r="BS1149" s="267"/>
      <c r="BT1149" s="267"/>
      <c r="BU1149" s="267"/>
      <c r="BV1149" s="267"/>
      <c r="BW1149" s="267"/>
      <c r="BX1149" s="267"/>
      <c r="BY1149" s="267"/>
      <c r="BZ1149" s="267"/>
      <c r="CA1149" s="267"/>
      <c r="CB1149" s="267"/>
      <c r="CC1149" s="267"/>
      <c r="CD1149" s="267"/>
      <c r="CE1149" s="267"/>
      <c r="CF1149" s="267"/>
      <c r="CG1149" s="267"/>
      <c r="CH1149" s="267"/>
      <c r="CI1149" s="267"/>
      <c r="CJ1149" s="267"/>
      <c r="CK1149" s="267"/>
      <c r="CL1149" s="267"/>
      <c r="CM1149" s="267"/>
      <c r="CN1149" s="267"/>
      <c r="CO1149" s="267"/>
      <c r="CP1149" s="267"/>
      <c r="CQ1149" s="267"/>
      <c r="CR1149" s="267"/>
      <c r="CS1149" s="267"/>
      <c r="CT1149" s="267"/>
      <c r="CU1149" s="267"/>
      <c r="CV1149" s="267"/>
      <c r="CW1149" s="267"/>
      <c r="CX1149" s="267"/>
      <c r="CY1149" s="267"/>
      <c r="CZ1149" s="267"/>
      <c r="DA1149" s="267"/>
      <c r="DB1149" s="267"/>
      <c r="DC1149" s="267"/>
      <c r="DD1149" s="267"/>
      <c r="DE1149" s="267"/>
      <c r="DF1149" s="267"/>
      <c r="DG1149" s="267"/>
      <c r="DH1149" s="267"/>
      <c r="DI1149" s="267"/>
      <c r="DJ1149" s="267"/>
      <c r="DK1149" s="267"/>
      <c r="DL1149" s="267"/>
      <c r="DM1149" s="267"/>
      <c r="DN1149" s="267"/>
      <c r="DO1149" s="267"/>
      <c r="DP1149" s="267"/>
      <c r="DQ1149" s="267"/>
      <c r="DR1149" s="267"/>
      <c r="DS1149" s="267"/>
      <c r="DT1149" s="267"/>
      <c r="DU1149" s="267"/>
      <c r="DV1149" s="267"/>
      <c r="DW1149" s="267"/>
      <c r="DX1149" s="267"/>
      <c r="DY1149" s="267"/>
      <c r="DZ1149" s="267"/>
      <c r="EA1149" s="267"/>
      <c r="EB1149" s="267"/>
      <c r="EC1149" s="267"/>
      <c r="ED1149" s="267"/>
      <c r="EE1149" s="267"/>
      <c r="EF1149" s="267"/>
      <c r="EG1149" s="267"/>
      <c r="EH1149" s="267"/>
      <c r="EI1149" s="267"/>
      <c r="EJ1149" s="267"/>
      <c r="EK1149" s="267"/>
      <c r="EL1149" s="267"/>
      <c r="EM1149" s="267"/>
      <c r="EN1149" s="267"/>
      <c r="EO1149" s="267"/>
      <c r="EP1149" s="267"/>
      <c r="EQ1149" s="267"/>
      <c r="ER1149" s="267"/>
      <c r="ES1149" s="267"/>
      <c r="ET1149" s="267"/>
      <c r="EU1149" s="267"/>
      <c r="EV1149" s="267"/>
      <c r="EW1149" s="267"/>
      <c r="EX1149" s="267"/>
      <c r="EY1149" s="267"/>
      <c r="EZ1149" s="267"/>
      <c r="FA1149" s="267"/>
      <c r="FB1149" s="267"/>
      <c r="FC1149" s="267"/>
      <c r="FD1149" s="267"/>
      <c r="FE1149" s="267"/>
      <c r="FF1149" s="267"/>
      <c r="FG1149" s="267"/>
      <c r="FH1149" s="267"/>
      <c r="FI1149" s="267"/>
      <c r="FJ1149" s="267"/>
      <c r="FK1149" s="267"/>
      <c r="FL1149" s="267"/>
      <c r="FM1149" s="267"/>
      <c r="FN1149" s="267"/>
      <c r="FO1149" s="267"/>
      <c r="FP1149" s="267"/>
      <c r="FQ1149" s="267"/>
      <c r="FR1149" s="267"/>
      <c r="FS1149" s="267"/>
      <c r="FT1149" s="267"/>
      <c r="FU1149" s="267"/>
      <c r="FV1149" s="267"/>
      <c r="FW1149" s="267"/>
      <c r="FX1149" s="267"/>
      <c r="FY1149" s="267"/>
      <c r="FZ1149" s="267"/>
      <c r="GA1149" s="267"/>
      <c r="GB1149" s="267"/>
      <c r="GC1149" s="267"/>
      <c r="GD1149" s="267"/>
      <c r="GE1149" s="267"/>
      <c r="GF1149" s="267"/>
      <c r="GG1149" s="267"/>
      <c r="GH1149" s="267"/>
      <c r="GI1149" s="267"/>
      <c r="GJ1149" s="267"/>
      <c r="GK1149" s="267"/>
      <c r="GL1149" s="267"/>
      <c r="GM1149" s="267"/>
      <c r="GN1149" s="267"/>
      <c r="GO1149" s="267"/>
      <c r="GP1149" s="267"/>
      <c r="GQ1149" s="267"/>
      <c r="GR1149" s="267"/>
      <c r="GS1149" s="267"/>
      <c r="GT1149" s="267"/>
      <c r="GU1149" s="267"/>
      <c r="GV1149" s="267"/>
    </row>
    <row r="1151" spans="1:204" s="502" customFormat="1">
      <c r="A1151" s="258"/>
      <c r="B1151" s="425"/>
      <c r="C1151" s="260"/>
      <c r="D1151" s="261"/>
      <c r="E1151" s="262"/>
      <c r="F1151" s="263"/>
      <c r="G1151" s="426"/>
      <c r="H1151" s="428"/>
      <c r="I1151" s="507"/>
      <c r="J1151" s="508"/>
      <c r="K1151" s="509"/>
      <c r="L1151" s="510"/>
      <c r="N1151" s="511"/>
      <c r="O1151" s="511"/>
      <c r="P1151" s="267"/>
      <c r="Q1151" s="267"/>
      <c r="R1151" s="267"/>
      <c r="S1151" s="267"/>
      <c r="T1151" s="267"/>
      <c r="U1151" s="267"/>
      <c r="V1151" s="267"/>
      <c r="W1151" s="267"/>
      <c r="X1151" s="267"/>
      <c r="Y1151" s="267"/>
      <c r="Z1151" s="267"/>
      <c r="AA1151" s="267"/>
      <c r="AB1151" s="267"/>
      <c r="AC1151" s="267"/>
      <c r="AD1151" s="267"/>
      <c r="AE1151" s="267"/>
      <c r="AF1151" s="267"/>
      <c r="AG1151" s="267"/>
      <c r="AH1151" s="267"/>
      <c r="AI1151" s="267"/>
      <c r="AJ1151" s="267"/>
      <c r="AK1151" s="267"/>
      <c r="AL1151" s="267"/>
      <c r="AM1151" s="267"/>
      <c r="AN1151" s="267"/>
      <c r="AO1151" s="267"/>
      <c r="AP1151" s="267"/>
      <c r="AQ1151" s="267"/>
      <c r="AR1151" s="267"/>
      <c r="AS1151" s="267"/>
      <c r="AT1151" s="267"/>
      <c r="AU1151" s="267"/>
      <c r="AV1151" s="267"/>
      <c r="AW1151" s="267"/>
      <c r="AX1151" s="267"/>
      <c r="AY1151" s="267"/>
      <c r="AZ1151" s="267"/>
      <c r="BA1151" s="267"/>
      <c r="BB1151" s="267"/>
      <c r="BC1151" s="267"/>
      <c r="BD1151" s="267"/>
      <c r="BE1151" s="267"/>
      <c r="BF1151" s="267"/>
      <c r="BG1151" s="267"/>
      <c r="BH1151" s="267"/>
      <c r="BI1151" s="267"/>
      <c r="BJ1151" s="267"/>
      <c r="BK1151" s="267"/>
      <c r="BL1151" s="267"/>
      <c r="BM1151" s="267"/>
      <c r="BN1151" s="267"/>
      <c r="BO1151" s="267"/>
      <c r="BP1151" s="267"/>
      <c r="BQ1151" s="267"/>
      <c r="BR1151" s="267"/>
      <c r="BS1151" s="267"/>
      <c r="BT1151" s="267"/>
      <c r="BU1151" s="267"/>
      <c r="BV1151" s="267"/>
      <c r="BW1151" s="267"/>
      <c r="BX1151" s="267"/>
      <c r="BY1151" s="267"/>
      <c r="BZ1151" s="267"/>
      <c r="CA1151" s="267"/>
      <c r="CB1151" s="267"/>
      <c r="CC1151" s="267"/>
      <c r="CD1151" s="267"/>
      <c r="CE1151" s="267"/>
      <c r="CF1151" s="267"/>
      <c r="CG1151" s="267"/>
      <c r="CH1151" s="267"/>
      <c r="CI1151" s="267"/>
      <c r="CJ1151" s="267"/>
      <c r="CK1151" s="267"/>
      <c r="CL1151" s="267"/>
      <c r="CM1151" s="267"/>
      <c r="CN1151" s="267"/>
      <c r="CO1151" s="267"/>
      <c r="CP1151" s="267"/>
      <c r="CQ1151" s="267"/>
      <c r="CR1151" s="267"/>
      <c r="CS1151" s="267"/>
      <c r="CT1151" s="267"/>
      <c r="CU1151" s="267"/>
      <c r="CV1151" s="267"/>
      <c r="CW1151" s="267"/>
      <c r="CX1151" s="267"/>
      <c r="CY1151" s="267"/>
      <c r="CZ1151" s="267"/>
      <c r="DA1151" s="267"/>
      <c r="DB1151" s="267"/>
      <c r="DC1151" s="267"/>
      <c r="DD1151" s="267"/>
      <c r="DE1151" s="267"/>
      <c r="DF1151" s="267"/>
      <c r="DG1151" s="267"/>
      <c r="DH1151" s="267"/>
      <c r="DI1151" s="267"/>
      <c r="DJ1151" s="267"/>
      <c r="DK1151" s="267"/>
      <c r="DL1151" s="267"/>
      <c r="DM1151" s="267"/>
      <c r="DN1151" s="267"/>
      <c r="DO1151" s="267"/>
      <c r="DP1151" s="267"/>
      <c r="DQ1151" s="267"/>
      <c r="DR1151" s="267"/>
      <c r="DS1151" s="267"/>
      <c r="DT1151" s="267"/>
      <c r="DU1151" s="267"/>
      <c r="DV1151" s="267"/>
      <c r="DW1151" s="267"/>
      <c r="DX1151" s="267"/>
      <c r="DY1151" s="267"/>
      <c r="DZ1151" s="267"/>
      <c r="EA1151" s="267"/>
      <c r="EB1151" s="267"/>
      <c r="EC1151" s="267"/>
      <c r="ED1151" s="267"/>
      <c r="EE1151" s="267"/>
      <c r="EF1151" s="267"/>
      <c r="EG1151" s="267"/>
      <c r="EH1151" s="267"/>
      <c r="EI1151" s="267"/>
      <c r="EJ1151" s="267"/>
      <c r="EK1151" s="267"/>
      <c r="EL1151" s="267"/>
      <c r="EM1151" s="267"/>
      <c r="EN1151" s="267"/>
      <c r="EO1151" s="267"/>
      <c r="EP1151" s="267"/>
      <c r="EQ1151" s="267"/>
      <c r="ER1151" s="267"/>
      <c r="ES1151" s="267"/>
      <c r="ET1151" s="267"/>
      <c r="EU1151" s="267"/>
      <c r="EV1151" s="267"/>
      <c r="EW1151" s="267"/>
      <c r="EX1151" s="267"/>
      <c r="EY1151" s="267"/>
      <c r="EZ1151" s="267"/>
      <c r="FA1151" s="267"/>
      <c r="FB1151" s="267"/>
      <c r="FC1151" s="267"/>
      <c r="FD1151" s="267"/>
      <c r="FE1151" s="267"/>
      <c r="FF1151" s="267"/>
      <c r="FG1151" s="267"/>
      <c r="FH1151" s="267"/>
      <c r="FI1151" s="267"/>
      <c r="FJ1151" s="267"/>
      <c r="FK1151" s="267"/>
      <c r="FL1151" s="267"/>
      <c r="FM1151" s="267"/>
      <c r="FN1151" s="267"/>
      <c r="FO1151" s="267"/>
      <c r="FP1151" s="267"/>
      <c r="FQ1151" s="267"/>
      <c r="FR1151" s="267"/>
      <c r="FS1151" s="267"/>
      <c r="FT1151" s="267"/>
      <c r="FU1151" s="267"/>
      <c r="FV1151" s="267"/>
      <c r="FW1151" s="267"/>
      <c r="FX1151" s="267"/>
      <c r="FY1151" s="267"/>
      <c r="FZ1151" s="267"/>
      <c r="GA1151" s="267"/>
      <c r="GB1151" s="267"/>
      <c r="GC1151" s="267"/>
      <c r="GD1151" s="267"/>
      <c r="GE1151" s="267"/>
      <c r="GF1151" s="267"/>
      <c r="GG1151" s="267"/>
      <c r="GH1151" s="267"/>
      <c r="GI1151" s="267"/>
      <c r="GJ1151" s="267"/>
      <c r="GK1151" s="267"/>
      <c r="GL1151" s="267"/>
      <c r="GM1151" s="267"/>
      <c r="GN1151" s="267"/>
      <c r="GO1151" s="267"/>
      <c r="GP1151" s="267"/>
      <c r="GQ1151" s="267"/>
      <c r="GR1151" s="267"/>
      <c r="GS1151" s="267"/>
      <c r="GT1151" s="267"/>
      <c r="GU1151" s="267"/>
      <c r="GV1151" s="267"/>
    </row>
    <row r="1153" spans="1:204" s="502" customFormat="1">
      <c r="A1153" s="258"/>
      <c r="B1153" s="425"/>
      <c r="C1153" s="260"/>
      <c r="D1153" s="261"/>
      <c r="E1153" s="262"/>
      <c r="F1153" s="263"/>
      <c r="G1153" s="426"/>
      <c r="H1153" s="428"/>
      <c r="I1153" s="507"/>
      <c r="J1153" s="508"/>
      <c r="K1153" s="509"/>
      <c r="L1153" s="510"/>
      <c r="N1153" s="511"/>
      <c r="O1153" s="511"/>
      <c r="P1153" s="267"/>
      <c r="Q1153" s="267"/>
      <c r="R1153" s="267"/>
      <c r="S1153" s="267"/>
      <c r="T1153" s="267"/>
      <c r="U1153" s="267"/>
      <c r="V1153" s="267"/>
      <c r="W1153" s="267"/>
      <c r="X1153" s="267"/>
      <c r="Y1153" s="267"/>
      <c r="Z1153" s="267"/>
      <c r="AA1153" s="267"/>
      <c r="AB1153" s="267"/>
      <c r="AC1153" s="267"/>
      <c r="AD1153" s="267"/>
      <c r="AE1153" s="267"/>
      <c r="AF1153" s="267"/>
      <c r="AG1153" s="267"/>
      <c r="AH1153" s="267"/>
      <c r="AI1153" s="267"/>
      <c r="AJ1153" s="267"/>
      <c r="AK1153" s="267"/>
      <c r="AL1153" s="267"/>
      <c r="AM1153" s="267"/>
      <c r="AN1153" s="267"/>
      <c r="AO1153" s="267"/>
      <c r="AP1153" s="267"/>
      <c r="AQ1153" s="267"/>
      <c r="AR1153" s="267"/>
      <c r="AS1153" s="267"/>
      <c r="AT1153" s="267"/>
      <c r="AU1153" s="267"/>
      <c r="AV1153" s="267"/>
      <c r="AW1153" s="267"/>
      <c r="AX1153" s="267"/>
      <c r="AY1153" s="267"/>
      <c r="AZ1153" s="267"/>
      <c r="BA1153" s="267"/>
      <c r="BB1153" s="267"/>
      <c r="BC1153" s="267"/>
      <c r="BD1153" s="267"/>
      <c r="BE1153" s="267"/>
      <c r="BF1153" s="267"/>
      <c r="BG1153" s="267"/>
      <c r="BH1153" s="267"/>
      <c r="BI1153" s="267"/>
      <c r="BJ1153" s="267"/>
      <c r="BK1153" s="267"/>
      <c r="BL1153" s="267"/>
      <c r="BM1153" s="267"/>
      <c r="BN1153" s="267"/>
      <c r="BO1153" s="267"/>
      <c r="BP1153" s="267"/>
      <c r="BQ1153" s="267"/>
      <c r="BR1153" s="267"/>
      <c r="BS1153" s="267"/>
      <c r="BT1153" s="267"/>
      <c r="BU1153" s="267"/>
      <c r="BV1153" s="267"/>
      <c r="BW1153" s="267"/>
      <c r="BX1153" s="267"/>
      <c r="BY1153" s="267"/>
      <c r="BZ1153" s="267"/>
      <c r="CA1153" s="267"/>
      <c r="CB1153" s="267"/>
      <c r="CC1153" s="267"/>
      <c r="CD1153" s="267"/>
      <c r="CE1153" s="267"/>
      <c r="CF1153" s="267"/>
      <c r="CG1153" s="267"/>
      <c r="CH1153" s="267"/>
      <c r="CI1153" s="267"/>
      <c r="CJ1153" s="267"/>
      <c r="CK1153" s="267"/>
      <c r="CL1153" s="267"/>
      <c r="CM1153" s="267"/>
      <c r="CN1153" s="267"/>
      <c r="CO1153" s="267"/>
      <c r="CP1153" s="267"/>
      <c r="CQ1153" s="267"/>
      <c r="CR1153" s="267"/>
      <c r="CS1153" s="267"/>
      <c r="CT1153" s="267"/>
      <c r="CU1153" s="267"/>
      <c r="CV1153" s="267"/>
      <c r="CW1153" s="267"/>
      <c r="CX1153" s="267"/>
      <c r="CY1153" s="267"/>
      <c r="CZ1153" s="267"/>
      <c r="DA1153" s="267"/>
      <c r="DB1153" s="267"/>
      <c r="DC1153" s="267"/>
      <c r="DD1153" s="267"/>
      <c r="DE1153" s="267"/>
      <c r="DF1153" s="267"/>
      <c r="DG1153" s="267"/>
      <c r="DH1153" s="267"/>
      <c r="DI1153" s="267"/>
      <c r="DJ1153" s="267"/>
      <c r="DK1153" s="267"/>
      <c r="DL1153" s="267"/>
      <c r="DM1153" s="267"/>
      <c r="DN1153" s="267"/>
      <c r="DO1153" s="267"/>
      <c r="DP1153" s="267"/>
      <c r="DQ1153" s="267"/>
      <c r="DR1153" s="267"/>
      <c r="DS1153" s="267"/>
      <c r="DT1153" s="267"/>
      <c r="DU1153" s="267"/>
      <c r="DV1153" s="267"/>
      <c r="DW1153" s="267"/>
      <c r="DX1153" s="267"/>
      <c r="DY1153" s="267"/>
      <c r="DZ1153" s="267"/>
      <c r="EA1153" s="267"/>
      <c r="EB1153" s="267"/>
      <c r="EC1153" s="267"/>
      <c r="ED1153" s="267"/>
      <c r="EE1153" s="267"/>
      <c r="EF1153" s="267"/>
      <c r="EG1153" s="267"/>
      <c r="EH1153" s="267"/>
      <c r="EI1153" s="267"/>
      <c r="EJ1153" s="267"/>
      <c r="EK1153" s="267"/>
      <c r="EL1153" s="267"/>
      <c r="EM1153" s="267"/>
      <c r="EN1153" s="267"/>
      <c r="EO1153" s="267"/>
      <c r="EP1153" s="267"/>
      <c r="EQ1153" s="267"/>
      <c r="ER1153" s="267"/>
      <c r="ES1153" s="267"/>
      <c r="ET1153" s="267"/>
      <c r="EU1153" s="267"/>
      <c r="EV1153" s="267"/>
      <c r="EW1153" s="267"/>
      <c r="EX1153" s="267"/>
      <c r="EY1153" s="267"/>
      <c r="EZ1153" s="267"/>
      <c r="FA1153" s="267"/>
      <c r="FB1153" s="267"/>
      <c r="FC1153" s="267"/>
      <c r="FD1153" s="267"/>
      <c r="FE1153" s="267"/>
      <c r="FF1153" s="267"/>
      <c r="FG1153" s="267"/>
      <c r="FH1153" s="267"/>
      <c r="FI1153" s="267"/>
      <c r="FJ1153" s="267"/>
      <c r="FK1153" s="267"/>
      <c r="FL1153" s="267"/>
      <c r="FM1153" s="267"/>
      <c r="FN1153" s="267"/>
      <c r="FO1153" s="267"/>
      <c r="FP1153" s="267"/>
      <c r="FQ1153" s="267"/>
      <c r="FR1153" s="267"/>
      <c r="FS1153" s="267"/>
      <c r="FT1153" s="267"/>
      <c r="FU1153" s="267"/>
      <c r="FV1153" s="267"/>
      <c r="FW1153" s="267"/>
      <c r="FX1153" s="267"/>
      <c r="FY1153" s="267"/>
      <c r="FZ1153" s="267"/>
      <c r="GA1153" s="267"/>
      <c r="GB1153" s="267"/>
      <c r="GC1153" s="267"/>
      <c r="GD1153" s="267"/>
      <c r="GE1153" s="267"/>
      <c r="GF1153" s="267"/>
      <c r="GG1153" s="267"/>
      <c r="GH1153" s="267"/>
      <c r="GI1153" s="267"/>
      <c r="GJ1153" s="267"/>
      <c r="GK1153" s="267"/>
      <c r="GL1153" s="267"/>
      <c r="GM1153" s="267"/>
      <c r="GN1153" s="267"/>
      <c r="GO1153" s="267"/>
      <c r="GP1153" s="267"/>
      <c r="GQ1153" s="267"/>
      <c r="GR1153" s="267"/>
      <c r="GS1153" s="267"/>
      <c r="GT1153" s="267"/>
      <c r="GU1153" s="267"/>
      <c r="GV1153" s="267"/>
    </row>
    <row r="1155" spans="1:204" s="502" customFormat="1">
      <c r="A1155" s="258"/>
      <c r="B1155" s="425"/>
      <c r="C1155" s="260"/>
      <c r="D1155" s="261"/>
      <c r="E1155" s="262"/>
      <c r="F1155" s="263"/>
      <c r="G1155" s="426"/>
      <c r="H1155" s="428"/>
      <c r="I1155" s="507"/>
      <c r="J1155" s="508"/>
      <c r="K1155" s="509"/>
      <c r="L1155" s="510"/>
      <c r="N1155" s="511"/>
      <c r="O1155" s="511"/>
      <c r="P1155" s="267"/>
      <c r="Q1155" s="267"/>
      <c r="R1155" s="267"/>
      <c r="S1155" s="267"/>
      <c r="T1155" s="267"/>
      <c r="U1155" s="267"/>
      <c r="V1155" s="267"/>
      <c r="W1155" s="267"/>
      <c r="X1155" s="267"/>
      <c r="Y1155" s="267"/>
      <c r="Z1155" s="267"/>
      <c r="AA1155" s="267"/>
      <c r="AB1155" s="267"/>
      <c r="AC1155" s="267"/>
      <c r="AD1155" s="267"/>
      <c r="AE1155" s="267"/>
      <c r="AF1155" s="267"/>
      <c r="AG1155" s="267"/>
      <c r="AH1155" s="267"/>
      <c r="AI1155" s="267"/>
      <c r="AJ1155" s="267"/>
      <c r="AK1155" s="267"/>
      <c r="AL1155" s="267"/>
      <c r="AM1155" s="267"/>
      <c r="AN1155" s="267"/>
      <c r="AO1155" s="267"/>
      <c r="AP1155" s="267"/>
      <c r="AQ1155" s="267"/>
      <c r="AR1155" s="267"/>
      <c r="AS1155" s="267"/>
      <c r="AT1155" s="267"/>
      <c r="AU1155" s="267"/>
      <c r="AV1155" s="267"/>
      <c r="AW1155" s="267"/>
      <c r="AX1155" s="267"/>
      <c r="AY1155" s="267"/>
      <c r="AZ1155" s="267"/>
      <c r="BA1155" s="267"/>
      <c r="BB1155" s="267"/>
      <c r="BC1155" s="267"/>
      <c r="BD1155" s="267"/>
      <c r="BE1155" s="267"/>
      <c r="BF1155" s="267"/>
      <c r="BG1155" s="267"/>
      <c r="BH1155" s="267"/>
      <c r="BI1155" s="267"/>
      <c r="BJ1155" s="267"/>
      <c r="BK1155" s="267"/>
      <c r="BL1155" s="267"/>
      <c r="BM1155" s="267"/>
      <c r="BN1155" s="267"/>
      <c r="BO1155" s="267"/>
      <c r="BP1155" s="267"/>
      <c r="BQ1155" s="267"/>
      <c r="BR1155" s="267"/>
      <c r="BS1155" s="267"/>
      <c r="BT1155" s="267"/>
      <c r="BU1155" s="267"/>
      <c r="BV1155" s="267"/>
      <c r="BW1155" s="267"/>
      <c r="BX1155" s="267"/>
      <c r="BY1155" s="267"/>
      <c r="BZ1155" s="267"/>
      <c r="CA1155" s="267"/>
      <c r="CB1155" s="267"/>
      <c r="CC1155" s="267"/>
      <c r="CD1155" s="267"/>
      <c r="CE1155" s="267"/>
      <c r="CF1155" s="267"/>
      <c r="CG1155" s="267"/>
      <c r="CH1155" s="267"/>
      <c r="CI1155" s="267"/>
      <c r="CJ1155" s="267"/>
      <c r="CK1155" s="267"/>
      <c r="CL1155" s="267"/>
      <c r="CM1155" s="267"/>
      <c r="CN1155" s="267"/>
      <c r="CO1155" s="267"/>
      <c r="CP1155" s="267"/>
      <c r="CQ1155" s="267"/>
      <c r="CR1155" s="267"/>
      <c r="CS1155" s="267"/>
      <c r="CT1155" s="267"/>
      <c r="CU1155" s="267"/>
      <c r="CV1155" s="267"/>
      <c r="CW1155" s="267"/>
      <c r="CX1155" s="267"/>
      <c r="CY1155" s="267"/>
      <c r="CZ1155" s="267"/>
      <c r="DA1155" s="267"/>
      <c r="DB1155" s="267"/>
      <c r="DC1155" s="267"/>
      <c r="DD1155" s="267"/>
      <c r="DE1155" s="267"/>
      <c r="DF1155" s="267"/>
      <c r="DG1155" s="267"/>
      <c r="DH1155" s="267"/>
      <c r="DI1155" s="267"/>
      <c r="DJ1155" s="267"/>
      <c r="DK1155" s="267"/>
      <c r="DL1155" s="267"/>
      <c r="DM1155" s="267"/>
      <c r="DN1155" s="267"/>
      <c r="DO1155" s="267"/>
      <c r="DP1155" s="267"/>
      <c r="DQ1155" s="267"/>
      <c r="DR1155" s="267"/>
      <c r="DS1155" s="267"/>
      <c r="DT1155" s="267"/>
      <c r="DU1155" s="267"/>
      <c r="DV1155" s="267"/>
      <c r="DW1155" s="267"/>
      <c r="DX1155" s="267"/>
      <c r="DY1155" s="267"/>
      <c r="DZ1155" s="267"/>
      <c r="EA1155" s="267"/>
      <c r="EB1155" s="267"/>
      <c r="EC1155" s="267"/>
      <c r="ED1155" s="267"/>
      <c r="EE1155" s="267"/>
      <c r="EF1155" s="267"/>
      <c r="EG1155" s="267"/>
      <c r="EH1155" s="267"/>
      <c r="EI1155" s="267"/>
      <c r="EJ1155" s="267"/>
      <c r="EK1155" s="267"/>
      <c r="EL1155" s="267"/>
      <c r="EM1155" s="267"/>
      <c r="EN1155" s="267"/>
      <c r="EO1155" s="267"/>
      <c r="EP1155" s="267"/>
      <c r="EQ1155" s="267"/>
      <c r="ER1155" s="267"/>
      <c r="ES1155" s="267"/>
      <c r="ET1155" s="267"/>
      <c r="EU1155" s="267"/>
      <c r="EV1155" s="267"/>
      <c r="EW1155" s="267"/>
      <c r="EX1155" s="267"/>
      <c r="EY1155" s="267"/>
      <c r="EZ1155" s="267"/>
      <c r="FA1155" s="267"/>
      <c r="FB1155" s="267"/>
      <c r="FC1155" s="267"/>
      <c r="FD1155" s="267"/>
      <c r="FE1155" s="267"/>
      <c r="FF1155" s="267"/>
      <c r="FG1155" s="267"/>
      <c r="FH1155" s="267"/>
      <c r="FI1155" s="267"/>
      <c r="FJ1155" s="267"/>
      <c r="FK1155" s="267"/>
      <c r="FL1155" s="267"/>
      <c r="FM1155" s="267"/>
      <c r="FN1155" s="267"/>
      <c r="FO1155" s="267"/>
      <c r="FP1155" s="267"/>
      <c r="FQ1155" s="267"/>
      <c r="FR1155" s="267"/>
      <c r="FS1155" s="267"/>
      <c r="FT1155" s="267"/>
      <c r="FU1155" s="267"/>
      <c r="FV1155" s="267"/>
      <c r="FW1155" s="267"/>
      <c r="FX1155" s="267"/>
      <c r="FY1155" s="267"/>
      <c r="FZ1155" s="267"/>
      <c r="GA1155" s="267"/>
      <c r="GB1155" s="267"/>
      <c r="GC1155" s="267"/>
      <c r="GD1155" s="267"/>
      <c r="GE1155" s="267"/>
      <c r="GF1155" s="267"/>
      <c r="GG1155" s="267"/>
      <c r="GH1155" s="267"/>
      <c r="GI1155" s="267"/>
      <c r="GJ1155" s="267"/>
      <c r="GK1155" s="267"/>
      <c r="GL1155" s="267"/>
      <c r="GM1155" s="267"/>
      <c r="GN1155" s="267"/>
      <c r="GO1155" s="267"/>
      <c r="GP1155" s="267"/>
      <c r="GQ1155" s="267"/>
      <c r="GR1155" s="267"/>
      <c r="GS1155" s="267"/>
      <c r="GT1155" s="267"/>
      <c r="GU1155" s="267"/>
      <c r="GV1155" s="267"/>
    </row>
    <row r="1156" spans="1:204" s="502" customFormat="1">
      <c r="A1156" s="258"/>
      <c r="B1156" s="425"/>
      <c r="C1156" s="260"/>
      <c r="D1156" s="261"/>
      <c r="E1156" s="262"/>
      <c r="F1156" s="263"/>
      <c r="G1156" s="426"/>
      <c r="H1156" s="428"/>
      <c r="I1156" s="507"/>
      <c r="J1156" s="508"/>
      <c r="K1156" s="509"/>
      <c r="L1156" s="510"/>
      <c r="N1156" s="511"/>
      <c r="O1156" s="511"/>
      <c r="P1156" s="267"/>
      <c r="Q1156" s="267"/>
      <c r="R1156" s="267"/>
      <c r="S1156" s="267"/>
      <c r="T1156" s="267"/>
      <c r="U1156" s="267"/>
      <c r="V1156" s="267"/>
      <c r="W1156" s="267"/>
      <c r="X1156" s="267"/>
      <c r="Y1156" s="267"/>
      <c r="Z1156" s="267"/>
      <c r="AA1156" s="267"/>
      <c r="AB1156" s="267"/>
      <c r="AC1156" s="267"/>
      <c r="AD1156" s="267"/>
      <c r="AE1156" s="267"/>
      <c r="AF1156" s="267"/>
      <c r="AG1156" s="267"/>
      <c r="AH1156" s="267"/>
      <c r="AI1156" s="267"/>
      <c r="AJ1156" s="267"/>
      <c r="AK1156" s="267"/>
      <c r="AL1156" s="267"/>
      <c r="AM1156" s="267"/>
      <c r="AN1156" s="267"/>
      <c r="AO1156" s="267"/>
      <c r="AP1156" s="267"/>
      <c r="AQ1156" s="267"/>
      <c r="AR1156" s="267"/>
      <c r="AS1156" s="267"/>
      <c r="AT1156" s="267"/>
      <c r="AU1156" s="267"/>
      <c r="AV1156" s="267"/>
      <c r="AW1156" s="267"/>
      <c r="AX1156" s="267"/>
      <c r="AY1156" s="267"/>
      <c r="AZ1156" s="267"/>
      <c r="BA1156" s="267"/>
      <c r="BB1156" s="267"/>
      <c r="BC1156" s="267"/>
      <c r="BD1156" s="267"/>
      <c r="BE1156" s="267"/>
      <c r="BF1156" s="267"/>
      <c r="BG1156" s="267"/>
      <c r="BH1156" s="267"/>
      <c r="BI1156" s="267"/>
      <c r="BJ1156" s="267"/>
      <c r="BK1156" s="267"/>
      <c r="BL1156" s="267"/>
      <c r="BM1156" s="267"/>
      <c r="BN1156" s="267"/>
      <c r="BO1156" s="267"/>
      <c r="BP1156" s="267"/>
      <c r="BQ1156" s="267"/>
      <c r="BR1156" s="267"/>
      <c r="BS1156" s="267"/>
      <c r="BT1156" s="267"/>
      <c r="BU1156" s="267"/>
      <c r="BV1156" s="267"/>
      <c r="BW1156" s="267"/>
      <c r="BX1156" s="267"/>
      <c r="BY1156" s="267"/>
      <c r="BZ1156" s="267"/>
      <c r="CA1156" s="267"/>
      <c r="CB1156" s="267"/>
      <c r="CC1156" s="267"/>
      <c r="CD1156" s="267"/>
      <c r="CE1156" s="267"/>
      <c r="CF1156" s="267"/>
      <c r="CG1156" s="267"/>
      <c r="CH1156" s="267"/>
      <c r="CI1156" s="267"/>
      <c r="CJ1156" s="267"/>
      <c r="CK1156" s="267"/>
      <c r="CL1156" s="267"/>
      <c r="CM1156" s="267"/>
      <c r="CN1156" s="267"/>
      <c r="CO1156" s="267"/>
      <c r="CP1156" s="267"/>
      <c r="CQ1156" s="267"/>
      <c r="CR1156" s="267"/>
      <c r="CS1156" s="267"/>
      <c r="CT1156" s="267"/>
      <c r="CU1156" s="267"/>
      <c r="CV1156" s="267"/>
      <c r="CW1156" s="267"/>
      <c r="CX1156" s="267"/>
      <c r="CY1156" s="267"/>
      <c r="CZ1156" s="267"/>
      <c r="DA1156" s="267"/>
      <c r="DB1156" s="267"/>
      <c r="DC1156" s="267"/>
      <c r="DD1156" s="267"/>
      <c r="DE1156" s="267"/>
      <c r="DF1156" s="267"/>
      <c r="DG1156" s="267"/>
      <c r="DH1156" s="267"/>
      <c r="DI1156" s="267"/>
      <c r="DJ1156" s="267"/>
      <c r="DK1156" s="267"/>
      <c r="DL1156" s="267"/>
      <c r="DM1156" s="267"/>
      <c r="DN1156" s="267"/>
      <c r="DO1156" s="267"/>
      <c r="DP1156" s="267"/>
      <c r="DQ1156" s="267"/>
      <c r="DR1156" s="267"/>
      <c r="DS1156" s="267"/>
      <c r="DT1156" s="267"/>
      <c r="DU1156" s="267"/>
      <c r="DV1156" s="267"/>
      <c r="DW1156" s="267"/>
      <c r="DX1156" s="267"/>
      <c r="DY1156" s="267"/>
      <c r="DZ1156" s="267"/>
      <c r="EA1156" s="267"/>
      <c r="EB1156" s="267"/>
      <c r="EC1156" s="267"/>
      <c r="ED1156" s="267"/>
      <c r="EE1156" s="267"/>
      <c r="EF1156" s="267"/>
      <c r="EG1156" s="267"/>
      <c r="EH1156" s="267"/>
      <c r="EI1156" s="267"/>
      <c r="EJ1156" s="267"/>
      <c r="EK1156" s="267"/>
      <c r="EL1156" s="267"/>
      <c r="EM1156" s="267"/>
      <c r="EN1156" s="267"/>
      <c r="EO1156" s="267"/>
      <c r="EP1156" s="267"/>
      <c r="EQ1156" s="267"/>
      <c r="ER1156" s="267"/>
      <c r="ES1156" s="267"/>
      <c r="ET1156" s="267"/>
      <c r="EU1156" s="267"/>
      <c r="EV1156" s="267"/>
      <c r="EW1156" s="267"/>
      <c r="EX1156" s="267"/>
      <c r="EY1156" s="267"/>
      <c r="EZ1156" s="267"/>
      <c r="FA1156" s="267"/>
      <c r="FB1156" s="267"/>
      <c r="FC1156" s="267"/>
      <c r="FD1156" s="267"/>
      <c r="FE1156" s="267"/>
      <c r="FF1156" s="267"/>
      <c r="FG1156" s="267"/>
      <c r="FH1156" s="267"/>
      <c r="FI1156" s="267"/>
      <c r="FJ1156" s="267"/>
      <c r="FK1156" s="267"/>
      <c r="FL1156" s="267"/>
      <c r="FM1156" s="267"/>
      <c r="FN1156" s="267"/>
      <c r="FO1156" s="267"/>
      <c r="FP1156" s="267"/>
      <c r="FQ1156" s="267"/>
      <c r="FR1156" s="267"/>
      <c r="FS1156" s="267"/>
      <c r="FT1156" s="267"/>
      <c r="FU1156" s="267"/>
      <c r="FV1156" s="267"/>
      <c r="FW1156" s="267"/>
      <c r="FX1156" s="267"/>
      <c r="FY1156" s="267"/>
      <c r="FZ1156" s="267"/>
      <c r="GA1156" s="267"/>
      <c r="GB1156" s="267"/>
      <c r="GC1156" s="267"/>
      <c r="GD1156" s="267"/>
      <c r="GE1156" s="267"/>
      <c r="GF1156" s="267"/>
      <c r="GG1156" s="267"/>
      <c r="GH1156" s="267"/>
      <c r="GI1156" s="267"/>
      <c r="GJ1156" s="267"/>
      <c r="GK1156" s="267"/>
      <c r="GL1156" s="267"/>
      <c r="GM1156" s="267"/>
      <c r="GN1156" s="267"/>
      <c r="GO1156" s="267"/>
      <c r="GP1156" s="267"/>
      <c r="GQ1156" s="267"/>
      <c r="GR1156" s="267"/>
      <c r="GS1156" s="267"/>
      <c r="GT1156" s="267"/>
      <c r="GU1156" s="267"/>
      <c r="GV1156" s="267"/>
    </row>
    <row r="1157" spans="1:204" s="502" customFormat="1">
      <c r="A1157" s="258"/>
      <c r="B1157" s="425"/>
      <c r="C1157" s="260"/>
      <c r="D1157" s="261"/>
      <c r="E1157" s="262"/>
      <c r="F1157" s="263"/>
      <c r="G1157" s="426"/>
      <c r="H1157" s="428"/>
      <c r="I1157" s="507"/>
      <c r="J1157" s="508"/>
      <c r="K1157" s="509"/>
      <c r="L1157" s="510"/>
      <c r="N1157" s="511"/>
      <c r="O1157" s="511"/>
      <c r="P1157" s="267"/>
      <c r="Q1157" s="267"/>
      <c r="R1157" s="267"/>
      <c r="S1157" s="267"/>
      <c r="T1157" s="267"/>
      <c r="U1157" s="267"/>
      <c r="V1157" s="267"/>
      <c r="W1157" s="267"/>
      <c r="X1157" s="267"/>
      <c r="Y1157" s="267"/>
      <c r="Z1157" s="267"/>
      <c r="AA1157" s="267"/>
      <c r="AB1157" s="267"/>
      <c r="AC1157" s="267"/>
      <c r="AD1157" s="267"/>
      <c r="AE1157" s="267"/>
      <c r="AF1157" s="267"/>
      <c r="AG1157" s="267"/>
      <c r="AH1157" s="267"/>
      <c r="AI1157" s="267"/>
      <c r="AJ1157" s="267"/>
      <c r="AK1157" s="267"/>
      <c r="AL1157" s="267"/>
      <c r="AM1157" s="267"/>
      <c r="AN1157" s="267"/>
      <c r="AO1157" s="267"/>
      <c r="AP1157" s="267"/>
      <c r="AQ1157" s="267"/>
      <c r="AR1157" s="267"/>
      <c r="AS1157" s="267"/>
      <c r="AT1157" s="267"/>
      <c r="AU1157" s="267"/>
      <c r="AV1157" s="267"/>
      <c r="AW1157" s="267"/>
      <c r="AX1157" s="267"/>
      <c r="AY1157" s="267"/>
      <c r="AZ1157" s="267"/>
      <c r="BA1157" s="267"/>
      <c r="BB1157" s="267"/>
      <c r="BC1157" s="267"/>
      <c r="BD1157" s="267"/>
      <c r="BE1157" s="267"/>
      <c r="BF1157" s="267"/>
      <c r="BG1157" s="267"/>
      <c r="BH1157" s="267"/>
      <c r="BI1157" s="267"/>
      <c r="BJ1157" s="267"/>
      <c r="BK1157" s="267"/>
      <c r="BL1157" s="267"/>
      <c r="BM1157" s="267"/>
      <c r="BN1157" s="267"/>
      <c r="BO1157" s="267"/>
      <c r="BP1157" s="267"/>
      <c r="BQ1157" s="267"/>
      <c r="BR1157" s="267"/>
      <c r="BS1157" s="267"/>
      <c r="BT1157" s="267"/>
      <c r="BU1157" s="267"/>
      <c r="BV1157" s="267"/>
      <c r="BW1157" s="267"/>
      <c r="BX1157" s="267"/>
      <c r="BY1157" s="267"/>
      <c r="BZ1157" s="267"/>
      <c r="CA1157" s="267"/>
      <c r="CB1157" s="267"/>
      <c r="CC1157" s="267"/>
      <c r="CD1157" s="267"/>
      <c r="CE1157" s="267"/>
      <c r="CF1157" s="267"/>
      <c r="CG1157" s="267"/>
      <c r="CH1157" s="267"/>
      <c r="CI1157" s="267"/>
      <c r="CJ1157" s="267"/>
      <c r="CK1157" s="267"/>
      <c r="CL1157" s="267"/>
      <c r="CM1157" s="267"/>
      <c r="CN1157" s="267"/>
      <c r="CO1157" s="267"/>
      <c r="CP1157" s="267"/>
      <c r="CQ1157" s="267"/>
      <c r="CR1157" s="267"/>
      <c r="CS1157" s="267"/>
      <c r="CT1157" s="267"/>
      <c r="CU1157" s="267"/>
      <c r="CV1157" s="267"/>
      <c r="CW1157" s="267"/>
      <c r="CX1157" s="267"/>
      <c r="CY1157" s="267"/>
      <c r="CZ1157" s="267"/>
      <c r="DA1157" s="267"/>
      <c r="DB1157" s="267"/>
      <c r="DC1157" s="267"/>
      <c r="DD1157" s="267"/>
      <c r="DE1157" s="267"/>
      <c r="DF1157" s="267"/>
      <c r="DG1157" s="267"/>
      <c r="DH1157" s="267"/>
      <c r="DI1157" s="267"/>
      <c r="DJ1157" s="267"/>
      <c r="DK1157" s="267"/>
      <c r="DL1157" s="267"/>
      <c r="DM1157" s="267"/>
      <c r="DN1157" s="267"/>
      <c r="DO1157" s="267"/>
      <c r="DP1157" s="267"/>
      <c r="DQ1157" s="267"/>
      <c r="DR1157" s="267"/>
      <c r="DS1157" s="267"/>
      <c r="DT1157" s="267"/>
      <c r="DU1157" s="267"/>
      <c r="DV1157" s="267"/>
      <c r="DW1157" s="267"/>
      <c r="DX1157" s="267"/>
      <c r="DY1157" s="267"/>
      <c r="DZ1157" s="267"/>
      <c r="EA1157" s="267"/>
      <c r="EB1157" s="267"/>
      <c r="EC1157" s="267"/>
      <c r="ED1157" s="267"/>
      <c r="EE1157" s="267"/>
      <c r="EF1157" s="267"/>
      <c r="EG1157" s="267"/>
      <c r="EH1157" s="267"/>
      <c r="EI1157" s="267"/>
      <c r="EJ1157" s="267"/>
      <c r="EK1157" s="267"/>
      <c r="EL1157" s="267"/>
      <c r="EM1157" s="267"/>
      <c r="EN1157" s="267"/>
      <c r="EO1157" s="267"/>
      <c r="EP1157" s="267"/>
      <c r="EQ1157" s="267"/>
      <c r="ER1157" s="267"/>
      <c r="ES1157" s="267"/>
      <c r="ET1157" s="267"/>
      <c r="EU1157" s="267"/>
      <c r="EV1157" s="267"/>
      <c r="EW1157" s="267"/>
      <c r="EX1157" s="267"/>
      <c r="EY1157" s="267"/>
      <c r="EZ1157" s="267"/>
      <c r="FA1157" s="267"/>
      <c r="FB1157" s="267"/>
      <c r="FC1157" s="267"/>
      <c r="FD1157" s="267"/>
      <c r="FE1157" s="267"/>
      <c r="FF1157" s="267"/>
      <c r="FG1157" s="267"/>
      <c r="FH1157" s="267"/>
      <c r="FI1157" s="267"/>
      <c r="FJ1157" s="267"/>
      <c r="FK1157" s="267"/>
      <c r="FL1157" s="267"/>
      <c r="FM1157" s="267"/>
      <c r="FN1157" s="267"/>
      <c r="FO1157" s="267"/>
      <c r="FP1157" s="267"/>
      <c r="FQ1157" s="267"/>
      <c r="FR1157" s="267"/>
      <c r="FS1157" s="267"/>
      <c r="FT1157" s="267"/>
      <c r="FU1157" s="267"/>
      <c r="FV1157" s="267"/>
      <c r="FW1157" s="267"/>
      <c r="FX1157" s="267"/>
      <c r="FY1157" s="267"/>
      <c r="FZ1157" s="267"/>
      <c r="GA1157" s="267"/>
      <c r="GB1157" s="267"/>
      <c r="GC1157" s="267"/>
      <c r="GD1157" s="267"/>
      <c r="GE1157" s="267"/>
      <c r="GF1157" s="267"/>
      <c r="GG1157" s="267"/>
      <c r="GH1157" s="267"/>
      <c r="GI1157" s="267"/>
      <c r="GJ1157" s="267"/>
      <c r="GK1157" s="267"/>
      <c r="GL1157" s="267"/>
      <c r="GM1157" s="267"/>
      <c r="GN1157" s="267"/>
      <c r="GO1157" s="267"/>
      <c r="GP1157" s="267"/>
      <c r="GQ1157" s="267"/>
      <c r="GR1157" s="267"/>
      <c r="GS1157" s="267"/>
      <c r="GT1157" s="267"/>
      <c r="GU1157" s="267"/>
      <c r="GV1157" s="267"/>
    </row>
    <row r="1159" spans="1:204" s="502" customFormat="1">
      <c r="A1159" s="258"/>
      <c r="B1159" s="425"/>
      <c r="C1159" s="260"/>
      <c r="D1159" s="261"/>
      <c r="E1159" s="262"/>
      <c r="F1159" s="263"/>
      <c r="G1159" s="426"/>
      <c r="H1159" s="428"/>
      <c r="I1159" s="507"/>
      <c r="J1159" s="508"/>
      <c r="K1159" s="509"/>
      <c r="L1159" s="510"/>
      <c r="N1159" s="511"/>
      <c r="O1159" s="511"/>
      <c r="P1159" s="267"/>
      <c r="Q1159" s="267"/>
      <c r="R1159" s="267"/>
      <c r="S1159" s="267"/>
      <c r="T1159" s="267"/>
      <c r="U1159" s="267"/>
      <c r="V1159" s="267"/>
      <c r="W1159" s="267"/>
      <c r="X1159" s="267"/>
      <c r="Y1159" s="267"/>
      <c r="Z1159" s="267"/>
      <c r="AA1159" s="267"/>
      <c r="AB1159" s="267"/>
      <c r="AC1159" s="267"/>
      <c r="AD1159" s="267"/>
      <c r="AE1159" s="267"/>
      <c r="AF1159" s="267"/>
      <c r="AG1159" s="267"/>
      <c r="AH1159" s="267"/>
      <c r="AI1159" s="267"/>
      <c r="AJ1159" s="267"/>
      <c r="AK1159" s="267"/>
      <c r="AL1159" s="267"/>
      <c r="AM1159" s="267"/>
      <c r="AN1159" s="267"/>
      <c r="AO1159" s="267"/>
      <c r="AP1159" s="267"/>
      <c r="AQ1159" s="267"/>
      <c r="AR1159" s="267"/>
      <c r="AS1159" s="267"/>
      <c r="AT1159" s="267"/>
      <c r="AU1159" s="267"/>
      <c r="AV1159" s="267"/>
      <c r="AW1159" s="267"/>
      <c r="AX1159" s="267"/>
      <c r="AY1159" s="267"/>
      <c r="AZ1159" s="267"/>
      <c r="BA1159" s="267"/>
      <c r="BB1159" s="267"/>
      <c r="BC1159" s="267"/>
      <c r="BD1159" s="267"/>
      <c r="BE1159" s="267"/>
      <c r="BF1159" s="267"/>
      <c r="BG1159" s="267"/>
      <c r="BH1159" s="267"/>
      <c r="BI1159" s="267"/>
      <c r="BJ1159" s="267"/>
      <c r="BK1159" s="267"/>
      <c r="BL1159" s="267"/>
      <c r="BM1159" s="267"/>
      <c r="BN1159" s="267"/>
      <c r="BO1159" s="267"/>
      <c r="BP1159" s="267"/>
      <c r="BQ1159" s="267"/>
      <c r="BR1159" s="267"/>
      <c r="BS1159" s="267"/>
      <c r="BT1159" s="267"/>
      <c r="BU1159" s="267"/>
      <c r="BV1159" s="267"/>
      <c r="BW1159" s="267"/>
      <c r="BX1159" s="267"/>
      <c r="BY1159" s="267"/>
      <c r="BZ1159" s="267"/>
      <c r="CA1159" s="267"/>
      <c r="CB1159" s="267"/>
      <c r="CC1159" s="267"/>
      <c r="CD1159" s="267"/>
      <c r="CE1159" s="267"/>
      <c r="CF1159" s="267"/>
      <c r="CG1159" s="267"/>
      <c r="CH1159" s="267"/>
      <c r="CI1159" s="267"/>
      <c r="CJ1159" s="267"/>
      <c r="CK1159" s="267"/>
      <c r="CL1159" s="267"/>
      <c r="CM1159" s="267"/>
      <c r="CN1159" s="267"/>
      <c r="CO1159" s="267"/>
      <c r="CP1159" s="267"/>
      <c r="CQ1159" s="267"/>
      <c r="CR1159" s="267"/>
      <c r="CS1159" s="267"/>
      <c r="CT1159" s="267"/>
      <c r="CU1159" s="267"/>
      <c r="CV1159" s="267"/>
      <c r="CW1159" s="267"/>
      <c r="CX1159" s="267"/>
      <c r="CY1159" s="267"/>
      <c r="CZ1159" s="267"/>
      <c r="DA1159" s="267"/>
      <c r="DB1159" s="267"/>
      <c r="DC1159" s="267"/>
      <c r="DD1159" s="267"/>
      <c r="DE1159" s="267"/>
      <c r="DF1159" s="267"/>
      <c r="DG1159" s="267"/>
      <c r="DH1159" s="267"/>
      <c r="DI1159" s="267"/>
      <c r="DJ1159" s="267"/>
      <c r="DK1159" s="267"/>
      <c r="DL1159" s="267"/>
      <c r="DM1159" s="267"/>
      <c r="DN1159" s="267"/>
      <c r="DO1159" s="267"/>
      <c r="DP1159" s="267"/>
      <c r="DQ1159" s="267"/>
      <c r="DR1159" s="267"/>
      <c r="DS1159" s="267"/>
      <c r="DT1159" s="267"/>
      <c r="DU1159" s="267"/>
      <c r="DV1159" s="267"/>
      <c r="DW1159" s="267"/>
      <c r="DX1159" s="267"/>
      <c r="DY1159" s="267"/>
      <c r="DZ1159" s="267"/>
      <c r="EA1159" s="267"/>
      <c r="EB1159" s="267"/>
      <c r="EC1159" s="267"/>
      <c r="ED1159" s="267"/>
      <c r="EE1159" s="267"/>
      <c r="EF1159" s="267"/>
      <c r="EG1159" s="267"/>
      <c r="EH1159" s="267"/>
      <c r="EI1159" s="267"/>
      <c r="EJ1159" s="267"/>
      <c r="EK1159" s="267"/>
      <c r="EL1159" s="267"/>
      <c r="EM1159" s="267"/>
      <c r="EN1159" s="267"/>
      <c r="EO1159" s="267"/>
      <c r="EP1159" s="267"/>
      <c r="EQ1159" s="267"/>
      <c r="ER1159" s="267"/>
      <c r="ES1159" s="267"/>
      <c r="ET1159" s="267"/>
      <c r="EU1159" s="267"/>
      <c r="EV1159" s="267"/>
      <c r="EW1159" s="267"/>
      <c r="EX1159" s="267"/>
      <c r="EY1159" s="267"/>
      <c r="EZ1159" s="267"/>
      <c r="FA1159" s="267"/>
      <c r="FB1159" s="267"/>
      <c r="FC1159" s="267"/>
      <c r="FD1159" s="267"/>
      <c r="FE1159" s="267"/>
      <c r="FF1159" s="267"/>
      <c r="FG1159" s="267"/>
      <c r="FH1159" s="267"/>
      <c r="FI1159" s="267"/>
      <c r="FJ1159" s="267"/>
      <c r="FK1159" s="267"/>
      <c r="FL1159" s="267"/>
      <c r="FM1159" s="267"/>
      <c r="FN1159" s="267"/>
      <c r="FO1159" s="267"/>
      <c r="FP1159" s="267"/>
      <c r="FQ1159" s="267"/>
      <c r="FR1159" s="267"/>
      <c r="FS1159" s="267"/>
      <c r="FT1159" s="267"/>
      <c r="FU1159" s="267"/>
      <c r="FV1159" s="267"/>
      <c r="FW1159" s="267"/>
      <c r="FX1159" s="267"/>
      <c r="FY1159" s="267"/>
      <c r="FZ1159" s="267"/>
      <c r="GA1159" s="267"/>
      <c r="GB1159" s="267"/>
      <c r="GC1159" s="267"/>
      <c r="GD1159" s="267"/>
      <c r="GE1159" s="267"/>
      <c r="GF1159" s="267"/>
      <c r="GG1159" s="267"/>
      <c r="GH1159" s="267"/>
      <c r="GI1159" s="267"/>
      <c r="GJ1159" s="267"/>
      <c r="GK1159" s="267"/>
      <c r="GL1159" s="267"/>
      <c r="GM1159" s="267"/>
      <c r="GN1159" s="267"/>
      <c r="GO1159" s="267"/>
      <c r="GP1159" s="267"/>
      <c r="GQ1159" s="267"/>
      <c r="GR1159" s="267"/>
      <c r="GS1159" s="267"/>
      <c r="GT1159" s="267"/>
      <c r="GU1159" s="267"/>
      <c r="GV1159" s="267"/>
    </row>
    <row r="1161" spans="1:204" s="502" customFormat="1">
      <c r="A1161" s="258"/>
      <c r="B1161" s="425"/>
      <c r="C1161" s="260"/>
      <c r="D1161" s="261"/>
      <c r="E1161" s="262"/>
      <c r="F1161" s="263"/>
      <c r="G1161" s="426"/>
      <c r="H1161" s="428"/>
      <c r="I1161" s="507"/>
      <c r="J1161" s="508"/>
      <c r="K1161" s="509"/>
      <c r="L1161" s="510"/>
      <c r="N1161" s="511"/>
      <c r="O1161" s="511"/>
      <c r="P1161" s="267"/>
      <c r="Q1161" s="267"/>
      <c r="R1161" s="267"/>
      <c r="S1161" s="267"/>
      <c r="T1161" s="267"/>
      <c r="U1161" s="267"/>
      <c r="V1161" s="267"/>
      <c r="W1161" s="267"/>
      <c r="X1161" s="267"/>
      <c r="Y1161" s="267"/>
      <c r="Z1161" s="267"/>
      <c r="AA1161" s="267"/>
      <c r="AB1161" s="267"/>
      <c r="AC1161" s="267"/>
      <c r="AD1161" s="267"/>
      <c r="AE1161" s="267"/>
      <c r="AF1161" s="267"/>
      <c r="AG1161" s="267"/>
      <c r="AH1161" s="267"/>
      <c r="AI1161" s="267"/>
      <c r="AJ1161" s="267"/>
      <c r="AK1161" s="267"/>
      <c r="AL1161" s="267"/>
      <c r="AM1161" s="267"/>
      <c r="AN1161" s="267"/>
      <c r="AO1161" s="267"/>
      <c r="AP1161" s="267"/>
      <c r="AQ1161" s="267"/>
      <c r="AR1161" s="267"/>
      <c r="AS1161" s="267"/>
      <c r="AT1161" s="267"/>
      <c r="AU1161" s="267"/>
      <c r="AV1161" s="267"/>
      <c r="AW1161" s="267"/>
      <c r="AX1161" s="267"/>
      <c r="AY1161" s="267"/>
      <c r="AZ1161" s="267"/>
      <c r="BA1161" s="267"/>
      <c r="BB1161" s="267"/>
      <c r="BC1161" s="267"/>
      <c r="BD1161" s="267"/>
      <c r="BE1161" s="267"/>
      <c r="BF1161" s="267"/>
      <c r="BG1161" s="267"/>
      <c r="BH1161" s="267"/>
      <c r="BI1161" s="267"/>
      <c r="BJ1161" s="267"/>
      <c r="BK1161" s="267"/>
      <c r="BL1161" s="267"/>
      <c r="BM1161" s="267"/>
      <c r="BN1161" s="267"/>
      <c r="BO1161" s="267"/>
      <c r="BP1161" s="267"/>
      <c r="BQ1161" s="267"/>
      <c r="BR1161" s="267"/>
      <c r="BS1161" s="267"/>
      <c r="BT1161" s="267"/>
      <c r="BU1161" s="267"/>
      <c r="BV1161" s="267"/>
      <c r="BW1161" s="267"/>
      <c r="BX1161" s="267"/>
      <c r="BY1161" s="267"/>
      <c r="BZ1161" s="267"/>
      <c r="CA1161" s="267"/>
      <c r="CB1161" s="267"/>
      <c r="CC1161" s="267"/>
      <c r="CD1161" s="267"/>
      <c r="CE1161" s="267"/>
      <c r="CF1161" s="267"/>
      <c r="CG1161" s="267"/>
      <c r="CH1161" s="267"/>
      <c r="CI1161" s="267"/>
      <c r="CJ1161" s="267"/>
      <c r="CK1161" s="267"/>
      <c r="CL1161" s="267"/>
      <c r="CM1161" s="267"/>
      <c r="CN1161" s="267"/>
      <c r="CO1161" s="267"/>
      <c r="CP1161" s="267"/>
      <c r="CQ1161" s="267"/>
      <c r="CR1161" s="267"/>
      <c r="CS1161" s="267"/>
      <c r="CT1161" s="267"/>
      <c r="CU1161" s="267"/>
      <c r="CV1161" s="267"/>
      <c r="CW1161" s="267"/>
      <c r="CX1161" s="267"/>
      <c r="CY1161" s="267"/>
      <c r="CZ1161" s="267"/>
      <c r="DA1161" s="267"/>
      <c r="DB1161" s="267"/>
      <c r="DC1161" s="267"/>
      <c r="DD1161" s="267"/>
      <c r="DE1161" s="267"/>
      <c r="DF1161" s="267"/>
      <c r="DG1161" s="267"/>
      <c r="DH1161" s="267"/>
      <c r="DI1161" s="267"/>
      <c r="DJ1161" s="267"/>
      <c r="DK1161" s="267"/>
      <c r="DL1161" s="267"/>
      <c r="DM1161" s="267"/>
      <c r="DN1161" s="267"/>
      <c r="DO1161" s="267"/>
      <c r="DP1161" s="267"/>
      <c r="DQ1161" s="267"/>
      <c r="DR1161" s="267"/>
      <c r="DS1161" s="267"/>
      <c r="DT1161" s="267"/>
      <c r="DU1161" s="267"/>
      <c r="DV1161" s="267"/>
      <c r="DW1161" s="267"/>
      <c r="DX1161" s="267"/>
      <c r="DY1161" s="267"/>
      <c r="DZ1161" s="267"/>
      <c r="EA1161" s="267"/>
      <c r="EB1161" s="267"/>
      <c r="EC1161" s="267"/>
      <c r="ED1161" s="267"/>
      <c r="EE1161" s="267"/>
      <c r="EF1161" s="267"/>
      <c r="EG1161" s="267"/>
      <c r="EH1161" s="267"/>
      <c r="EI1161" s="267"/>
      <c r="EJ1161" s="267"/>
      <c r="EK1161" s="267"/>
      <c r="EL1161" s="267"/>
      <c r="EM1161" s="267"/>
      <c r="EN1161" s="267"/>
      <c r="EO1161" s="267"/>
      <c r="EP1161" s="267"/>
      <c r="EQ1161" s="267"/>
      <c r="ER1161" s="267"/>
      <c r="ES1161" s="267"/>
      <c r="ET1161" s="267"/>
      <c r="EU1161" s="267"/>
      <c r="EV1161" s="267"/>
      <c r="EW1161" s="267"/>
      <c r="EX1161" s="267"/>
      <c r="EY1161" s="267"/>
      <c r="EZ1161" s="267"/>
      <c r="FA1161" s="267"/>
      <c r="FB1161" s="267"/>
      <c r="FC1161" s="267"/>
      <c r="FD1161" s="267"/>
      <c r="FE1161" s="267"/>
      <c r="FF1161" s="267"/>
      <c r="FG1161" s="267"/>
      <c r="FH1161" s="267"/>
      <c r="FI1161" s="267"/>
      <c r="FJ1161" s="267"/>
      <c r="FK1161" s="267"/>
      <c r="FL1161" s="267"/>
      <c r="FM1161" s="267"/>
      <c r="FN1161" s="267"/>
      <c r="FO1161" s="267"/>
      <c r="FP1161" s="267"/>
      <c r="FQ1161" s="267"/>
      <c r="FR1161" s="267"/>
      <c r="FS1161" s="267"/>
      <c r="FT1161" s="267"/>
      <c r="FU1161" s="267"/>
      <c r="FV1161" s="267"/>
      <c r="FW1161" s="267"/>
      <c r="FX1161" s="267"/>
      <c r="FY1161" s="267"/>
      <c r="FZ1161" s="267"/>
      <c r="GA1161" s="267"/>
      <c r="GB1161" s="267"/>
      <c r="GC1161" s="267"/>
      <c r="GD1161" s="267"/>
      <c r="GE1161" s="267"/>
      <c r="GF1161" s="267"/>
      <c r="GG1161" s="267"/>
      <c r="GH1161" s="267"/>
      <c r="GI1161" s="267"/>
      <c r="GJ1161" s="267"/>
      <c r="GK1161" s="267"/>
      <c r="GL1161" s="267"/>
      <c r="GM1161" s="267"/>
      <c r="GN1161" s="267"/>
      <c r="GO1161" s="267"/>
      <c r="GP1161" s="267"/>
      <c r="GQ1161" s="267"/>
      <c r="GR1161" s="267"/>
      <c r="GS1161" s="267"/>
      <c r="GT1161" s="267"/>
      <c r="GU1161" s="267"/>
      <c r="GV1161" s="267"/>
    </row>
    <row r="1163" spans="1:204" s="502" customFormat="1">
      <c r="A1163" s="258"/>
      <c r="B1163" s="425"/>
      <c r="C1163" s="260"/>
      <c r="D1163" s="261"/>
      <c r="E1163" s="262"/>
      <c r="F1163" s="263"/>
      <c r="G1163" s="426"/>
      <c r="H1163" s="428"/>
      <c r="I1163" s="507"/>
      <c r="J1163" s="508"/>
      <c r="K1163" s="509"/>
      <c r="L1163" s="510"/>
      <c r="N1163" s="511"/>
      <c r="O1163" s="511"/>
      <c r="P1163" s="267"/>
      <c r="Q1163" s="267"/>
      <c r="R1163" s="267"/>
      <c r="S1163" s="267"/>
      <c r="T1163" s="267"/>
      <c r="U1163" s="267"/>
      <c r="V1163" s="267"/>
      <c r="W1163" s="267"/>
      <c r="X1163" s="267"/>
      <c r="Y1163" s="267"/>
      <c r="Z1163" s="267"/>
      <c r="AA1163" s="267"/>
      <c r="AB1163" s="267"/>
      <c r="AC1163" s="267"/>
      <c r="AD1163" s="267"/>
      <c r="AE1163" s="267"/>
      <c r="AF1163" s="267"/>
      <c r="AG1163" s="267"/>
      <c r="AH1163" s="267"/>
      <c r="AI1163" s="267"/>
      <c r="AJ1163" s="267"/>
      <c r="AK1163" s="267"/>
      <c r="AL1163" s="267"/>
      <c r="AM1163" s="267"/>
      <c r="AN1163" s="267"/>
      <c r="AO1163" s="267"/>
      <c r="AP1163" s="267"/>
      <c r="AQ1163" s="267"/>
      <c r="AR1163" s="267"/>
      <c r="AS1163" s="267"/>
      <c r="AT1163" s="267"/>
      <c r="AU1163" s="267"/>
      <c r="AV1163" s="267"/>
      <c r="AW1163" s="267"/>
      <c r="AX1163" s="267"/>
      <c r="AY1163" s="267"/>
      <c r="AZ1163" s="267"/>
      <c r="BA1163" s="267"/>
      <c r="BB1163" s="267"/>
      <c r="BC1163" s="267"/>
      <c r="BD1163" s="267"/>
      <c r="BE1163" s="267"/>
      <c r="BF1163" s="267"/>
      <c r="BG1163" s="267"/>
      <c r="BH1163" s="267"/>
      <c r="BI1163" s="267"/>
      <c r="BJ1163" s="267"/>
      <c r="BK1163" s="267"/>
      <c r="BL1163" s="267"/>
      <c r="BM1163" s="267"/>
      <c r="BN1163" s="267"/>
      <c r="BO1163" s="267"/>
      <c r="BP1163" s="267"/>
      <c r="BQ1163" s="267"/>
      <c r="BR1163" s="267"/>
      <c r="BS1163" s="267"/>
      <c r="BT1163" s="267"/>
      <c r="BU1163" s="267"/>
      <c r="BV1163" s="267"/>
      <c r="BW1163" s="267"/>
      <c r="BX1163" s="267"/>
      <c r="BY1163" s="267"/>
      <c r="BZ1163" s="267"/>
      <c r="CA1163" s="267"/>
      <c r="CB1163" s="267"/>
      <c r="CC1163" s="267"/>
      <c r="CD1163" s="267"/>
      <c r="CE1163" s="267"/>
      <c r="CF1163" s="267"/>
      <c r="CG1163" s="267"/>
      <c r="CH1163" s="267"/>
      <c r="CI1163" s="267"/>
      <c r="CJ1163" s="267"/>
      <c r="CK1163" s="267"/>
      <c r="CL1163" s="267"/>
      <c r="CM1163" s="267"/>
      <c r="CN1163" s="267"/>
      <c r="CO1163" s="267"/>
      <c r="CP1163" s="267"/>
      <c r="CQ1163" s="267"/>
      <c r="CR1163" s="267"/>
      <c r="CS1163" s="267"/>
      <c r="CT1163" s="267"/>
      <c r="CU1163" s="267"/>
      <c r="CV1163" s="267"/>
      <c r="CW1163" s="267"/>
      <c r="CX1163" s="267"/>
      <c r="CY1163" s="267"/>
      <c r="CZ1163" s="267"/>
      <c r="DA1163" s="267"/>
      <c r="DB1163" s="267"/>
      <c r="DC1163" s="267"/>
      <c r="DD1163" s="267"/>
      <c r="DE1163" s="267"/>
      <c r="DF1163" s="267"/>
      <c r="DG1163" s="267"/>
      <c r="DH1163" s="267"/>
      <c r="DI1163" s="267"/>
      <c r="DJ1163" s="267"/>
      <c r="DK1163" s="267"/>
      <c r="DL1163" s="267"/>
      <c r="DM1163" s="267"/>
      <c r="DN1163" s="267"/>
      <c r="DO1163" s="267"/>
      <c r="DP1163" s="267"/>
      <c r="DQ1163" s="267"/>
      <c r="DR1163" s="267"/>
      <c r="DS1163" s="267"/>
      <c r="DT1163" s="267"/>
      <c r="DU1163" s="267"/>
      <c r="DV1163" s="267"/>
      <c r="DW1163" s="267"/>
      <c r="DX1163" s="267"/>
      <c r="DY1163" s="267"/>
      <c r="DZ1163" s="267"/>
      <c r="EA1163" s="267"/>
      <c r="EB1163" s="267"/>
      <c r="EC1163" s="267"/>
      <c r="ED1163" s="267"/>
      <c r="EE1163" s="267"/>
      <c r="EF1163" s="267"/>
      <c r="EG1163" s="267"/>
      <c r="EH1163" s="267"/>
      <c r="EI1163" s="267"/>
      <c r="EJ1163" s="267"/>
      <c r="EK1163" s="267"/>
      <c r="EL1163" s="267"/>
      <c r="EM1163" s="267"/>
      <c r="EN1163" s="267"/>
      <c r="EO1163" s="267"/>
      <c r="EP1163" s="267"/>
      <c r="EQ1163" s="267"/>
      <c r="ER1163" s="267"/>
      <c r="ES1163" s="267"/>
      <c r="ET1163" s="267"/>
      <c r="EU1163" s="267"/>
      <c r="EV1163" s="267"/>
      <c r="EW1163" s="267"/>
      <c r="EX1163" s="267"/>
      <c r="EY1163" s="267"/>
      <c r="EZ1163" s="267"/>
      <c r="FA1163" s="267"/>
      <c r="FB1163" s="267"/>
      <c r="FC1163" s="267"/>
      <c r="FD1163" s="267"/>
      <c r="FE1163" s="267"/>
      <c r="FF1163" s="267"/>
      <c r="FG1163" s="267"/>
      <c r="FH1163" s="267"/>
      <c r="FI1163" s="267"/>
      <c r="FJ1163" s="267"/>
      <c r="FK1163" s="267"/>
      <c r="FL1163" s="267"/>
      <c r="FM1163" s="267"/>
      <c r="FN1163" s="267"/>
      <c r="FO1163" s="267"/>
      <c r="FP1163" s="267"/>
      <c r="FQ1163" s="267"/>
      <c r="FR1163" s="267"/>
      <c r="FS1163" s="267"/>
      <c r="FT1163" s="267"/>
      <c r="FU1163" s="267"/>
      <c r="FV1163" s="267"/>
      <c r="FW1163" s="267"/>
      <c r="FX1163" s="267"/>
      <c r="FY1163" s="267"/>
      <c r="FZ1163" s="267"/>
      <c r="GA1163" s="267"/>
      <c r="GB1163" s="267"/>
      <c r="GC1163" s="267"/>
      <c r="GD1163" s="267"/>
      <c r="GE1163" s="267"/>
      <c r="GF1163" s="267"/>
      <c r="GG1163" s="267"/>
      <c r="GH1163" s="267"/>
      <c r="GI1163" s="267"/>
      <c r="GJ1163" s="267"/>
      <c r="GK1163" s="267"/>
      <c r="GL1163" s="267"/>
      <c r="GM1163" s="267"/>
      <c r="GN1163" s="267"/>
      <c r="GO1163" s="267"/>
      <c r="GP1163" s="267"/>
      <c r="GQ1163" s="267"/>
      <c r="GR1163" s="267"/>
      <c r="GS1163" s="267"/>
      <c r="GT1163" s="267"/>
      <c r="GU1163" s="267"/>
      <c r="GV1163" s="267"/>
    </row>
    <row r="1165" spans="1:204" s="502" customFormat="1">
      <c r="A1165" s="258"/>
      <c r="B1165" s="425"/>
      <c r="C1165" s="260"/>
      <c r="D1165" s="261"/>
      <c r="E1165" s="262"/>
      <c r="F1165" s="263"/>
      <c r="G1165" s="426"/>
      <c r="H1165" s="428"/>
      <c r="I1165" s="507"/>
      <c r="J1165" s="508"/>
      <c r="K1165" s="509"/>
      <c r="L1165" s="510"/>
      <c r="N1165" s="511"/>
      <c r="O1165" s="511"/>
      <c r="P1165" s="267"/>
      <c r="Q1165" s="267"/>
      <c r="R1165" s="267"/>
      <c r="S1165" s="267"/>
      <c r="T1165" s="267"/>
      <c r="U1165" s="267"/>
      <c r="V1165" s="267"/>
      <c r="W1165" s="267"/>
      <c r="X1165" s="267"/>
      <c r="Y1165" s="267"/>
      <c r="Z1165" s="267"/>
      <c r="AA1165" s="267"/>
      <c r="AB1165" s="267"/>
      <c r="AC1165" s="267"/>
      <c r="AD1165" s="267"/>
      <c r="AE1165" s="267"/>
      <c r="AF1165" s="267"/>
      <c r="AG1165" s="267"/>
      <c r="AH1165" s="267"/>
      <c r="AI1165" s="267"/>
      <c r="AJ1165" s="267"/>
      <c r="AK1165" s="267"/>
      <c r="AL1165" s="267"/>
      <c r="AM1165" s="267"/>
      <c r="AN1165" s="267"/>
      <c r="AO1165" s="267"/>
      <c r="AP1165" s="267"/>
      <c r="AQ1165" s="267"/>
      <c r="AR1165" s="267"/>
      <c r="AS1165" s="267"/>
      <c r="AT1165" s="267"/>
      <c r="AU1165" s="267"/>
      <c r="AV1165" s="267"/>
      <c r="AW1165" s="267"/>
      <c r="AX1165" s="267"/>
      <c r="AY1165" s="267"/>
      <c r="AZ1165" s="267"/>
      <c r="BA1165" s="267"/>
      <c r="BB1165" s="267"/>
      <c r="BC1165" s="267"/>
      <c r="BD1165" s="267"/>
      <c r="BE1165" s="267"/>
      <c r="BF1165" s="267"/>
      <c r="BG1165" s="267"/>
      <c r="BH1165" s="267"/>
      <c r="BI1165" s="267"/>
      <c r="BJ1165" s="267"/>
      <c r="BK1165" s="267"/>
      <c r="BL1165" s="267"/>
      <c r="BM1165" s="267"/>
      <c r="BN1165" s="267"/>
      <c r="BO1165" s="267"/>
      <c r="BP1165" s="267"/>
      <c r="BQ1165" s="267"/>
      <c r="BR1165" s="267"/>
      <c r="BS1165" s="267"/>
      <c r="BT1165" s="267"/>
      <c r="BU1165" s="267"/>
      <c r="BV1165" s="267"/>
      <c r="BW1165" s="267"/>
      <c r="BX1165" s="267"/>
      <c r="BY1165" s="267"/>
      <c r="BZ1165" s="267"/>
      <c r="CA1165" s="267"/>
      <c r="CB1165" s="267"/>
      <c r="CC1165" s="267"/>
      <c r="CD1165" s="267"/>
      <c r="CE1165" s="267"/>
      <c r="CF1165" s="267"/>
      <c r="CG1165" s="267"/>
      <c r="CH1165" s="267"/>
      <c r="CI1165" s="267"/>
      <c r="CJ1165" s="267"/>
      <c r="CK1165" s="267"/>
      <c r="CL1165" s="267"/>
      <c r="CM1165" s="267"/>
      <c r="CN1165" s="267"/>
      <c r="CO1165" s="267"/>
      <c r="CP1165" s="267"/>
      <c r="CQ1165" s="267"/>
      <c r="CR1165" s="267"/>
      <c r="CS1165" s="267"/>
      <c r="CT1165" s="267"/>
      <c r="CU1165" s="267"/>
      <c r="CV1165" s="267"/>
      <c r="CW1165" s="267"/>
      <c r="CX1165" s="267"/>
      <c r="CY1165" s="267"/>
      <c r="CZ1165" s="267"/>
      <c r="DA1165" s="267"/>
      <c r="DB1165" s="267"/>
      <c r="DC1165" s="267"/>
      <c r="DD1165" s="267"/>
      <c r="DE1165" s="267"/>
      <c r="DF1165" s="267"/>
      <c r="DG1165" s="267"/>
      <c r="DH1165" s="267"/>
      <c r="DI1165" s="267"/>
      <c r="DJ1165" s="267"/>
      <c r="DK1165" s="267"/>
      <c r="DL1165" s="267"/>
      <c r="DM1165" s="267"/>
      <c r="DN1165" s="267"/>
      <c r="DO1165" s="267"/>
      <c r="DP1165" s="267"/>
      <c r="DQ1165" s="267"/>
      <c r="DR1165" s="267"/>
      <c r="DS1165" s="267"/>
      <c r="DT1165" s="267"/>
      <c r="DU1165" s="267"/>
      <c r="DV1165" s="267"/>
      <c r="DW1165" s="267"/>
      <c r="DX1165" s="267"/>
      <c r="DY1165" s="267"/>
      <c r="DZ1165" s="267"/>
      <c r="EA1165" s="267"/>
      <c r="EB1165" s="267"/>
      <c r="EC1165" s="267"/>
      <c r="ED1165" s="267"/>
      <c r="EE1165" s="267"/>
      <c r="EF1165" s="267"/>
      <c r="EG1165" s="267"/>
      <c r="EH1165" s="267"/>
      <c r="EI1165" s="267"/>
      <c r="EJ1165" s="267"/>
      <c r="EK1165" s="267"/>
      <c r="EL1165" s="267"/>
      <c r="EM1165" s="267"/>
      <c r="EN1165" s="267"/>
      <c r="EO1165" s="267"/>
      <c r="EP1165" s="267"/>
      <c r="EQ1165" s="267"/>
      <c r="ER1165" s="267"/>
      <c r="ES1165" s="267"/>
      <c r="ET1165" s="267"/>
      <c r="EU1165" s="267"/>
      <c r="EV1165" s="267"/>
      <c r="EW1165" s="267"/>
      <c r="EX1165" s="267"/>
      <c r="EY1165" s="267"/>
      <c r="EZ1165" s="267"/>
      <c r="FA1165" s="267"/>
      <c r="FB1165" s="267"/>
      <c r="FC1165" s="267"/>
      <c r="FD1165" s="267"/>
      <c r="FE1165" s="267"/>
      <c r="FF1165" s="267"/>
      <c r="FG1165" s="267"/>
      <c r="FH1165" s="267"/>
      <c r="FI1165" s="267"/>
      <c r="FJ1165" s="267"/>
      <c r="FK1165" s="267"/>
      <c r="FL1165" s="267"/>
      <c r="FM1165" s="267"/>
      <c r="FN1165" s="267"/>
      <c r="FO1165" s="267"/>
      <c r="FP1165" s="267"/>
      <c r="FQ1165" s="267"/>
      <c r="FR1165" s="267"/>
      <c r="FS1165" s="267"/>
      <c r="FT1165" s="267"/>
      <c r="FU1165" s="267"/>
      <c r="FV1165" s="267"/>
      <c r="FW1165" s="267"/>
      <c r="FX1165" s="267"/>
      <c r="FY1165" s="267"/>
      <c r="FZ1165" s="267"/>
      <c r="GA1165" s="267"/>
      <c r="GB1165" s="267"/>
      <c r="GC1165" s="267"/>
      <c r="GD1165" s="267"/>
      <c r="GE1165" s="267"/>
      <c r="GF1165" s="267"/>
      <c r="GG1165" s="267"/>
      <c r="GH1165" s="267"/>
      <c r="GI1165" s="267"/>
      <c r="GJ1165" s="267"/>
      <c r="GK1165" s="267"/>
      <c r="GL1165" s="267"/>
      <c r="GM1165" s="267"/>
      <c r="GN1165" s="267"/>
      <c r="GO1165" s="267"/>
      <c r="GP1165" s="267"/>
      <c r="GQ1165" s="267"/>
      <c r="GR1165" s="267"/>
      <c r="GS1165" s="267"/>
      <c r="GT1165" s="267"/>
      <c r="GU1165" s="267"/>
      <c r="GV1165" s="267"/>
    </row>
    <row r="1167" spans="1:204" s="502" customFormat="1">
      <c r="A1167" s="258"/>
      <c r="B1167" s="425"/>
      <c r="C1167" s="260"/>
      <c r="D1167" s="261"/>
      <c r="E1167" s="262"/>
      <c r="F1167" s="263"/>
      <c r="G1167" s="426"/>
      <c r="H1167" s="428"/>
      <c r="I1167" s="507"/>
      <c r="J1167" s="508"/>
      <c r="K1167" s="509"/>
      <c r="L1167" s="510"/>
      <c r="N1167" s="511"/>
      <c r="O1167" s="511"/>
      <c r="P1167" s="267"/>
      <c r="Q1167" s="267"/>
      <c r="R1167" s="267"/>
      <c r="S1167" s="267"/>
      <c r="T1167" s="267"/>
      <c r="U1167" s="267"/>
      <c r="V1167" s="267"/>
      <c r="W1167" s="267"/>
      <c r="X1167" s="267"/>
      <c r="Y1167" s="267"/>
      <c r="Z1167" s="267"/>
      <c r="AA1167" s="267"/>
      <c r="AB1167" s="267"/>
      <c r="AC1167" s="267"/>
      <c r="AD1167" s="267"/>
      <c r="AE1167" s="267"/>
      <c r="AF1167" s="267"/>
      <c r="AG1167" s="267"/>
      <c r="AH1167" s="267"/>
      <c r="AI1167" s="267"/>
      <c r="AJ1167" s="267"/>
      <c r="AK1167" s="267"/>
      <c r="AL1167" s="267"/>
      <c r="AM1167" s="267"/>
      <c r="AN1167" s="267"/>
      <c r="AO1167" s="267"/>
      <c r="AP1167" s="267"/>
      <c r="AQ1167" s="267"/>
      <c r="AR1167" s="267"/>
      <c r="AS1167" s="267"/>
      <c r="AT1167" s="267"/>
      <c r="AU1167" s="267"/>
      <c r="AV1167" s="267"/>
      <c r="AW1167" s="267"/>
      <c r="AX1167" s="267"/>
      <c r="AY1167" s="267"/>
      <c r="AZ1167" s="267"/>
      <c r="BA1167" s="267"/>
      <c r="BB1167" s="267"/>
      <c r="BC1167" s="267"/>
      <c r="BD1167" s="267"/>
      <c r="BE1167" s="267"/>
      <c r="BF1167" s="267"/>
      <c r="BG1167" s="267"/>
      <c r="BH1167" s="267"/>
      <c r="BI1167" s="267"/>
      <c r="BJ1167" s="267"/>
      <c r="BK1167" s="267"/>
      <c r="BL1167" s="267"/>
      <c r="BM1167" s="267"/>
      <c r="BN1167" s="267"/>
      <c r="BO1167" s="267"/>
      <c r="BP1167" s="267"/>
      <c r="BQ1167" s="267"/>
      <c r="BR1167" s="267"/>
      <c r="BS1167" s="267"/>
      <c r="BT1167" s="267"/>
      <c r="BU1167" s="267"/>
      <c r="BV1167" s="267"/>
      <c r="BW1167" s="267"/>
      <c r="BX1167" s="267"/>
      <c r="BY1167" s="267"/>
      <c r="BZ1167" s="267"/>
      <c r="CA1167" s="267"/>
      <c r="CB1167" s="267"/>
      <c r="CC1167" s="267"/>
      <c r="CD1167" s="267"/>
      <c r="CE1167" s="267"/>
      <c r="CF1167" s="267"/>
      <c r="CG1167" s="267"/>
      <c r="CH1167" s="267"/>
      <c r="CI1167" s="267"/>
      <c r="CJ1167" s="267"/>
      <c r="CK1167" s="267"/>
      <c r="CL1167" s="267"/>
      <c r="CM1167" s="267"/>
      <c r="CN1167" s="267"/>
      <c r="CO1167" s="267"/>
      <c r="CP1167" s="267"/>
      <c r="CQ1167" s="267"/>
      <c r="CR1167" s="267"/>
      <c r="CS1167" s="267"/>
      <c r="CT1167" s="267"/>
      <c r="CU1167" s="267"/>
      <c r="CV1167" s="267"/>
      <c r="CW1167" s="267"/>
      <c r="CX1167" s="267"/>
      <c r="CY1167" s="267"/>
      <c r="CZ1167" s="267"/>
      <c r="DA1167" s="267"/>
      <c r="DB1167" s="267"/>
      <c r="DC1167" s="267"/>
      <c r="DD1167" s="267"/>
      <c r="DE1167" s="267"/>
      <c r="DF1167" s="267"/>
      <c r="DG1167" s="267"/>
      <c r="DH1167" s="267"/>
      <c r="DI1167" s="267"/>
      <c r="DJ1167" s="267"/>
      <c r="DK1167" s="267"/>
      <c r="DL1167" s="267"/>
      <c r="DM1167" s="267"/>
      <c r="DN1167" s="267"/>
      <c r="DO1167" s="267"/>
      <c r="DP1167" s="267"/>
      <c r="DQ1167" s="267"/>
      <c r="DR1167" s="267"/>
      <c r="DS1167" s="267"/>
      <c r="DT1167" s="267"/>
      <c r="DU1167" s="267"/>
      <c r="DV1167" s="267"/>
      <c r="DW1167" s="267"/>
      <c r="DX1167" s="267"/>
      <c r="DY1167" s="267"/>
      <c r="DZ1167" s="267"/>
      <c r="EA1167" s="267"/>
      <c r="EB1167" s="267"/>
      <c r="EC1167" s="267"/>
      <c r="ED1167" s="267"/>
      <c r="EE1167" s="267"/>
      <c r="EF1167" s="267"/>
      <c r="EG1167" s="267"/>
      <c r="EH1167" s="267"/>
      <c r="EI1167" s="267"/>
      <c r="EJ1167" s="267"/>
      <c r="EK1167" s="267"/>
      <c r="EL1167" s="267"/>
      <c r="EM1167" s="267"/>
      <c r="EN1167" s="267"/>
      <c r="EO1167" s="267"/>
      <c r="EP1167" s="267"/>
      <c r="EQ1167" s="267"/>
      <c r="ER1167" s="267"/>
      <c r="ES1167" s="267"/>
      <c r="ET1167" s="267"/>
      <c r="EU1167" s="267"/>
      <c r="EV1167" s="267"/>
      <c r="EW1167" s="267"/>
      <c r="EX1167" s="267"/>
      <c r="EY1167" s="267"/>
      <c r="EZ1167" s="267"/>
      <c r="FA1167" s="267"/>
      <c r="FB1167" s="267"/>
      <c r="FC1167" s="267"/>
      <c r="FD1167" s="267"/>
      <c r="FE1167" s="267"/>
      <c r="FF1167" s="267"/>
      <c r="FG1167" s="267"/>
      <c r="FH1167" s="267"/>
      <c r="FI1167" s="267"/>
      <c r="FJ1167" s="267"/>
      <c r="FK1167" s="267"/>
      <c r="FL1167" s="267"/>
      <c r="FM1167" s="267"/>
      <c r="FN1167" s="267"/>
      <c r="FO1167" s="267"/>
      <c r="FP1167" s="267"/>
      <c r="FQ1167" s="267"/>
      <c r="FR1167" s="267"/>
      <c r="FS1167" s="267"/>
      <c r="FT1167" s="267"/>
      <c r="FU1167" s="267"/>
      <c r="FV1167" s="267"/>
      <c r="FW1167" s="267"/>
      <c r="FX1167" s="267"/>
      <c r="FY1167" s="267"/>
      <c r="FZ1167" s="267"/>
      <c r="GA1167" s="267"/>
      <c r="GB1167" s="267"/>
      <c r="GC1167" s="267"/>
      <c r="GD1167" s="267"/>
      <c r="GE1167" s="267"/>
      <c r="GF1167" s="267"/>
      <c r="GG1167" s="267"/>
      <c r="GH1167" s="267"/>
      <c r="GI1167" s="267"/>
      <c r="GJ1167" s="267"/>
      <c r="GK1167" s="267"/>
      <c r="GL1167" s="267"/>
      <c r="GM1167" s="267"/>
      <c r="GN1167" s="267"/>
      <c r="GO1167" s="267"/>
      <c r="GP1167" s="267"/>
      <c r="GQ1167" s="267"/>
      <c r="GR1167" s="267"/>
      <c r="GS1167" s="267"/>
      <c r="GT1167" s="267"/>
      <c r="GU1167" s="267"/>
      <c r="GV1167" s="267"/>
    </row>
    <row r="1169" spans="1:204" s="502" customFormat="1">
      <c r="A1169" s="258"/>
      <c r="B1169" s="425"/>
      <c r="C1169" s="260"/>
      <c r="D1169" s="261"/>
      <c r="E1169" s="262"/>
      <c r="F1169" s="263"/>
      <c r="G1169" s="426"/>
      <c r="H1169" s="428"/>
      <c r="I1169" s="507"/>
      <c r="J1169" s="508"/>
      <c r="K1169" s="509"/>
      <c r="L1169" s="510"/>
      <c r="N1169" s="511"/>
      <c r="O1169" s="511"/>
      <c r="P1169" s="267"/>
      <c r="Q1169" s="267"/>
      <c r="R1169" s="267"/>
      <c r="S1169" s="267"/>
      <c r="T1169" s="267"/>
      <c r="U1169" s="267"/>
      <c r="V1169" s="267"/>
      <c r="W1169" s="267"/>
      <c r="X1169" s="267"/>
      <c r="Y1169" s="267"/>
      <c r="Z1169" s="267"/>
      <c r="AA1169" s="267"/>
      <c r="AB1169" s="267"/>
      <c r="AC1169" s="267"/>
      <c r="AD1169" s="267"/>
      <c r="AE1169" s="267"/>
      <c r="AF1169" s="267"/>
      <c r="AG1169" s="267"/>
      <c r="AH1169" s="267"/>
      <c r="AI1169" s="267"/>
      <c r="AJ1169" s="267"/>
      <c r="AK1169" s="267"/>
      <c r="AL1169" s="267"/>
      <c r="AM1169" s="267"/>
      <c r="AN1169" s="267"/>
      <c r="AO1169" s="267"/>
      <c r="AP1169" s="267"/>
      <c r="AQ1169" s="267"/>
      <c r="AR1169" s="267"/>
      <c r="AS1169" s="267"/>
      <c r="AT1169" s="267"/>
      <c r="AU1169" s="267"/>
      <c r="AV1169" s="267"/>
      <c r="AW1169" s="267"/>
      <c r="AX1169" s="267"/>
      <c r="AY1169" s="267"/>
      <c r="AZ1169" s="267"/>
      <c r="BA1169" s="267"/>
      <c r="BB1169" s="267"/>
      <c r="BC1169" s="267"/>
      <c r="BD1169" s="267"/>
      <c r="BE1169" s="267"/>
      <c r="BF1169" s="267"/>
      <c r="BG1169" s="267"/>
      <c r="BH1169" s="267"/>
      <c r="BI1169" s="267"/>
      <c r="BJ1169" s="267"/>
      <c r="BK1169" s="267"/>
      <c r="BL1169" s="267"/>
      <c r="BM1169" s="267"/>
      <c r="BN1169" s="267"/>
      <c r="BO1169" s="267"/>
      <c r="BP1169" s="267"/>
      <c r="BQ1169" s="267"/>
      <c r="BR1169" s="267"/>
      <c r="BS1169" s="267"/>
      <c r="BT1169" s="267"/>
      <c r="BU1169" s="267"/>
      <c r="BV1169" s="267"/>
      <c r="BW1169" s="267"/>
      <c r="BX1169" s="267"/>
      <c r="BY1169" s="267"/>
      <c r="BZ1169" s="267"/>
      <c r="CA1169" s="267"/>
      <c r="CB1169" s="267"/>
      <c r="CC1169" s="267"/>
      <c r="CD1169" s="267"/>
      <c r="CE1169" s="267"/>
      <c r="CF1169" s="267"/>
      <c r="CG1169" s="267"/>
      <c r="CH1169" s="267"/>
      <c r="CI1169" s="267"/>
      <c r="CJ1169" s="267"/>
      <c r="CK1169" s="267"/>
      <c r="CL1169" s="267"/>
      <c r="CM1169" s="267"/>
      <c r="CN1169" s="267"/>
      <c r="CO1169" s="267"/>
      <c r="CP1169" s="267"/>
      <c r="CQ1169" s="267"/>
      <c r="CR1169" s="267"/>
      <c r="CS1169" s="267"/>
      <c r="CT1169" s="267"/>
      <c r="CU1169" s="267"/>
      <c r="CV1169" s="267"/>
      <c r="CW1169" s="267"/>
      <c r="CX1169" s="267"/>
      <c r="CY1169" s="267"/>
      <c r="CZ1169" s="267"/>
      <c r="DA1169" s="267"/>
      <c r="DB1169" s="267"/>
      <c r="DC1169" s="267"/>
      <c r="DD1169" s="267"/>
      <c r="DE1169" s="267"/>
      <c r="DF1169" s="267"/>
      <c r="DG1169" s="267"/>
      <c r="DH1169" s="267"/>
      <c r="DI1169" s="267"/>
      <c r="DJ1169" s="267"/>
      <c r="DK1169" s="267"/>
      <c r="DL1169" s="267"/>
      <c r="DM1169" s="267"/>
      <c r="DN1169" s="267"/>
      <c r="DO1169" s="267"/>
      <c r="DP1169" s="267"/>
      <c r="DQ1169" s="267"/>
      <c r="DR1169" s="267"/>
      <c r="DS1169" s="267"/>
      <c r="DT1169" s="267"/>
      <c r="DU1169" s="267"/>
      <c r="DV1169" s="267"/>
      <c r="DW1169" s="267"/>
      <c r="DX1169" s="267"/>
      <c r="DY1169" s="267"/>
      <c r="DZ1169" s="267"/>
      <c r="EA1169" s="267"/>
      <c r="EB1169" s="267"/>
      <c r="EC1169" s="267"/>
      <c r="ED1169" s="267"/>
      <c r="EE1169" s="267"/>
      <c r="EF1169" s="267"/>
      <c r="EG1169" s="267"/>
      <c r="EH1169" s="267"/>
      <c r="EI1169" s="267"/>
      <c r="EJ1169" s="267"/>
      <c r="EK1169" s="267"/>
      <c r="EL1169" s="267"/>
      <c r="EM1169" s="267"/>
      <c r="EN1169" s="267"/>
      <c r="EO1169" s="267"/>
      <c r="EP1169" s="267"/>
      <c r="EQ1169" s="267"/>
      <c r="ER1169" s="267"/>
      <c r="ES1169" s="267"/>
      <c r="ET1169" s="267"/>
      <c r="EU1169" s="267"/>
      <c r="EV1169" s="267"/>
      <c r="EW1169" s="267"/>
      <c r="EX1169" s="267"/>
      <c r="EY1169" s="267"/>
      <c r="EZ1169" s="267"/>
      <c r="FA1169" s="267"/>
      <c r="FB1169" s="267"/>
      <c r="FC1169" s="267"/>
      <c r="FD1169" s="267"/>
      <c r="FE1169" s="267"/>
      <c r="FF1169" s="267"/>
      <c r="FG1169" s="267"/>
      <c r="FH1169" s="267"/>
      <c r="FI1169" s="267"/>
      <c r="FJ1169" s="267"/>
      <c r="FK1169" s="267"/>
      <c r="FL1169" s="267"/>
      <c r="FM1169" s="267"/>
      <c r="FN1169" s="267"/>
      <c r="FO1169" s="267"/>
      <c r="FP1169" s="267"/>
      <c r="FQ1169" s="267"/>
      <c r="FR1169" s="267"/>
      <c r="FS1169" s="267"/>
      <c r="FT1169" s="267"/>
      <c r="FU1169" s="267"/>
      <c r="FV1169" s="267"/>
      <c r="FW1169" s="267"/>
      <c r="FX1169" s="267"/>
      <c r="FY1169" s="267"/>
      <c r="FZ1169" s="267"/>
      <c r="GA1169" s="267"/>
      <c r="GB1169" s="267"/>
      <c r="GC1169" s="267"/>
      <c r="GD1169" s="267"/>
      <c r="GE1169" s="267"/>
      <c r="GF1169" s="267"/>
      <c r="GG1169" s="267"/>
      <c r="GH1169" s="267"/>
      <c r="GI1169" s="267"/>
      <c r="GJ1169" s="267"/>
      <c r="GK1169" s="267"/>
      <c r="GL1169" s="267"/>
      <c r="GM1169" s="267"/>
      <c r="GN1169" s="267"/>
      <c r="GO1169" s="267"/>
      <c r="GP1169" s="267"/>
      <c r="GQ1169" s="267"/>
      <c r="GR1169" s="267"/>
      <c r="GS1169" s="267"/>
      <c r="GT1169" s="267"/>
      <c r="GU1169" s="267"/>
      <c r="GV1169" s="267"/>
    </row>
    <row r="1171" spans="1:204" s="502" customFormat="1">
      <c r="A1171" s="258"/>
      <c r="B1171" s="425"/>
      <c r="C1171" s="260"/>
      <c r="D1171" s="261"/>
      <c r="E1171" s="262"/>
      <c r="F1171" s="263"/>
      <c r="G1171" s="426"/>
      <c r="H1171" s="428"/>
      <c r="I1171" s="507"/>
      <c r="J1171" s="508"/>
      <c r="K1171" s="509"/>
      <c r="L1171" s="510"/>
      <c r="N1171" s="511"/>
      <c r="O1171" s="511"/>
      <c r="P1171" s="267"/>
      <c r="Q1171" s="267"/>
      <c r="R1171" s="267"/>
      <c r="S1171" s="267"/>
      <c r="T1171" s="267"/>
      <c r="U1171" s="267"/>
      <c r="V1171" s="267"/>
      <c r="W1171" s="267"/>
      <c r="X1171" s="267"/>
      <c r="Y1171" s="267"/>
      <c r="Z1171" s="267"/>
      <c r="AA1171" s="267"/>
      <c r="AB1171" s="267"/>
      <c r="AC1171" s="267"/>
      <c r="AD1171" s="267"/>
      <c r="AE1171" s="267"/>
      <c r="AF1171" s="267"/>
      <c r="AG1171" s="267"/>
      <c r="AH1171" s="267"/>
      <c r="AI1171" s="267"/>
      <c r="AJ1171" s="267"/>
      <c r="AK1171" s="267"/>
      <c r="AL1171" s="267"/>
      <c r="AM1171" s="267"/>
      <c r="AN1171" s="267"/>
      <c r="AO1171" s="267"/>
      <c r="AP1171" s="267"/>
      <c r="AQ1171" s="267"/>
      <c r="AR1171" s="267"/>
      <c r="AS1171" s="267"/>
      <c r="AT1171" s="267"/>
      <c r="AU1171" s="267"/>
      <c r="AV1171" s="267"/>
      <c r="AW1171" s="267"/>
      <c r="AX1171" s="267"/>
      <c r="AY1171" s="267"/>
      <c r="AZ1171" s="267"/>
      <c r="BA1171" s="267"/>
      <c r="BB1171" s="267"/>
      <c r="BC1171" s="267"/>
      <c r="BD1171" s="267"/>
      <c r="BE1171" s="267"/>
      <c r="BF1171" s="267"/>
      <c r="BG1171" s="267"/>
      <c r="BH1171" s="267"/>
      <c r="BI1171" s="267"/>
      <c r="BJ1171" s="267"/>
      <c r="BK1171" s="267"/>
      <c r="BL1171" s="267"/>
      <c r="BM1171" s="267"/>
      <c r="BN1171" s="267"/>
      <c r="BO1171" s="267"/>
      <c r="BP1171" s="267"/>
      <c r="BQ1171" s="267"/>
      <c r="BR1171" s="267"/>
      <c r="BS1171" s="267"/>
      <c r="BT1171" s="267"/>
      <c r="BU1171" s="267"/>
      <c r="BV1171" s="267"/>
      <c r="BW1171" s="267"/>
      <c r="BX1171" s="267"/>
      <c r="BY1171" s="267"/>
      <c r="BZ1171" s="267"/>
      <c r="CA1171" s="267"/>
      <c r="CB1171" s="267"/>
      <c r="CC1171" s="267"/>
      <c r="CD1171" s="267"/>
      <c r="CE1171" s="267"/>
      <c r="CF1171" s="267"/>
      <c r="CG1171" s="267"/>
      <c r="CH1171" s="267"/>
      <c r="CI1171" s="267"/>
      <c r="CJ1171" s="267"/>
      <c r="CK1171" s="267"/>
      <c r="CL1171" s="267"/>
      <c r="CM1171" s="267"/>
      <c r="CN1171" s="267"/>
      <c r="CO1171" s="267"/>
      <c r="CP1171" s="267"/>
      <c r="CQ1171" s="267"/>
      <c r="CR1171" s="267"/>
      <c r="CS1171" s="267"/>
      <c r="CT1171" s="267"/>
      <c r="CU1171" s="267"/>
      <c r="CV1171" s="267"/>
      <c r="CW1171" s="267"/>
      <c r="CX1171" s="267"/>
      <c r="CY1171" s="267"/>
      <c r="CZ1171" s="267"/>
      <c r="DA1171" s="267"/>
      <c r="DB1171" s="267"/>
      <c r="DC1171" s="267"/>
      <c r="DD1171" s="267"/>
      <c r="DE1171" s="267"/>
      <c r="DF1171" s="267"/>
      <c r="DG1171" s="267"/>
      <c r="DH1171" s="267"/>
      <c r="DI1171" s="267"/>
      <c r="DJ1171" s="267"/>
      <c r="DK1171" s="267"/>
      <c r="DL1171" s="267"/>
      <c r="DM1171" s="267"/>
      <c r="DN1171" s="267"/>
      <c r="DO1171" s="267"/>
      <c r="DP1171" s="267"/>
      <c r="DQ1171" s="267"/>
      <c r="DR1171" s="267"/>
      <c r="DS1171" s="267"/>
      <c r="DT1171" s="267"/>
      <c r="DU1171" s="267"/>
      <c r="DV1171" s="267"/>
      <c r="DW1171" s="267"/>
      <c r="DX1171" s="267"/>
      <c r="DY1171" s="267"/>
      <c r="DZ1171" s="267"/>
      <c r="EA1171" s="267"/>
      <c r="EB1171" s="267"/>
      <c r="EC1171" s="267"/>
      <c r="ED1171" s="267"/>
      <c r="EE1171" s="267"/>
      <c r="EF1171" s="267"/>
      <c r="EG1171" s="267"/>
      <c r="EH1171" s="267"/>
      <c r="EI1171" s="267"/>
      <c r="EJ1171" s="267"/>
      <c r="EK1171" s="267"/>
      <c r="EL1171" s="267"/>
      <c r="EM1171" s="267"/>
      <c r="EN1171" s="267"/>
      <c r="EO1171" s="267"/>
      <c r="EP1171" s="267"/>
      <c r="EQ1171" s="267"/>
      <c r="ER1171" s="267"/>
      <c r="ES1171" s="267"/>
      <c r="ET1171" s="267"/>
      <c r="EU1171" s="267"/>
      <c r="EV1171" s="267"/>
      <c r="EW1171" s="267"/>
      <c r="EX1171" s="267"/>
      <c r="EY1171" s="267"/>
      <c r="EZ1171" s="267"/>
      <c r="FA1171" s="267"/>
      <c r="FB1171" s="267"/>
      <c r="FC1171" s="267"/>
      <c r="FD1171" s="267"/>
      <c r="FE1171" s="267"/>
      <c r="FF1171" s="267"/>
      <c r="FG1171" s="267"/>
      <c r="FH1171" s="267"/>
      <c r="FI1171" s="267"/>
      <c r="FJ1171" s="267"/>
      <c r="FK1171" s="267"/>
      <c r="FL1171" s="267"/>
      <c r="FM1171" s="267"/>
      <c r="FN1171" s="267"/>
      <c r="FO1171" s="267"/>
      <c r="FP1171" s="267"/>
      <c r="FQ1171" s="267"/>
      <c r="FR1171" s="267"/>
      <c r="FS1171" s="267"/>
      <c r="FT1171" s="267"/>
      <c r="FU1171" s="267"/>
      <c r="FV1171" s="267"/>
      <c r="FW1171" s="267"/>
      <c r="FX1171" s="267"/>
      <c r="FY1171" s="267"/>
      <c r="FZ1171" s="267"/>
      <c r="GA1171" s="267"/>
      <c r="GB1171" s="267"/>
      <c r="GC1171" s="267"/>
      <c r="GD1171" s="267"/>
      <c r="GE1171" s="267"/>
      <c r="GF1171" s="267"/>
      <c r="GG1171" s="267"/>
      <c r="GH1171" s="267"/>
      <c r="GI1171" s="267"/>
      <c r="GJ1171" s="267"/>
      <c r="GK1171" s="267"/>
      <c r="GL1171" s="267"/>
      <c r="GM1171" s="267"/>
      <c r="GN1171" s="267"/>
      <c r="GO1171" s="267"/>
      <c r="GP1171" s="267"/>
      <c r="GQ1171" s="267"/>
      <c r="GR1171" s="267"/>
      <c r="GS1171" s="267"/>
      <c r="GT1171" s="267"/>
      <c r="GU1171" s="267"/>
      <c r="GV1171" s="267"/>
    </row>
    <row r="1172" spans="1:204" s="502" customFormat="1">
      <c r="A1172" s="258"/>
      <c r="B1172" s="425"/>
      <c r="C1172" s="260"/>
      <c r="D1172" s="261"/>
      <c r="E1172" s="262"/>
      <c r="F1172" s="263"/>
      <c r="G1172" s="426"/>
      <c r="H1172" s="428"/>
      <c r="I1172" s="507"/>
      <c r="J1172" s="508"/>
      <c r="K1172" s="509"/>
      <c r="L1172" s="510"/>
      <c r="N1172" s="511"/>
      <c r="O1172" s="511"/>
      <c r="P1172" s="267"/>
      <c r="Q1172" s="267"/>
      <c r="R1172" s="267"/>
      <c r="S1172" s="267"/>
      <c r="T1172" s="267"/>
      <c r="U1172" s="267"/>
      <c r="V1172" s="267"/>
      <c r="W1172" s="267"/>
      <c r="X1172" s="267"/>
      <c r="Y1172" s="267"/>
      <c r="Z1172" s="267"/>
      <c r="AA1172" s="267"/>
      <c r="AB1172" s="267"/>
      <c r="AC1172" s="267"/>
      <c r="AD1172" s="267"/>
      <c r="AE1172" s="267"/>
      <c r="AF1172" s="267"/>
      <c r="AG1172" s="267"/>
      <c r="AH1172" s="267"/>
      <c r="AI1172" s="267"/>
      <c r="AJ1172" s="267"/>
      <c r="AK1172" s="267"/>
      <c r="AL1172" s="267"/>
      <c r="AM1172" s="267"/>
      <c r="AN1172" s="267"/>
      <c r="AO1172" s="267"/>
      <c r="AP1172" s="267"/>
      <c r="AQ1172" s="267"/>
      <c r="AR1172" s="267"/>
      <c r="AS1172" s="267"/>
      <c r="AT1172" s="267"/>
      <c r="AU1172" s="267"/>
      <c r="AV1172" s="267"/>
      <c r="AW1172" s="267"/>
      <c r="AX1172" s="267"/>
      <c r="AY1172" s="267"/>
      <c r="AZ1172" s="267"/>
      <c r="BA1172" s="267"/>
      <c r="BB1172" s="267"/>
      <c r="BC1172" s="267"/>
      <c r="BD1172" s="267"/>
      <c r="BE1172" s="267"/>
      <c r="BF1172" s="267"/>
      <c r="BG1172" s="267"/>
      <c r="BH1172" s="267"/>
      <c r="BI1172" s="267"/>
      <c r="BJ1172" s="267"/>
      <c r="BK1172" s="267"/>
      <c r="BL1172" s="267"/>
      <c r="BM1172" s="267"/>
      <c r="BN1172" s="267"/>
      <c r="BO1172" s="267"/>
      <c r="BP1172" s="267"/>
      <c r="BQ1172" s="267"/>
      <c r="BR1172" s="267"/>
      <c r="BS1172" s="267"/>
      <c r="BT1172" s="267"/>
      <c r="BU1172" s="267"/>
      <c r="BV1172" s="267"/>
      <c r="BW1172" s="267"/>
      <c r="BX1172" s="267"/>
      <c r="BY1172" s="267"/>
      <c r="BZ1172" s="267"/>
      <c r="CA1172" s="267"/>
      <c r="CB1172" s="267"/>
      <c r="CC1172" s="267"/>
      <c r="CD1172" s="267"/>
      <c r="CE1172" s="267"/>
      <c r="CF1172" s="267"/>
      <c r="CG1172" s="267"/>
      <c r="CH1172" s="267"/>
      <c r="CI1172" s="267"/>
      <c r="CJ1172" s="267"/>
      <c r="CK1172" s="267"/>
      <c r="CL1172" s="267"/>
      <c r="CM1172" s="267"/>
      <c r="CN1172" s="267"/>
      <c r="CO1172" s="267"/>
      <c r="CP1172" s="267"/>
      <c r="CQ1172" s="267"/>
      <c r="CR1172" s="267"/>
      <c r="CS1172" s="267"/>
      <c r="CT1172" s="267"/>
      <c r="CU1172" s="267"/>
      <c r="CV1172" s="267"/>
      <c r="CW1172" s="267"/>
      <c r="CX1172" s="267"/>
      <c r="CY1172" s="267"/>
      <c r="CZ1172" s="267"/>
      <c r="DA1172" s="267"/>
      <c r="DB1172" s="267"/>
      <c r="DC1172" s="267"/>
      <c r="DD1172" s="267"/>
      <c r="DE1172" s="267"/>
      <c r="DF1172" s="267"/>
      <c r="DG1172" s="267"/>
      <c r="DH1172" s="267"/>
      <c r="DI1172" s="267"/>
      <c r="DJ1172" s="267"/>
      <c r="DK1172" s="267"/>
      <c r="DL1172" s="267"/>
      <c r="DM1172" s="267"/>
      <c r="DN1172" s="267"/>
      <c r="DO1172" s="267"/>
      <c r="DP1172" s="267"/>
      <c r="DQ1172" s="267"/>
      <c r="DR1172" s="267"/>
      <c r="DS1172" s="267"/>
      <c r="DT1172" s="267"/>
      <c r="DU1172" s="267"/>
      <c r="DV1172" s="267"/>
      <c r="DW1172" s="267"/>
      <c r="DX1172" s="267"/>
      <c r="DY1172" s="267"/>
      <c r="DZ1172" s="267"/>
      <c r="EA1172" s="267"/>
      <c r="EB1172" s="267"/>
      <c r="EC1172" s="267"/>
      <c r="ED1172" s="267"/>
      <c r="EE1172" s="267"/>
      <c r="EF1172" s="267"/>
      <c r="EG1172" s="267"/>
      <c r="EH1172" s="267"/>
      <c r="EI1172" s="267"/>
      <c r="EJ1172" s="267"/>
      <c r="EK1172" s="267"/>
      <c r="EL1172" s="267"/>
      <c r="EM1172" s="267"/>
      <c r="EN1172" s="267"/>
      <c r="EO1172" s="267"/>
      <c r="EP1172" s="267"/>
      <c r="EQ1172" s="267"/>
      <c r="ER1172" s="267"/>
      <c r="ES1172" s="267"/>
      <c r="ET1172" s="267"/>
      <c r="EU1172" s="267"/>
      <c r="EV1172" s="267"/>
      <c r="EW1172" s="267"/>
      <c r="EX1172" s="267"/>
      <c r="EY1172" s="267"/>
      <c r="EZ1172" s="267"/>
      <c r="FA1172" s="267"/>
      <c r="FB1172" s="267"/>
      <c r="FC1172" s="267"/>
      <c r="FD1172" s="267"/>
      <c r="FE1172" s="267"/>
      <c r="FF1172" s="267"/>
      <c r="FG1172" s="267"/>
      <c r="FH1172" s="267"/>
      <c r="FI1172" s="267"/>
      <c r="FJ1172" s="267"/>
      <c r="FK1172" s="267"/>
      <c r="FL1172" s="267"/>
      <c r="FM1172" s="267"/>
      <c r="FN1172" s="267"/>
      <c r="FO1172" s="267"/>
      <c r="FP1172" s="267"/>
      <c r="FQ1172" s="267"/>
      <c r="FR1172" s="267"/>
      <c r="FS1172" s="267"/>
      <c r="FT1172" s="267"/>
      <c r="FU1172" s="267"/>
      <c r="FV1172" s="267"/>
      <c r="FW1172" s="267"/>
      <c r="FX1172" s="267"/>
      <c r="FY1172" s="267"/>
      <c r="FZ1172" s="267"/>
      <c r="GA1172" s="267"/>
      <c r="GB1172" s="267"/>
      <c r="GC1172" s="267"/>
      <c r="GD1172" s="267"/>
      <c r="GE1172" s="267"/>
      <c r="GF1172" s="267"/>
      <c r="GG1172" s="267"/>
      <c r="GH1172" s="267"/>
      <c r="GI1172" s="267"/>
      <c r="GJ1172" s="267"/>
      <c r="GK1172" s="267"/>
      <c r="GL1172" s="267"/>
      <c r="GM1172" s="267"/>
      <c r="GN1172" s="267"/>
      <c r="GO1172" s="267"/>
      <c r="GP1172" s="267"/>
      <c r="GQ1172" s="267"/>
      <c r="GR1172" s="267"/>
      <c r="GS1172" s="267"/>
      <c r="GT1172" s="267"/>
      <c r="GU1172" s="267"/>
      <c r="GV1172" s="267"/>
    </row>
    <row r="1174" spans="1:204" s="502" customFormat="1">
      <c r="A1174" s="258"/>
      <c r="B1174" s="425"/>
      <c r="C1174" s="260"/>
      <c r="D1174" s="261"/>
      <c r="E1174" s="262"/>
      <c r="F1174" s="263"/>
      <c r="G1174" s="426"/>
      <c r="H1174" s="428"/>
      <c r="I1174" s="507"/>
      <c r="J1174" s="508"/>
      <c r="K1174" s="509"/>
      <c r="L1174" s="510"/>
      <c r="N1174" s="511"/>
      <c r="O1174" s="511"/>
      <c r="P1174" s="267"/>
      <c r="Q1174" s="267"/>
      <c r="R1174" s="267"/>
      <c r="S1174" s="267"/>
      <c r="T1174" s="267"/>
      <c r="U1174" s="267"/>
      <c r="V1174" s="267"/>
      <c r="W1174" s="267"/>
      <c r="X1174" s="267"/>
      <c r="Y1174" s="267"/>
      <c r="Z1174" s="267"/>
      <c r="AA1174" s="267"/>
      <c r="AB1174" s="267"/>
      <c r="AC1174" s="267"/>
      <c r="AD1174" s="267"/>
      <c r="AE1174" s="267"/>
      <c r="AF1174" s="267"/>
      <c r="AG1174" s="267"/>
      <c r="AH1174" s="267"/>
      <c r="AI1174" s="267"/>
      <c r="AJ1174" s="267"/>
      <c r="AK1174" s="267"/>
      <c r="AL1174" s="267"/>
      <c r="AM1174" s="267"/>
      <c r="AN1174" s="267"/>
      <c r="AO1174" s="267"/>
      <c r="AP1174" s="267"/>
      <c r="AQ1174" s="267"/>
      <c r="AR1174" s="267"/>
      <c r="AS1174" s="267"/>
      <c r="AT1174" s="267"/>
      <c r="AU1174" s="267"/>
      <c r="AV1174" s="267"/>
      <c r="AW1174" s="267"/>
      <c r="AX1174" s="267"/>
      <c r="AY1174" s="267"/>
      <c r="AZ1174" s="267"/>
      <c r="BA1174" s="267"/>
      <c r="BB1174" s="267"/>
      <c r="BC1174" s="267"/>
      <c r="BD1174" s="267"/>
      <c r="BE1174" s="267"/>
      <c r="BF1174" s="267"/>
      <c r="BG1174" s="267"/>
      <c r="BH1174" s="267"/>
      <c r="BI1174" s="267"/>
      <c r="BJ1174" s="267"/>
      <c r="BK1174" s="267"/>
      <c r="BL1174" s="267"/>
      <c r="BM1174" s="267"/>
      <c r="BN1174" s="267"/>
      <c r="BO1174" s="267"/>
      <c r="BP1174" s="267"/>
      <c r="BQ1174" s="267"/>
      <c r="BR1174" s="267"/>
      <c r="BS1174" s="267"/>
      <c r="BT1174" s="267"/>
      <c r="BU1174" s="267"/>
      <c r="BV1174" s="267"/>
      <c r="BW1174" s="267"/>
      <c r="BX1174" s="267"/>
      <c r="BY1174" s="267"/>
      <c r="BZ1174" s="267"/>
      <c r="CA1174" s="267"/>
      <c r="CB1174" s="267"/>
      <c r="CC1174" s="267"/>
      <c r="CD1174" s="267"/>
      <c r="CE1174" s="267"/>
      <c r="CF1174" s="267"/>
      <c r="CG1174" s="267"/>
      <c r="CH1174" s="267"/>
      <c r="CI1174" s="267"/>
      <c r="CJ1174" s="267"/>
      <c r="CK1174" s="267"/>
      <c r="CL1174" s="267"/>
      <c r="CM1174" s="267"/>
      <c r="CN1174" s="267"/>
      <c r="CO1174" s="267"/>
      <c r="CP1174" s="267"/>
      <c r="CQ1174" s="267"/>
      <c r="CR1174" s="267"/>
      <c r="CS1174" s="267"/>
      <c r="CT1174" s="267"/>
      <c r="CU1174" s="267"/>
      <c r="CV1174" s="267"/>
      <c r="CW1174" s="267"/>
      <c r="CX1174" s="267"/>
      <c r="CY1174" s="267"/>
      <c r="CZ1174" s="267"/>
      <c r="DA1174" s="267"/>
      <c r="DB1174" s="267"/>
      <c r="DC1174" s="267"/>
      <c r="DD1174" s="267"/>
      <c r="DE1174" s="267"/>
      <c r="DF1174" s="267"/>
      <c r="DG1174" s="267"/>
      <c r="DH1174" s="267"/>
      <c r="DI1174" s="267"/>
      <c r="DJ1174" s="267"/>
      <c r="DK1174" s="267"/>
      <c r="DL1174" s="267"/>
      <c r="DM1174" s="267"/>
      <c r="DN1174" s="267"/>
      <c r="DO1174" s="267"/>
      <c r="DP1174" s="267"/>
      <c r="DQ1174" s="267"/>
      <c r="DR1174" s="267"/>
      <c r="DS1174" s="267"/>
      <c r="DT1174" s="267"/>
      <c r="DU1174" s="267"/>
      <c r="DV1174" s="267"/>
      <c r="DW1174" s="267"/>
      <c r="DX1174" s="267"/>
      <c r="DY1174" s="267"/>
      <c r="DZ1174" s="267"/>
      <c r="EA1174" s="267"/>
      <c r="EB1174" s="267"/>
      <c r="EC1174" s="267"/>
      <c r="ED1174" s="267"/>
      <c r="EE1174" s="267"/>
      <c r="EF1174" s="267"/>
      <c r="EG1174" s="267"/>
      <c r="EH1174" s="267"/>
      <c r="EI1174" s="267"/>
      <c r="EJ1174" s="267"/>
      <c r="EK1174" s="267"/>
      <c r="EL1174" s="267"/>
      <c r="EM1174" s="267"/>
      <c r="EN1174" s="267"/>
      <c r="EO1174" s="267"/>
      <c r="EP1174" s="267"/>
      <c r="EQ1174" s="267"/>
      <c r="ER1174" s="267"/>
      <c r="ES1174" s="267"/>
      <c r="ET1174" s="267"/>
      <c r="EU1174" s="267"/>
      <c r="EV1174" s="267"/>
      <c r="EW1174" s="267"/>
      <c r="EX1174" s="267"/>
      <c r="EY1174" s="267"/>
      <c r="EZ1174" s="267"/>
      <c r="FA1174" s="267"/>
      <c r="FB1174" s="267"/>
      <c r="FC1174" s="267"/>
      <c r="FD1174" s="267"/>
      <c r="FE1174" s="267"/>
      <c r="FF1174" s="267"/>
      <c r="FG1174" s="267"/>
      <c r="FH1174" s="267"/>
      <c r="FI1174" s="267"/>
      <c r="FJ1174" s="267"/>
      <c r="FK1174" s="267"/>
      <c r="FL1174" s="267"/>
      <c r="FM1174" s="267"/>
      <c r="FN1174" s="267"/>
      <c r="FO1174" s="267"/>
      <c r="FP1174" s="267"/>
      <c r="FQ1174" s="267"/>
      <c r="FR1174" s="267"/>
      <c r="FS1174" s="267"/>
      <c r="FT1174" s="267"/>
      <c r="FU1174" s="267"/>
      <c r="FV1174" s="267"/>
      <c r="FW1174" s="267"/>
      <c r="FX1174" s="267"/>
      <c r="FY1174" s="267"/>
      <c r="FZ1174" s="267"/>
      <c r="GA1174" s="267"/>
      <c r="GB1174" s="267"/>
      <c r="GC1174" s="267"/>
      <c r="GD1174" s="267"/>
      <c r="GE1174" s="267"/>
      <c r="GF1174" s="267"/>
      <c r="GG1174" s="267"/>
      <c r="GH1174" s="267"/>
      <c r="GI1174" s="267"/>
      <c r="GJ1174" s="267"/>
      <c r="GK1174" s="267"/>
      <c r="GL1174" s="267"/>
      <c r="GM1174" s="267"/>
      <c r="GN1174" s="267"/>
      <c r="GO1174" s="267"/>
      <c r="GP1174" s="267"/>
      <c r="GQ1174" s="267"/>
      <c r="GR1174" s="267"/>
      <c r="GS1174" s="267"/>
      <c r="GT1174" s="267"/>
      <c r="GU1174" s="267"/>
      <c r="GV1174" s="267"/>
    </row>
    <row r="1176" spans="1:204" s="502" customFormat="1">
      <c r="A1176" s="258"/>
      <c r="B1176" s="425"/>
      <c r="C1176" s="260"/>
      <c r="D1176" s="261"/>
      <c r="E1176" s="262"/>
      <c r="F1176" s="263"/>
      <c r="G1176" s="426"/>
      <c r="H1176" s="428"/>
      <c r="I1176" s="507"/>
      <c r="J1176" s="508"/>
      <c r="K1176" s="509"/>
      <c r="L1176" s="510"/>
      <c r="N1176" s="511"/>
      <c r="O1176" s="511"/>
      <c r="P1176" s="267"/>
      <c r="Q1176" s="267"/>
      <c r="R1176" s="267"/>
      <c r="S1176" s="267"/>
      <c r="T1176" s="267"/>
      <c r="U1176" s="267"/>
      <c r="V1176" s="267"/>
      <c r="W1176" s="267"/>
      <c r="X1176" s="267"/>
      <c r="Y1176" s="267"/>
      <c r="Z1176" s="267"/>
      <c r="AA1176" s="267"/>
      <c r="AB1176" s="267"/>
      <c r="AC1176" s="267"/>
      <c r="AD1176" s="267"/>
      <c r="AE1176" s="267"/>
      <c r="AF1176" s="267"/>
      <c r="AG1176" s="267"/>
      <c r="AH1176" s="267"/>
      <c r="AI1176" s="267"/>
      <c r="AJ1176" s="267"/>
      <c r="AK1176" s="267"/>
      <c r="AL1176" s="267"/>
      <c r="AM1176" s="267"/>
      <c r="AN1176" s="267"/>
      <c r="AO1176" s="267"/>
      <c r="AP1176" s="267"/>
      <c r="AQ1176" s="267"/>
      <c r="AR1176" s="267"/>
      <c r="AS1176" s="267"/>
      <c r="AT1176" s="267"/>
      <c r="AU1176" s="267"/>
      <c r="AV1176" s="267"/>
      <c r="AW1176" s="267"/>
      <c r="AX1176" s="267"/>
      <c r="AY1176" s="267"/>
      <c r="AZ1176" s="267"/>
      <c r="BA1176" s="267"/>
      <c r="BB1176" s="267"/>
      <c r="BC1176" s="267"/>
      <c r="BD1176" s="267"/>
      <c r="BE1176" s="267"/>
      <c r="BF1176" s="267"/>
      <c r="BG1176" s="267"/>
      <c r="BH1176" s="267"/>
      <c r="BI1176" s="267"/>
      <c r="BJ1176" s="267"/>
      <c r="BK1176" s="267"/>
      <c r="BL1176" s="267"/>
      <c r="BM1176" s="267"/>
      <c r="BN1176" s="267"/>
      <c r="BO1176" s="267"/>
      <c r="BP1176" s="267"/>
      <c r="BQ1176" s="267"/>
      <c r="BR1176" s="267"/>
      <c r="BS1176" s="267"/>
      <c r="BT1176" s="267"/>
      <c r="BU1176" s="267"/>
      <c r="BV1176" s="267"/>
      <c r="BW1176" s="267"/>
      <c r="BX1176" s="267"/>
      <c r="BY1176" s="267"/>
      <c r="BZ1176" s="267"/>
      <c r="CA1176" s="267"/>
      <c r="CB1176" s="267"/>
      <c r="CC1176" s="267"/>
      <c r="CD1176" s="267"/>
      <c r="CE1176" s="267"/>
      <c r="CF1176" s="267"/>
      <c r="CG1176" s="267"/>
      <c r="CH1176" s="267"/>
      <c r="CI1176" s="267"/>
      <c r="CJ1176" s="267"/>
      <c r="CK1176" s="267"/>
      <c r="CL1176" s="267"/>
      <c r="CM1176" s="267"/>
      <c r="CN1176" s="267"/>
      <c r="CO1176" s="267"/>
      <c r="CP1176" s="267"/>
      <c r="CQ1176" s="267"/>
      <c r="CR1176" s="267"/>
      <c r="CS1176" s="267"/>
      <c r="CT1176" s="267"/>
      <c r="CU1176" s="267"/>
      <c r="CV1176" s="267"/>
      <c r="CW1176" s="267"/>
      <c r="CX1176" s="267"/>
      <c r="CY1176" s="267"/>
      <c r="CZ1176" s="267"/>
      <c r="DA1176" s="267"/>
      <c r="DB1176" s="267"/>
      <c r="DC1176" s="267"/>
      <c r="DD1176" s="267"/>
      <c r="DE1176" s="267"/>
      <c r="DF1176" s="267"/>
      <c r="DG1176" s="267"/>
      <c r="DH1176" s="267"/>
      <c r="DI1176" s="267"/>
      <c r="DJ1176" s="267"/>
      <c r="DK1176" s="267"/>
      <c r="DL1176" s="267"/>
      <c r="DM1176" s="267"/>
      <c r="DN1176" s="267"/>
      <c r="DO1176" s="267"/>
      <c r="DP1176" s="267"/>
      <c r="DQ1176" s="267"/>
      <c r="DR1176" s="267"/>
      <c r="DS1176" s="267"/>
      <c r="DT1176" s="267"/>
      <c r="DU1176" s="267"/>
      <c r="DV1176" s="267"/>
      <c r="DW1176" s="267"/>
      <c r="DX1176" s="267"/>
      <c r="DY1176" s="267"/>
      <c r="DZ1176" s="267"/>
      <c r="EA1176" s="267"/>
      <c r="EB1176" s="267"/>
      <c r="EC1176" s="267"/>
      <c r="ED1176" s="267"/>
      <c r="EE1176" s="267"/>
      <c r="EF1176" s="267"/>
      <c r="EG1176" s="267"/>
      <c r="EH1176" s="267"/>
      <c r="EI1176" s="267"/>
      <c r="EJ1176" s="267"/>
      <c r="EK1176" s="267"/>
      <c r="EL1176" s="267"/>
      <c r="EM1176" s="267"/>
      <c r="EN1176" s="267"/>
      <c r="EO1176" s="267"/>
      <c r="EP1176" s="267"/>
      <c r="EQ1176" s="267"/>
      <c r="ER1176" s="267"/>
      <c r="ES1176" s="267"/>
      <c r="ET1176" s="267"/>
      <c r="EU1176" s="267"/>
      <c r="EV1176" s="267"/>
      <c r="EW1176" s="267"/>
      <c r="EX1176" s="267"/>
      <c r="EY1176" s="267"/>
      <c r="EZ1176" s="267"/>
      <c r="FA1176" s="267"/>
      <c r="FB1176" s="267"/>
      <c r="FC1176" s="267"/>
      <c r="FD1176" s="267"/>
      <c r="FE1176" s="267"/>
      <c r="FF1176" s="267"/>
      <c r="FG1176" s="267"/>
      <c r="FH1176" s="267"/>
      <c r="FI1176" s="267"/>
      <c r="FJ1176" s="267"/>
      <c r="FK1176" s="267"/>
      <c r="FL1176" s="267"/>
      <c r="FM1176" s="267"/>
      <c r="FN1176" s="267"/>
      <c r="FO1176" s="267"/>
      <c r="FP1176" s="267"/>
      <c r="FQ1176" s="267"/>
      <c r="FR1176" s="267"/>
      <c r="FS1176" s="267"/>
      <c r="FT1176" s="267"/>
      <c r="FU1176" s="267"/>
      <c r="FV1176" s="267"/>
      <c r="FW1176" s="267"/>
      <c r="FX1176" s="267"/>
      <c r="FY1176" s="267"/>
      <c r="FZ1176" s="267"/>
      <c r="GA1176" s="267"/>
      <c r="GB1176" s="267"/>
      <c r="GC1176" s="267"/>
      <c r="GD1176" s="267"/>
      <c r="GE1176" s="267"/>
      <c r="GF1176" s="267"/>
      <c r="GG1176" s="267"/>
      <c r="GH1176" s="267"/>
      <c r="GI1176" s="267"/>
      <c r="GJ1176" s="267"/>
      <c r="GK1176" s="267"/>
      <c r="GL1176" s="267"/>
      <c r="GM1176" s="267"/>
      <c r="GN1176" s="267"/>
      <c r="GO1176" s="267"/>
      <c r="GP1176" s="267"/>
      <c r="GQ1176" s="267"/>
      <c r="GR1176" s="267"/>
      <c r="GS1176" s="267"/>
      <c r="GT1176" s="267"/>
      <c r="GU1176" s="267"/>
      <c r="GV1176" s="267"/>
    </row>
    <row r="1178" spans="1:204" s="502" customFormat="1">
      <c r="A1178" s="258"/>
      <c r="B1178" s="425"/>
      <c r="C1178" s="260"/>
      <c r="D1178" s="261"/>
      <c r="E1178" s="262"/>
      <c r="F1178" s="263"/>
      <c r="G1178" s="426"/>
      <c r="H1178" s="428"/>
      <c r="I1178" s="507"/>
      <c r="J1178" s="508"/>
      <c r="K1178" s="509"/>
      <c r="L1178" s="510"/>
      <c r="N1178" s="511"/>
      <c r="O1178" s="511"/>
      <c r="P1178" s="267"/>
      <c r="Q1178" s="267"/>
      <c r="R1178" s="267"/>
      <c r="S1178" s="267"/>
      <c r="T1178" s="267"/>
      <c r="U1178" s="267"/>
      <c r="V1178" s="267"/>
      <c r="W1178" s="267"/>
      <c r="X1178" s="267"/>
      <c r="Y1178" s="267"/>
      <c r="Z1178" s="267"/>
      <c r="AA1178" s="267"/>
      <c r="AB1178" s="267"/>
      <c r="AC1178" s="267"/>
      <c r="AD1178" s="267"/>
      <c r="AE1178" s="267"/>
      <c r="AF1178" s="267"/>
      <c r="AG1178" s="267"/>
      <c r="AH1178" s="267"/>
      <c r="AI1178" s="267"/>
      <c r="AJ1178" s="267"/>
      <c r="AK1178" s="267"/>
      <c r="AL1178" s="267"/>
      <c r="AM1178" s="267"/>
      <c r="AN1178" s="267"/>
      <c r="AO1178" s="267"/>
      <c r="AP1178" s="267"/>
      <c r="AQ1178" s="267"/>
      <c r="AR1178" s="267"/>
      <c r="AS1178" s="267"/>
      <c r="AT1178" s="267"/>
      <c r="AU1178" s="267"/>
      <c r="AV1178" s="267"/>
      <c r="AW1178" s="267"/>
      <c r="AX1178" s="267"/>
      <c r="AY1178" s="267"/>
      <c r="AZ1178" s="267"/>
      <c r="BA1178" s="267"/>
      <c r="BB1178" s="267"/>
      <c r="BC1178" s="267"/>
      <c r="BD1178" s="267"/>
      <c r="BE1178" s="267"/>
      <c r="BF1178" s="267"/>
      <c r="BG1178" s="267"/>
      <c r="BH1178" s="267"/>
      <c r="BI1178" s="267"/>
      <c r="BJ1178" s="267"/>
      <c r="BK1178" s="267"/>
      <c r="BL1178" s="267"/>
      <c r="BM1178" s="267"/>
      <c r="BN1178" s="267"/>
      <c r="BO1178" s="267"/>
      <c r="BP1178" s="267"/>
      <c r="BQ1178" s="267"/>
      <c r="BR1178" s="267"/>
      <c r="BS1178" s="267"/>
      <c r="BT1178" s="267"/>
      <c r="BU1178" s="267"/>
      <c r="BV1178" s="267"/>
      <c r="BW1178" s="267"/>
      <c r="BX1178" s="267"/>
      <c r="BY1178" s="267"/>
      <c r="BZ1178" s="267"/>
      <c r="CA1178" s="267"/>
      <c r="CB1178" s="267"/>
      <c r="CC1178" s="267"/>
      <c r="CD1178" s="267"/>
      <c r="CE1178" s="267"/>
      <c r="CF1178" s="267"/>
      <c r="CG1178" s="267"/>
      <c r="CH1178" s="267"/>
      <c r="CI1178" s="267"/>
      <c r="CJ1178" s="267"/>
      <c r="CK1178" s="267"/>
      <c r="CL1178" s="267"/>
      <c r="CM1178" s="267"/>
      <c r="CN1178" s="267"/>
      <c r="CO1178" s="267"/>
      <c r="CP1178" s="267"/>
      <c r="CQ1178" s="267"/>
      <c r="CR1178" s="267"/>
      <c r="CS1178" s="267"/>
      <c r="CT1178" s="267"/>
      <c r="CU1178" s="267"/>
      <c r="CV1178" s="267"/>
      <c r="CW1178" s="267"/>
      <c r="CX1178" s="267"/>
      <c r="CY1178" s="267"/>
      <c r="CZ1178" s="267"/>
      <c r="DA1178" s="267"/>
      <c r="DB1178" s="267"/>
      <c r="DC1178" s="267"/>
      <c r="DD1178" s="267"/>
      <c r="DE1178" s="267"/>
      <c r="DF1178" s="267"/>
      <c r="DG1178" s="267"/>
      <c r="DH1178" s="267"/>
      <c r="DI1178" s="267"/>
      <c r="DJ1178" s="267"/>
      <c r="DK1178" s="267"/>
      <c r="DL1178" s="267"/>
      <c r="DM1178" s="267"/>
      <c r="DN1178" s="267"/>
      <c r="DO1178" s="267"/>
      <c r="DP1178" s="267"/>
      <c r="DQ1178" s="267"/>
      <c r="DR1178" s="267"/>
      <c r="DS1178" s="267"/>
      <c r="DT1178" s="267"/>
      <c r="DU1178" s="267"/>
      <c r="DV1178" s="267"/>
      <c r="DW1178" s="267"/>
      <c r="DX1178" s="267"/>
      <c r="DY1178" s="267"/>
      <c r="DZ1178" s="267"/>
      <c r="EA1178" s="267"/>
      <c r="EB1178" s="267"/>
      <c r="EC1178" s="267"/>
      <c r="ED1178" s="267"/>
      <c r="EE1178" s="267"/>
      <c r="EF1178" s="267"/>
      <c r="EG1178" s="267"/>
      <c r="EH1178" s="267"/>
      <c r="EI1178" s="267"/>
      <c r="EJ1178" s="267"/>
      <c r="EK1178" s="267"/>
      <c r="EL1178" s="267"/>
      <c r="EM1178" s="267"/>
      <c r="EN1178" s="267"/>
      <c r="EO1178" s="267"/>
      <c r="EP1178" s="267"/>
      <c r="EQ1178" s="267"/>
      <c r="ER1178" s="267"/>
      <c r="ES1178" s="267"/>
      <c r="ET1178" s="267"/>
      <c r="EU1178" s="267"/>
      <c r="EV1178" s="267"/>
      <c r="EW1178" s="267"/>
      <c r="EX1178" s="267"/>
      <c r="EY1178" s="267"/>
      <c r="EZ1178" s="267"/>
      <c r="FA1178" s="267"/>
      <c r="FB1178" s="267"/>
      <c r="FC1178" s="267"/>
      <c r="FD1178" s="267"/>
      <c r="FE1178" s="267"/>
      <c r="FF1178" s="267"/>
      <c r="FG1178" s="267"/>
      <c r="FH1178" s="267"/>
      <c r="FI1178" s="267"/>
      <c r="FJ1178" s="267"/>
      <c r="FK1178" s="267"/>
      <c r="FL1178" s="267"/>
      <c r="FM1178" s="267"/>
      <c r="FN1178" s="267"/>
      <c r="FO1178" s="267"/>
      <c r="FP1178" s="267"/>
      <c r="FQ1178" s="267"/>
      <c r="FR1178" s="267"/>
      <c r="FS1178" s="267"/>
      <c r="FT1178" s="267"/>
      <c r="FU1178" s="267"/>
      <c r="FV1178" s="267"/>
      <c r="FW1178" s="267"/>
      <c r="FX1178" s="267"/>
      <c r="FY1178" s="267"/>
      <c r="FZ1178" s="267"/>
      <c r="GA1178" s="267"/>
      <c r="GB1178" s="267"/>
      <c r="GC1178" s="267"/>
      <c r="GD1178" s="267"/>
      <c r="GE1178" s="267"/>
      <c r="GF1178" s="267"/>
      <c r="GG1178" s="267"/>
      <c r="GH1178" s="267"/>
      <c r="GI1178" s="267"/>
      <c r="GJ1178" s="267"/>
      <c r="GK1178" s="267"/>
      <c r="GL1178" s="267"/>
      <c r="GM1178" s="267"/>
      <c r="GN1178" s="267"/>
      <c r="GO1178" s="267"/>
      <c r="GP1178" s="267"/>
      <c r="GQ1178" s="267"/>
      <c r="GR1178" s="267"/>
      <c r="GS1178" s="267"/>
      <c r="GT1178" s="267"/>
      <c r="GU1178" s="267"/>
      <c r="GV1178" s="267"/>
    </row>
    <row r="1180" spans="1:204" s="502" customFormat="1">
      <c r="A1180" s="258"/>
      <c r="B1180" s="425"/>
      <c r="C1180" s="260"/>
      <c r="D1180" s="261"/>
      <c r="E1180" s="262"/>
      <c r="F1180" s="263"/>
      <c r="G1180" s="426"/>
      <c r="H1180" s="428"/>
      <c r="I1180" s="507"/>
      <c r="J1180" s="508"/>
      <c r="K1180" s="509"/>
      <c r="L1180" s="510"/>
      <c r="N1180" s="511"/>
      <c r="O1180" s="511"/>
      <c r="P1180" s="267"/>
      <c r="Q1180" s="267"/>
      <c r="R1180" s="267"/>
      <c r="S1180" s="267"/>
      <c r="T1180" s="267"/>
      <c r="U1180" s="267"/>
      <c r="V1180" s="267"/>
      <c r="W1180" s="267"/>
      <c r="X1180" s="267"/>
      <c r="Y1180" s="267"/>
      <c r="Z1180" s="267"/>
      <c r="AA1180" s="267"/>
      <c r="AB1180" s="267"/>
      <c r="AC1180" s="267"/>
      <c r="AD1180" s="267"/>
      <c r="AE1180" s="267"/>
      <c r="AF1180" s="267"/>
      <c r="AG1180" s="267"/>
      <c r="AH1180" s="267"/>
      <c r="AI1180" s="267"/>
      <c r="AJ1180" s="267"/>
      <c r="AK1180" s="267"/>
      <c r="AL1180" s="267"/>
      <c r="AM1180" s="267"/>
      <c r="AN1180" s="267"/>
      <c r="AO1180" s="267"/>
      <c r="AP1180" s="267"/>
      <c r="AQ1180" s="267"/>
      <c r="AR1180" s="267"/>
      <c r="AS1180" s="267"/>
      <c r="AT1180" s="267"/>
      <c r="AU1180" s="267"/>
      <c r="AV1180" s="267"/>
      <c r="AW1180" s="267"/>
      <c r="AX1180" s="267"/>
      <c r="AY1180" s="267"/>
      <c r="AZ1180" s="267"/>
      <c r="BA1180" s="267"/>
      <c r="BB1180" s="267"/>
      <c r="BC1180" s="267"/>
      <c r="BD1180" s="267"/>
      <c r="BE1180" s="267"/>
      <c r="BF1180" s="267"/>
      <c r="BG1180" s="267"/>
      <c r="BH1180" s="267"/>
      <c r="BI1180" s="267"/>
      <c r="BJ1180" s="267"/>
      <c r="BK1180" s="267"/>
      <c r="BL1180" s="267"/>
      <c r="BM1180" s="267"/>
      <c r="BN1180" s="267"/>
      <c r="BO1180" s="267"/>
      <c r="BP1180" s="267"/>
      <c r="BQ1180" s="267"/>
      <c r="BR1180" s="267"/>
      <c r="BS1180" s="267"/>
      <c r="BT1180" s="267"/>
      <c r="BU1180" s="267"/>
      <c r="BV1180" s="267"/>
      <c r="BW1180" s="267"/>
      <c r="BX1180" s="267"/>
      <c r="BY1180" s="267"/>
      <c r="BZ1180" s="267"/>
      <c r="CA1180" s="267"/>
      <c r="CB1180" s="267"/>
      <c r="CC1180" s="267"/>
      <c r="CD1180" s="267"/>
      <c r="CE1180" s="267"/>
      <c r="CF1180" s="267"/>
      <c r="CG1180" s="267"/>
      <c r="CH1180" s="267"/>
      <c r="CI1180" s="267"/>
      <c r="CJ1180" s="267"/>
      <c r="CK1180" s="267"/>
      <c r="CL1180" s="267"/>
      <c r="CM1180" s="267"/>
      <c r="CN1180" s="267"/>
      <c r="CO1180" s="267"/>
      <c r="CP1180" s="267"/>
      <c r="CQ1180" s="267"/>
      <c r="CR1180" s="267"/>
      <c r="CS1180" s="267"/>
      <c r="CT1180" s="267"/>
      <c r="CU1180" s="267"/>
      <c r="CV1180" s="267"/>
      <c r="CW1180" s="267"/>
      <c r="CX1180" s="267"/>
      <c r="CY1180" s="267"/>
      <c r="CZ1180" s="267"/>
      <c r="DA1180" s="267"/>
      <c r="DB1180" s="267"/>
      <c r="DC1180" s="267"/>
      <c r="DD1180" s="267"/>
      <c r="DE1180" s="267"/>
      <c r="DF1180" s="267"/>
      <c r="DG1180" s="267"/>
      <c r="DH1180" s="267"/>
      <c r="DI1180" s="267"/>
      <c r="DJ1180" s="267"/>
      <c r="DK1180" s="267"/>
      <c r="DL1180" s="267"/>
      <c r="DM1180" s="267"/>
      <c r="DN1180" s="267"/>
      <c r="DO1180" s="267"/>
      <c r="DP1180" s="267"/>
      <c r="DQ1180" s="267"/>
      <c r="DR1180" s="267"/>
      <c r="DS1180" s="267"/>
      <c r="DT1180" s="267"/>
      <c r="DU1180" s="267"/>
      <c r="DV1180" s="267"/>
      <c r="DW1180" s="267"/>
      <c r="DX1180" s="267"/>
      <c r="DY1180" s="267"/>
      <c r="DZ1180" s="267"/>
      <c r="EA1180" s="267"/>
      <c r="EB1180" s="267"/>
      <c r="EC1180" s="267"/>
      <c r="ED1180" s="267"/>
      <c r="EE1180" s="267"/>
      <c r="EF1180" s="267"/>
      <c r="EG1180" s="267"/>
      <c r="EH1180" s="267"/>
      <c r="EI1180" s="267"/>
      <c r="EJ1180" s="267"/>
      <c r="EK1180" s="267"/>
      <c r="EL1180" s="267"/>
      <c r="EM1180" s="267"/>
      <c r="EN1180" s="267"/>
      <c r="EO1180" s="267"/>
      <c r="EP1180" s="267"/>
      <c r="EQ1180" s="267"/>
      <c r="ER1180" s="267"/>
      <c r="ES1180" s="267"/>
      <c r="ET1180" s="267"/>
      <c r="EU1180" s="267"/>
      <c r="EV1180" s="267"/>
      <c r="EW1180" s="267"/>
      <c r="EX1180" s="267"/>
      <c r="EY1180" s="267"/>
      <c r="EZ1180" s="267"/>
      <c r="FA1180" s="267"/>
      <c r="FB1180" s="267"/>
      <c r="FC1180" s="267"/>
      <c r="FD1180" s="267"/>
      <c r="FE1180" s="267"/>
      <c r="FF1180" s="267"/>
      <c r="FG1180" s="267"/>
      <c r="FH1180" s="267"/>
      <c r="FI1180" s="267"/>
      <c r="FJ1180" s="267"/>
      <c r="FK1180" s="267"/>
      <c r="FL1180" s="267"/>
      <c r="FM1180" s="267"/>
      <c r="FN1180" s="267"/>
      <c r="FO1180" s="267"/>
      <c r="FP1180" s="267"/>
      <c r="FQ1180" s="267"/>
      <c r="FR1180" s="267"/>
      <c r="FS1180" s="267"/>
      <c r="FT1180" s="267"/>
      <c r="FU1180" s="267"/>
      <c r="FV1180" s="267"/>
      <c r="FW1180" s="267"/>
      <c r="FX1180" s="267"/>
      <c r="FY1180" s="267"/>
      <c r="FZ1180" s="267"/>
      <c r="GA1180" s="267"/>
      <c r="GB1180" s="267"/>
      <c r="GC1180" s="267"/>
      <c r="GD1180" s="267"/>
      <c r="GE1180" s="267"/>
      <c r="GF1180" s="267"/>
      <c r="GG1180" s="267"/>
      <c r="GH1180" s="267"/>
      <c r="GI1180" s="267"/>
      <c r="GJ1180" s="267"/>
      <c r="GK1180" s="267"/>
      <c r="GL1180" s="267"/>
      <c r="GM1180" s="267"/>
      <c r="GN1180" s="267"/>
      <c r="GO1180" s="267"/>
      <c r="GP1180" s="267"/>
      <c r="GQ1180" s="267"/>
      <c r="GR1180" s="267"/>
      <c r="GS1180" s="267"/>
      <c r="GT1180" s="267"/>
      <c r="GU1180" s="267"/>
      <c r="GV1180" s="267"/>
    </row>
    <row r="1182" spans="1:204" s="502" customFormat="1">
      <c r="A1182" s="258"/>
      <c r="B1182" s="425"/>
      <c r="C1182" s="260"/>
      <c r="D1182" s="261"/>
      <c r="E1182" s="262"/>
      <c r="F1182" s="263"/>
      <c r="G1182" s="426"/>
      <c r="H1182" s="428"/>
      <c r="I1182" s="507"/>
      <c r="J1182" s="508"/>
      <c r="K1182" s="509"/>
      <c r="L1182" s="510"/>
      <c r="N1182" s="511"/>
      <c r="O1182" s="511"/>
      <c r="P1182" s="267"/>
      <c r="Q1182" s="267"/>
      <c r="R1182" s="267"/>
      <c r="S1182" s="267"/>
      <c r="T1182" s="267"/>
      <c r="U1182" s="267"/>
      <c r="V1182" s="267"/>
      <c r="W1182" s="267"/>
      <c r="X1182" s="267"/>
      <c r="Y1182" s="267"/>
      <c r="Z1182" s="267"/>
      <c r="AA1182" s="267"/>
      <c r="AB1182" s="267"/>
      <c r="AC1182" s="267"/>
      <c r="AD1182" s="267"/>
      <c r="AE1182" s="267"/>
      <c r="AF1182" s="267"/>
      <c r="AG1182" s="267"/>
      <c r="AH1182" s="267"/>
      <c r="AI1182" s="267"/>
      <c r="AJ1182" s="267"/>
      <c r="AK1182" s="267"/>
      <c r="AL1182" s="267"/>
      <c r="AM1182" s="267"/>
      <c r="AN1182" s="267"/>
      <c r="AO1182" s="267"/>
      <c r="AP1182" s="267"/>
      <c r="AQ1182" s="267"/>
      <c r="AR1182" s="267"/>
      <c r="AS1182" s="267"/>
      <c r="AT1182" s="267"/>
      <c r="AU1182" s="267"/>
      <c r="AV1182" s="267"/>
      <c r="AW1182" s="267"/>
      <c r="AX1182" s="267"/>
      <c r="AY1182" s="267"/>
      <c r="AZ1182" s="267"/>
      <c r="BA1182" s="267"/>
      <c r="BB1182" s="267"/>
      <c r="BC1182" s="267"/>
      <c r="BD1182" s="267"/>
      <c r="BE1182" s="267"/>
      <c r="BF1182" s="267"/>
      <c r="BG1182" s="267"/>
      <c r="BH1182" s="267"/>
      <c r="BI1182" s="267"/>
      <c r="BJ1182" s="267"/>
      <c r="BK1182" s="267"/>
      <c r="BL1182" s="267"/>
      <c r="BM1182" s="267"/>
      <c r="BN1182" s="267"/>
      <c r="BO1182" s="267"/>
      <c r="BP1182" s="267"/>
      <c r="BQ1182" s="267"/>
      <c r="BR1182" s="267"/>
      <c r="BS1182" s="267"/>
      <c r="BT1182" s="267"/>
      <c r="BU1182" s="267"/>
      <c r="BV1182" s="267"/>
      <c r="BW1182" s="267"/>
      <c r="BX1182" s="267"/>
      <c r="BY1182" s="267"/>
      <c r="BZ1182" s="267"/>
      <c r="CA1182" s="267"/>
      <c r="CB1182" s="267"/>
      <c r="CC1182" s="267"/>
      <c r="CD1182" s="267"/>
      <c r="CE1182" s="267"/>
      <c r="CF1182" s="267"/>
      <c r="CG1182" s="267"/>
      <c r="CH1182" s="267"/>
      <c r="CI1182" s="267"/>
      <c r="CJ1182" s="267"/>
      <c r="CK1182" s="267"/>
      <c r="CL1182" s="267"/>
      <c r="CM1182" s="267"/>
      <c r="CN1182" s="267"/>
      <c r="CO1182" s="267"/>
      <c r="CP1182" s="267"/>
      <c r="CQ1182" s="267"/>
      <c r="CR1182" s="267"/>
      <c r="CS1182" s="267"/>
      <c r="CT1182" s="267"/>
      <c r="CU1182" s="267"/>
      <c r="CV1182" s="267"/>
      <c r="CW1182" s="267"/>
      <c r="CX1182" s="267"/>
      <c r="CY1182" s="267"/>
      <c r="CZ1182" s="267"/>
      <c r="DA1182" s="267"/>
      <c r="DB1182" s="267"/>
      <c r="DC1182" s="267"/>
      <c r="DD1182" s="267"/>
      <c r="DE1182" s="267"/>
      <c r="DF1182" s="267"/>
      <c r="DG1182" s="267"/>
      <c r="DH1182" s="267"/>
      <c r="DI1182" s="267"/>
      <c r="DJ1182" s="267"/>
      <c r="DK1182" s="267"/>
      <c r="DL1182" s="267"/>
      <c r="DM1182" s="267"/>
      <c r="DN1182" s="267"/>
      <c r="DO1182" s="267"/>
      <c r="DP1182" s="267"/>
      <c r="DQ1182" s="267"/>
      <c r="DR1182" s="267"/>
      <c r="DS1182" s="267"/>
      <c r="DT1182" s="267"/>
      <c r="DU1182" s="267"/>
      <c r="DV1182" s="267"/>
      <c r="DW1182" s="267"/>
      <c r="DX1182" s="267"/>
      <c r="DY1182" s="267"/>
      <c r="DZ1182" s="267"/>
      <c r="EA1182" s="267"/>
      <c r="EB1182" s="267"/>
      <c r="EC1182" s="267"/>
      <c r="ED1182" s="267"/>
      <c r="EE1182" s="267"/>
      <c r="EF1182" s="267"/>
      <c r="EG1182" s="267"/>
      <c r="EH1182" s="267"/>
      <c r="EI1182" s="267"/>
      <c r="EJ1182" s="267"/>
      <c r="EK1182" s="267"/>
      <c r="EL1182" s="267"/>
      <c r="EM1182" s="267"/>
      <c r="EN1182" s="267"/>
      <c r="EO1182" s="267"/>
      <c r="EP1182" s="267"/>
      <c r="EQ1182" s="267"/>
      <c r="ER1182" s="267"/>
      <c r="ES1182" s="267"/>
      <c r="ET1182" s="267"/>
      <c r="EU1182" s="267"/>
      <c r="EV1182" s="267"/>
      <c r="EW1182" s="267"/>
      <c r="EX1182" s="267"/>
      <c r="EY1182" s="267"/>
      <c r="EZ1182" s="267"/>
      <c r="FA1182" s="267"/>
      <c r="FB1182" s="267"/>
      <c r="FC1182" s="267"/>
      <c r="FD1182" s="267"/>
      <c r="FE1182" s="267"/>
      <c r="FF1182" s="267"/>
      <c r="FG1182" s="267"/>
      <c r="FH1182" s="267"/>
      <c r="FI1182" s="267"/>
      <c r="FJ1182" s="267"/>
      <c r="FK1182" s="267"/>
      <c r="FL1182" s="267"/>
      <c r="FM1182" s="267"/>
      <c r="FN1182" s="267"/>
      <c r="FO1182" s="267"/>
      <c r="FP1182" s="267"/>
      <c r="FQ1182" s="267"/>
      <c r="FR1182" s="267"/>
      <c r="FS1182" s="267"/>
      <c r="FT1182" s="267"/>
      <c r="FU1182" s="267"/>
      <c r="FV1182" s="267"/>
      <c r="FW1182" s="267"/>
      <c r="FX1182" s="267"/>
      <c r="FY1182" s="267"/>
      <c r="FZ1182" s="267"/>
      <c r="GA1182" s="267"/>
      <c r="GB1182" s="267"/>
      <c r="GC1182" s="267"/>
      <c r="GD1182" s="267"/>
      <c r="GE1182" s="267"/>
      <c r="GF1182" s="267"/>
      <c r="GG1182" s="267"/>
      <c r="GH1182" s="267"/>
      <c r="GI1182" s="267"/>
      <c r="GJ1182" s="267"/>
      <c r="GK1182" s="267"/>
      <c r="GL1182" s="267"/>
      <c r="GM1182" s="267"/>
      <c r="GN1182" s="267"/>
      <c r="GO1182" s="267"/>
      <c r="GP1182" s="267"/>
      <c r="GQ1182" s="267"/>
      <c r="GR1182" s="267"/>
      <c r="GS1182" s="267"/>
      <c r="GT1182" s="267"/>
      <c r="GU1182" s="267"/>
      <c r="GV1182" s="267"/>
    </row>
    <row r="1184" spans="1:204" s="502" customFormat="1">
      <c r="A1184" s="258"/>
      <c r="B1184" s="425"/>
      <c r="C1184" s="260"/>
      <c r="D1184" s="261"/>
      <c r="E1184" s="262"/>
      <c r="F1184" s="263"/>
      <c r="G1184" s="426"/>
      <c r="H1184" s="428"/>
      <c r="I1184" s="507"/>
      <c r="J1184" s="508"/>
      <c r="K1184" s="509"/>
      <c r="L1184" s="510"/>
      <c r="N1184" s="511"/>
      <c r="O1184" s="511"/>
      <c r="P1184" s="267"/>
      <c r="Q1184" s="267"/>
      <c r="R1184" s="267"/>
      <c r="S1184" s="267"/>
      <c r="T1184" s="267"/>
      <c r="U1184" s="267"/>
      <c r="V1184" s="267"/>
      <c r="W1184" s="267"/>
      <c r="X1184" s="267"/>
      <c r="Y1184" s="267"/>
      <c r="Z1184" s="267"/>
      <c r="AA1184" s="267"/>
      <c r="AB1184" s="267"/>
      <c r="AC1184" s="267"/>
      <c r="AD1184" s="267"/>
      <c r="AE1184" s="267"/>
      <c r="AF1184" s="267"/>
      <c r="AG1184" s="267"/>
      <c r="AH1184" s="267"/>
      <c r="AI1184" s="267"/>
      <c r="AJ1184" s="267"/>
      <c r="AK1184" s="267"/>
      <c r="AL1184" s="267"/>
      <c r="AM1184" s="267"/>
      <c r="AN1184" s="267"/>
      <c r="AO1184" s="267"/>
      <c r="AP1184" s="267"/>
      <c r="AQ1184" s="267"/>
      <c r="AR1184" s="267"/>
      <c r="AS1184" s="267"/>
      <c r="AT1184" s="267"/>
      <c r="AU1184" s="267"/>
      <c r="AV1184" s="267"/>
      <c r="AW1184" s="267"/>
      <c r="AX1184" s="267"/>
      <c r="AY1184" s="267"/>
      <c r="AZ1184" s="267"/>
      <c r="BA1184" s="267"/>
      <c r="BB1184" s="267"/>
      <c r="BC1184" s="267"/>
      <c r="BD1184" s="267"/>
      <c r="BE1184" s="267"/>
      <c r="BF1184" s="267"/>
      <c r="BG1184" s="267"/>
      <c r="BH1184" s="267"/>
      <c r="BI1184" s="267"/>
      <c r="BJ1184" s="267"/>
      <c r="BK1184" s="267"/>
      <c r="BL1184" s="267"/>
      <c r="BM1184" s="267"/>
      <c r="BN1184" s="267"/>
      <c r="BO1184" s="267"/>
      <c r="BP1184" s="267"/>
      <c r="BQ1184" s="267"/>
      <c r="BR1184" s="267"/>
      <c r="BS1184" s="267"/>
      <c r="BT1184" s="267"/>
      <c r="BU1184" s="267"/>
      <c r="BV1184" s="267"/>
      <c r="BW1184" s="267"/>
      <c r="BX1184" s="267"/>
      <c r="BY1184" s="267"/>
      <c r="BZ1184" s="267"/>
      <c r="CA1184" s="267"/>
      <c r="CB1184" s="267"/>
      <c r="CC1184" s="267"/>
      <c r="CD1184" s="267"/>
      <c r="CE1184" s="267"/>
      <c r="CF1184" s="267"/>
      <c r="CG1184" s="267"/>
      <c r="CH1184" s="267"/>
      <c r="CI1184" s="267"/>
      <c r="CJ1184" s="267"/>
      <c r="CK1184" s="267"/>
      <c r="CL1184" s="267"/>
      <c r="CM1184" s="267"/>
      <c r="CN1184" s="267"/>
      <c r="CO1184" s="267"/>
      <c r="CP1184" s="267"/>
      <c r="CQ1184" s="267"/>
      <c r="CR1184" s="267"/>
      <c r="CS1184" s="267"/>
      <c r="CT1184" s="267"/>
      <c r="CU1184" s="267"/>
      <c r="CV1184" s="267"/>
      <c r="CW1184" s="267"/>
      <c r="CX1184" s="267"/>
      <c r="CY1184" s="267"/>
      <c r="CZ1184" s="267"/>
      <c r="DA1184" s="267"/>
      <c r="DB1184" s="267"/>
      <c r="DC1184" s="267"/>
      <c r="DD1184" s="267"/>
      <c r="DE1184" s="267"/>
      <c r="DF1184" s="267"/>
      <c r="DG1184" s="267"/>
      <c r="DH1184" s="267"/>
      <c r="DI1184" s="267"/>
      <c r="DJ1184" s="267"/>
      <c r="DK1184" s="267"/>
      <c r="DL1184" s="267"/>
      <c r="DM1184" s="267"/>
      <c r="DN1184" s="267"/>
      <c r="DO1184" s="267"/>
      <c r="DP1184" s="267"/>
      <c r="DQ1184" s="267"/>
      <c r="DR1184" s="267"/>
      <c r="DS1184" s="267"/>
      <c r="DT1184" s="267"/>
      <c r="DU1184" s="267"/>
      <c r="DV1184" s="267"/>
      <c r="DW1184" s="267"/>
      <c r="DX1184" s="267"/>
      <c r="DY1184" s="267"/>
      <c r="DZ1184" s="267"/>
      <c r="EA1184" s="267"/>
      <c r="EB1184" s="267"/>
      <c r="EC1184" s="267"/>
      <c r="ED1184" s="267"/>
      <c r="EE1184" s="267"/>
      <c r="EF1184" s="267"/>
      <c r="EG1184" s="267"/>
      <c r="EH1184" s="267"/>
      <c r="EI1184" s="267"/>
      <c r="EJ1184" s="267"/>
      <c r="EK1184" s="267"/>
      <c r="EL1184" s="267"/>
      <c r="EM1184" s="267"/>
      <c r="EN1184" s="267"/>
      <c r="EO1184" s="267"/>
      <c r="EP1184" s="267"/>
      <c r="EQ1184" s="267"/>
      <c r="ER1184" s="267"/>
      <c r="ES1184" s="267"/>
      <c r="ET1184" s="267"/>
      <c r="EU1184" s="267"/>
      <c r="EV1184" s="267"/>
      <c r="EW1184" s="267"/>
      <c r="EX1184" s="267"/>
      <c r="EY1184" s="267"/>
      <c r="EZ1184" s="267"/>
      <c r="FA1184" s="267"/>
      <c r="FB1184" s="267"/>
      <c r="FC1184" s="267"/>
      <c r="FD1184" s="267"/>
      <c r="FE1184" s="267"/>
      <c r="FF1184" s="267"/>
      <c r="FG1184" s="267"/>
      <c r="FH1184" s="267"/>
      <c r="FI1184" s="267"/>
      <c r="FJ1184" s="267"/>
      <c r="FK1184" s="267"/>
      <c r="FL1184" s="267"/>
      <c r="FM1184" s="267"/>
      <c r="FN1184" s="267"/>
      <c r="FO1184" s="267"/>
      <c r="FP1184" s="267"/>
      <c r="FQ1184" s="267"/>
      <c r="FR1184" s="267"/>
      <c r="FS1184" s="267"/>
      <c r="FT1184" s="267"/>
      <c r="FU1184" s="267"/>
      <c r="FV1184" s="267"/>
      <c r="FW1184" s="267"/>
      <c r="FX1184" s="267"/>
      <c r="FY1184" s="267"/>
      <c r="FZ1184" s="267"/>
      <c r="GA1184" s="267"/>
      <c r="GB1184" s="267"/>
      <c r="GC1184" s="267"/>
      <c r="GD1184" s="267"/>
      <c r="GE1184" s="267"/>
      <c r="GF1184" s="267"/>
      <c r="GG1184" s="267"/>
      <c r="GH1184" s="267"/>
      <c r="GI1184" s="267"/>
      <c r="GJ1184" s="267"/>
      <c r="GK1184" s="267"/>
      <c r="GL1184" s="267"/>
      <c r="GM1184" s="267"/>
      <c r="GN1184" s="267"/>
      <c r="GO1184" s="267"/>
      <c r="GP1184" s="267"/>
      <c r="GQ1184" s="267"/>
      <c r="GR1184" s="267"/>
      <c r="GS1184" s="267"/>
      <c r="GT1184" s="267"/>
      <c r="GU1184" s="267"/>
      <c r="GV1184" s="267"/>
    </row>
    <row r="1185" spans="1:204" s="502" customFormat="1">
      <c r="A1185" s="258"/>
      <c r="B1185" s="425"/>
      <c r="C1185" s="260"/>
      <c r="D1185" s="261"/>
      <c r="E1185" s="262"/>
      <c r="F1185" s="263"/>
      <c r="G1185" s="426"/>
      <c r="H1185" s="428"/>
      <c r="I1185" s="507"/>
      <c r="J1185" s="508"/>
      <c r="K1185" s="509"/>
      <c r="L1185" s="510"/>
      <c r="N1185" s="511"/>
      <c r="O1185" s="511"/>
      <c r="P1185" s="267"/>
      <c r="Q1185" s="267"/>
      <c r="R1185" s="267"/>
      <c r="S1185" s="267"/>
      <c r="T1185" s="267"/>
      <c r="U1185" s="267"/>
      <c r="V1185" s="267"/>
      <c r="W1185" s="267"/>
      <c r="X1185" s="267"/>
      <c r="Y1185" s="267"/>
      <c r="Z1185" s="267"/>
      <c r="AA1185" s="267"/>
      <c r="AB1185" s="267"/>
      <c r="AC1185" s="267"/>
      <c r="AD1185" s="267"/>
      <c r="AE1185" s="267"/>
      <c r="AF1185" s="267"/>
      <c r="AG1185" s="267"/>
      <c r="AH1185" s="267"/>
      <c r="AI1185" s="267"/>
      <c r="AJ1185" s="267"/>
      <c r="AK1185" s="267"/>
      <c r="AL1185" s="267"/>
      <c r="AM1185" s="267"/>
      <c r="AN1185" s="267"/>
      <c r="AO1185" s="267"/>
      <c r="AP1185" s="267"/>
      <c r="AQ1185" s="267"/>
      <c r="AR1185" s="267"/>
      <c r="AS1185" s="267"/>
      <c r="AT1185" s="267"/>
      <c r="AU1185" s="267"/>
      <c r="AV1185" s="267"/>
      <c r="AW1185" s="267"/>
      <c r="AX1185" s="267"/>
      <c r="AY1185" s="267"/>
      <c r="AZ1185" s="267"/>
      <c r="BA1185" s="267"/>
      <c r="BB1185" s="267"/>
      <c r="BC1185" s="267"/>
      <c r="BD1185" s="267"/>
      <c r="BE1185" s="267"/>
      <c r="BF1185" s="267"/>
      <c r="BG1185" s="267"/>
      <c r="BH1185" s="267"/>
      <c r="BI1185" s="267"/>
      <c r="BJ1185" s="267"/>
      <c r="BK1185" s="267"/>
      <c r="BL1185" s="267"/>
      <c r="BM1185" s="267"/>
      <c r="BN1185" s="267"/>
      <c r="BO1185" s="267"/>
      <c r="BP1185" s="267"/>
      <c r="BQ1185" s="267"/>
      <c r="BR1185" s="267"/>
      <c r="BS1185" s="267"/>
      <c r="BT1185" s="267"/>
      <c r="BU1185" s="267"/>
      <c r="BV1185" s="267"/>
      <c r="BW1185" s="267"/>
      <c r="BX1185" s="267"/>
      <c r="BY1185" s="267"/>
      <c r="BZ1185" s="267"/>
      <c r="CA1185" s="267"/>
      <c r="CB1185" s="267"/>
      <c r="CC1185" s="267"/>
      <c r="CD1185" s="267"/>
      <c r="CE1185" s="267"/>
      <c r="CF1185" s="267"/>
      <c r="CG1185" s="267"/>
      <c r="CH1185" s="267"/>
      <c r="CI1185" s="267"/>
      <c r="CJ1185" s="267"/>
      <c r="CK1185" s="267"/>
      <c r="CL1185" s="267"/>
      <c r="CM1185" s="267"/>
      <c r="CN1185" s="267"/>
      <c r="CO1185" s="267"/>
      <c r="CP1185" s="267"/>
      <c r="CQ1185" s="267"/>
      <c r="CR1185" s="267"/>
      <c r="CS1185" s="267"/>
      <c r="CT1185" s="267"/>
      <c r="CU1185" s="267"/>
      <c r="CV1185" s="267"/>
      <c r="CW1185" s="267"/>
      <c r="CX1185" s="267"/>
      <c r="CY1185" s="267"/>
      <c r="CZ1185" s="267"/>
      <c r="DA1185" s="267"/>
      <c r="DB1185" s="267"/>
      <c r="DC1185" s="267"/>
      <c r="DD1185" s="267"/>
      <c r="DE1185" s="267"/>
      <c r="DF1185" s="267"/>
      <c r="DG1185" s="267"/>
      <c r="DH1185" s="267"/>
      <c r="DI1185" s="267"/>
      <c r="DJ1185" s="267"/>
      <c r="DK1185" s="267"/>
      <c r="DL1185" s="267"/>
      <c r="DM1185" s="267"/>
      <c r="DN1185" s="267"/>
      <c r="DO1185" s="267"/>
      <c r="DP1185" s="267"/>
      <c r="DQ1185" s="267"/>
      <c r="DR1185" s="267"/>
      <c r="DS1185" s="267"/>
      <c r="DT1185" s="267"/>
      <c r="DU1185" s="267"/>
      <c r="DV1185" s="267"/>
      <c r="DW1185" s="267"/>
      <c r="DX1185" s="267"/>
      <c r="DY1185" s="267"/>
      <c r="DZ1185" s="267"/>
      <c r="EA1185" s="267"/>
      <c r="EB1185" s="267"/>
      <c r="EC1185" s="267"/>
      <c r="ED1185" s="267"/>
      <c r="EE1185" s="267"/>
      <c r="EF1185" s="267"/>
      <c r="EG1185" s="267"/>
      <c r="EH1185" s="267"/>
      <c r="EI1185" s="267"/>
      <c r="EJ1185" s="267"/>
      <c r="EK1185" s="267"/>
      <c r="EL1185" s="267"/>
      <c r="EM1185" s="267"/>
      <c r="EN1185" s="267"/>
      <c r="EO1185" s="267"/>
      <c r="EP1185" s="267"/>
      <c r="EQ1185" s="267"/>
      <c r="ER1185" s="267"/>
      <c r="ES1185" s="267"/>
      <c r="ET1185" s="267"/>
      <c r="EU1185" s="267"/>
      <c r="EV1185" s="267"/>
      <c r="EW1185" s="267"/>
      <c r="EX1185" s="267"/>
      <c r="EY1185" s="267"/>
      <c r="EZ1185" s="267"/>
      <c r="FA1185" s="267"/>
      <c r="FB1185" s="267"/>
      <c r="FC1185" s="267"/>
      <c r="FD1185" s="267"/>
      <c r="FE1185" s="267"/>
      <c r="FF1185" s="267"/>
      <c r="FG1185" s="267"/>
      <c r="FH1185" s="267"/>
      <c r="FI1185" s="267"/>
      <c r="FJ1185" s="267"/>
      <c r="FK1185" s="267"/>
      <c r="FL1185" s="267"/>
      <c r="FM1185" s="267"/>
      <c r="FN1185" s="267"/>
      <c r="FO1185" s="267"/>
      <c r="FP1185" s="267"/>
      <c r="FQ1185" s="267"/>
      <c r="FR1185" s="267"/>
      <c r="FS1185" s="267"/>
      <c r="FT1185" s="267"/>
      <c r="FU1185" s="267"/>
      <c r="FV1185" s="267"/>
      <c r="FW1185" s="267"/>
      <c r="FX1185" s="267"/>
      <c r="FY1185" s="267"/>
      <c r="FZ1185" s="267"/>
      <c r="GA1185" s="267"/>
      <c r="GB1185" s="267"/>
      <c r="GC1185" s="267"/>
      <c r="GD1185" s="267"/>
      <c r="GE1185" s="267"/>
      <c r="GF1185" s="267"/>
      <c r="GG1185" s="267"/>
      <c r="GH1185" s="267"/>
      <c r="GI1185" s="267"/>
      <c r="GJ1185" s="267"/>
      <c r="GK1185" s="267"/>
      <c r="GL1185" s="267"/>
      <c r="GM1185" s="267"/>
      <c r="GN1185" s="267"/>
      <c r="GO1185" s="267"/>
      <c r="GP1185" s="267"/>
      <c r="GQ1185" s="267"/>
      <c r="GR1185" s="267"/>
      <c r="GS1185" s="267"/>
      <c r="GT1185" s="267"/>
      <c r="GU1185" s="267"/>
      <c r="GV1185" s="267"/>
    </row>
    <row r="1187" spans="1:204" s="502" customFormat="1">
      <c r="A1187" s="258"/>
      <c r="B1187" s="425"/>
      <c r="C1187" s="260"/>
      <c r="D1187" s="261"/>
      <c r="E1187" s="262"/>
      <c r="F1187" s="263"/>
      <c r="G1187" s="426"/>
      <c r="H1187" s="428"/>
      <c r="I1187" s="507"/>
      <c r="J1187" s="508"/>
      <c r="K1187" s="509"/>
      <c r="L1187" s="510"/>
      <c r="N1187" s="511"/>
      <c r="O1187" s="511"/>
      <c r="P1187" s="267"/>
      <c r="Q1187" s="267"/>
      <c r="R1187" s="267"/>
      <c r="S1187" s="267"/>
      <c r="T1187" s="267"/>
      <c r="U1187" s="267"/>
      <c r="V1187" s="267"/>
      <c r="W1187" s="267"/>
      <c r="X1187" s="267"/>
      <c r="Y1187" s="267"/>
      <c r="Z1187" s="267"/>
      <c r="AA1187" s="267"/>
      <c r="AB1187" s="267"/>
      <c r="AC1187" s="267"/>
      <c r="AD1187" s="267"/>
      <c r="AE1187" s="267"/>
      <c r="AF1187" s="267"/>
      <c r="AG1187" s="267"/>
      <c r="AH1187" s="267"/>
      <c r="AI1187" s="267"/>
      <c r="AJ1187" s="267"/>
      <c r="AK1187" s="267"/>
      <c r="AL1187" s="267"/>
      <c r="AM1187" s="267"/>
      <c r="AN1187" s="267"/>
      <c r="AO1187" s="267"/>
      <c r="AP1187" s="267"/>
      <c r="AQ1187" s="267"/>
      <c r="AR1187" s="267"/>
      <c r="AS1187" s="267"/>
      <c r="AT1187" s="267"/>
      <c r="AU1187" s="267"/>
      <c r="AV1187" s="267"/>
      <c r="AW1187" s="267"/>
      <c r="AX1187" s="267"/>
      <c r="AY1187" s="267"/>
      <c r="AZ1187" s="267"/>
      <c r="BA1187" s="267"/>
      <c r="BB1187" s="267"/>
      <c r="BC1187" s="267"/>
      <c r="BD1187" s="267"/>
      <c r="BE1187" s="267"/>
      <c r="BF1187" s="267"/>
      <c r="BG1187" s="267"/>
      <c r="BH1187" s="267"/>
      <c r="BI1187" s="267"/>
      <c r="BJ1187" s="267"/>
      <c r="BK1187" s="267"/>
      <c r="BL1187" s="267"/>
      <c r="BM1187" s="267"/>
      <c r="BN1187" s="267"/>
      <c r="BO1187" s="267"/>
      <c r="BP1187" s="267"/>
      <c r="BQ1187" s="267"/>
      <c r="BR1187" s="267"/>
      <c r="BS1187" s="267"/>
      <c r="BT1187" s="267"/>
      <c r="BU1187" s="267"/>
      <c r="BV1187" s="267"/>
      <c r="BW1187" s="267"/>
      <c r="BX1187" s="267"/>
      <c r="BY1187" s="267"/>
      <c r="BZ1187" s="267"/>
      <c r="CA1187" s="267"/>
      <c r="CB1187" s="267"/>
      <c r="CC1187" s="267"/>
      <c r="CD1187" s="267"/>
      <c r="CE1187" s="267"/>
      <c r="CF1187" s="267"/>
      <c r="CG1187" s="267"/>
      <c r="CH1187" s="267"/>
      <c r="CI1187" s="267"/>
      <c r="CJ1187" s="267"/>
      <c r="CK1187" s="267"/>
      <c r="CL1187" s="267"/>
      <c r="CM1187" s="267"/>
      <c r="CN1187" s="267"/>
      <c r="CO1187" s="267"/>
      <c r="CP1187" s="267"/>
      <c r="CQ1187" s="267"/>
      <c r="CR1187" s="267"/>
      <c r="CS1187" s="267"/>
      <c r="CT1187" s="267"/>
      <c r="CU1187" s="267"/>
      <c r="CV1187" s="267"/>
      <c r="CW1187" s="267"/>
      <c r="CX1187" s="267"/>
      <c r="CY1187" s="267"/>
      <c r="CZ1187" s="267"/>
      <c r="DA1187" s="267"/>
      <c r="DB1187" s="267"/>
      <c r="DC1187" s="267"/>
      <c r="DD1187" s="267"/>
      <c r="DE1187" s="267"/>
      <c r="DF1187" s="267"/>
      <c r="DG1187" s="267"/>
      <c r="DH1187" s="267"/>
      <c r="DI1187" s="267"/>
      <c r="DJ1187" s="267"/>
      <c r="DK1187" s="267"/>
      <c r="DL1187" s="267"/>
      <c r="DM1187" s="267"/>
      <c r="DN1187" s="267"/>
      <c r="DO1187" s="267"/>
      <c r="DP1187" s="267"/>
      <c r="DQ1187" s="267"/>
      <c r="DR1187" s="267"/>
      <c r="DS1187" s="267"/>
      <c r="DT1187" s="267"/>
      <c r="DU1187" s="267"/>
      <c r="DV1187" s="267"/>
      <c r="DW1187" s="267"/>
      <c r="DX1187" s="267"/>
      <c r="DY1187" s="267"/>
      <c r="DZ1187" s="267"/>
      <c r="EA1187" s="267"/>
      <c r="EB1187" s="267"/>
      <c r="EC1187" s="267"/>
      <c r="ED1187" s="267"/>
      <c r="EE1187" s="267"/>
      <c r="EF1187" s="267"/>
      <c r="EG1187" s="267"/>
      <c r="EH1187" s="267"/>
      <c r="EI1187" s="267"/>
      <c r="EJ1187" s="267"/>
      <c r="EK1187" s="267"/>
      <c r="EL1187" s="267"/>
      <c r="EM1187" s="267"/>
      <c r="EN1187" s="267"/>
      <c r="EO1187" s="267"/>
      <c r="EP1187" s="267"/>
      <c r="EQ1187" s="267"/>
      <c r="ER1187" s="267"/>
      <c r="ES1187" s="267"/>
      <c r="ET1187" s="267"/>
      <c r="EU1187" s="267"/>
      <c r="EV1187" s="267"/>
      <c r="EW1187" s="267"/>
      <c r="EX1187" s="267"/>
      <c r="EY1187" s="267"/>
      <c r="EZ1187" s="267"/>
      <c r="FA1187" s="267"/>
      <c r="FB1187" s="267"/>
      <c r="FC1187" s="267"/>
      <c r="FD1187" s="267"/>
      <c r="FE1187" s="267"/>
      <c r="FF1187" s="267"/>
      <c r="FG1187" s="267"/>
      <c r="FH1187" s="267"/>
      <c r="FI1187" s="267"/>
      <c r="FJ1187" s="267"/>
      <c r="FK1187" s="267"/>
      <c r="FL1187" s="267"/>
      <c r="FM1187" s="267"/>
      <c r="FN1187" s="267"/>
      <c r="FO1187" s="267"/>
      <c r="FP1187" s="267"/>
      <c r="FQ1187" s="267"/>
      <c r="FR1187" s="267"/>
      <c r="FS1187" s="267"/>
      <c r="FT1187" s="267"/>
      <c r="FU1187" s="267"/>
      <c r="FV1187" s="267"/>
      <c r="FW1187" s="267"/>
      <c r="FX1187" s="267"/>
      <c r="FY1187" s="267"/>
      <c r="FZ1187" s="267"/>
      <c r="GA1187" s="267"/>
      <c r="GB1187" s="267"/>
      <c r="GC1187" s="267"/>
      <c r="GD1187" s="267"/>
      <c r="GE1187" s="267"/>
      <c r="GF1187" s="267"/>
      <c r="GG1187" s="267"/>
      <c r="GH1187" s="267"/>
      <c r="GI1187" s="267"/>
      <c r="GJ1187" s="267"/>
      <c r="GK1187" s="267"/>
      <c r="GL1187" s="267"/>
      <c r="GM1187" s="267"/>
      <c r="GN1187" s="267"/>
      <c r="GO1187" s="267"/>
      <c r="GP1187" s="267"/>
      <c r="GQ1187" s="267"/>
      <c r="GR1187" s="267"/>
      <c r="GS1187" s="267"/>
      <c r="GT1187" s="267"/>
      <c r="GU1187" s="267"/>
      <c r="GV1187" s="267"/>
    </row>
    <row r="1189" spans="1:204" s="502" customFormat="1">
      <c r="A1189" s="258"/>
      <c r="B1189" s="425"/>
      <c r="C1189" s="260"/>
      <c r="D1189" s="261"/>
      <c r="E1189" s="262"/>
      <c r="F1189" s="263"/>
      <c r="G1189" s="426"/>
      <c r="H1189" s="428"/>
      <c r="I1189" s="507"/>
      <c r="J1189" s="508"/>
      <c r="K1189" s="509"/>
      <c r="L1189" s="510"/>
      <c r="N1189" s="511"/>
      <c r="O1189" s="511"/>
      <c r="P1189" s="267"/>
      <c r="Q1189" s="267"/>
      <c r="R1189" s="267"/>
      <c r="S1189" s="267"/>
      <c r="T1189" s="267"/>
      <c r="U1189" s="267"/>
      <c r="V1189" s="267"/>
      <c r="W1189" s="267"/>
      <c r="X1189" s="267"/>
      <c r="Y1189" s="267"/>
      <c r="Z1189" s="267"/>
      <c r="AA1189" s="267"/>
      <c r="AB1189" s="267"/>
      <c r="AC1189" s="267"/>
      <c r="AD1189" s="267"/>
      <c r="AE1189" s="267"/>
      <c r="AF1189" s="267"/>
      <c r="AG1189" s="267"/>
      <c r="AH1189" s="267"/>
      <c r="AI1189" s="267"/>
      <c r="AJ1189" s="267"/>
      <c r="AK1189" s="267"/>
      <c r="AL1189" s="267"/>
      <c r="AM1189" s="267"/>
      <c r="AN1189" s="267"/>
      <c r="AO1189" s="267"/>
      <c r="AP1189" s="267"/>
      <c r="AQ1189" s="267"/>
      <c r="AR1189" s="267"/>
      <c r="AS1189" s="267"/>
      <c r="AT1189" s="267"/>
      <c r="AU1189" s="267"/>
      <c r="AV1189" s="267"/>
      <c r="AW1189" s="267"/>
      <c r="AX1189" s="267"/>
      <c r="AY1189" s="267"/>
      <c r="AZ1189" s="267"/>
      <c r="BA1189" s="267"/>
      <c r="BB1189" s="267"/>
      <c r="BC1189" s="267"/>
      <c r="BD1189" s="267"/>
      <c r="BE1189" s="267"/>
      <c r="BF1189" s="267"/>
      <c r="BG1189" s="267"/>
      <c r="BH1189" s="267"/>
      <c r="BI1189" s="267"/>
      <c r="BJ1189" s="267"/>
      <c r="BK1189" s="267"/>
      <c r="BL1189" s="267"/>
      <c r="BM1189" s="267"/>
      <c r="BN1189" s="267"/>
      <c r="BO1189" s="267"/>
      <c r="BP1189" s="267"/>
      <c r="BQ1189" s="267"/>
      <c r="BR1189" s="267"/>
      <c r="BS1189" s="267"/>
      <c r="BT1189" s="267"/>
      <c r="BU1189" s="267"/>
      <c r="BV1189" s="267"/>
      <c r="BW1189" s="267"/>
      <c r="BX1189" s="267"/>
      <c r="BY1189" s="267"/>
      <c r="BZ1189" s="267"/>
      <c r="CA1189" s="267"/>
      <c r="CB1189" s="267"/>
      <c r="CC1189" s="267"/>
      <c r="CD1189" s="267"/>
      <c r="CE1189" s="267"/>
      <c r="CF1189" s="267"/>
      <c r="CG1189" s="267"/>
      <c r="CH1189" s="267"/>
      <c r="CI1189" s="267"/>
      <c r="CJ1189" s="267"/>
      <c r="CK1189" s="267"/>
      <c r="CL1189" s="267"/>
      <c r="CM1189" s="267"/>
      <c r="CN1189" s="267"/>
      <c r="CO1189" s="267"/>
      <c r="CP1189" s="267"/>
      <c r="CQ1189" s="267"/>
      <c r="CR1189" s="267"/>
      <c r="CS1189" s="267"/>
      <c r="CT1189" s="267"/>
      <c r="CU1189" s="267"/>
      <c r="CV1189" s="267"/>
      <c r="CW1189" s="267"/>
      <c r="CX1189" s="267"/>
      <c r="CY1189" s="267"/>
      <c r="CZ1189" s="267"/>
      <c r="DA1189" s="267"/>
      <c r="DB1189" s="267"/>
      <c r="DC1189" s="267"/>
      <c r="DD1189" s="267"/>
      <c r="DE1189" s="267"/>
      <c r="DF1189" s="267"/>
      <c r="DG1189" s="267"/>
      <c r="DH1189" s="267"/>
      <c r="DI1189" s="267"/>
      <c r="DJ1189" s="267"/>
      <c r="DK1189" s="267"/>
      <c r="DL1189" s="267"/>
      <c r="DM1189" s="267"/>
      <c r="DN1189" s="267"/>
      <c r="DO1189" s="267"/>
      <c r="DP1189" s="267"/>
      <c r="DQ1189" s="267"/>
      <c r="DR1189" s="267"/>
      <c r="DS1189" s="267"/>
      <c r="DT1189" s="267"/>
      <c r="DU1189" s="267"/>
      <c r="DV1189" s="267"/>
      <c r="DW1189" s="267"/>
      <c r="DX1189" s="267"/>
      <c r="DY1189" s="267"/>
      <c r="DZ1189" s="267"/>
      <c r="EA1189" s="267"/>
      <c r="EB1189" s="267"/>
      <c r="EC1189" s="267"/>
      <c r="ED1189" s="267"/>
      <c r="EE1189" s="267"/>
      <c r="EF1189" s="267"/>
      <c r="EG1189" s="267"/>
      <c r="EH1189" s="267"/>
      <c r="EI1189" s="267"/>
      <c r="EJ1189" s="267"/>
      <c r="EK1189" s="267"/>
      <c r="EL1189" s="267"/>
      <c r="EM1189" s="267"/>
      <c r="EN1189" s="267"/>
      <c r="EO1189" s="267"/>
      <c r="EP1189" s="267"/>
      <c r="EQ1189" s="267"/>
      <c r="ER1189" s="267"/>
      <c r="ES1189" s="267"/>
      <c r="ET1189" s="267"/>
      <c r="EU1189" s="267"/>
      <c r="EV1189" s="267"/>
      <c r="EW1189" s="267"/>
      <c r="EX1189" s="267"/>
      <c r="EY1189" s="267"/>
      <c r="EZ1189" s="267"/>
      <c r="FA1189" s="267"/>
      <c r="FB1189" s="267"/>
      <c r="FC1189" s="267"/>
      <c r="FD1189" s="267"/>
      <c r="FE1189" s="267"/>
      <c r="FF1189" s="267"/>
      <c r="FG1189" s="267"/>
      <c r="FH1189" s="267"/>
      <c r="FI1189" s="267"/>
      <c r="FJ1189" s="267"/>
      <c r="FK1189" s="267"/>
      <c r="FL1189" s="267"/>
      <c r="FM1189" s="267"/>
      <c r="FN1189" s="267"/>
      <c r="FO1189" s="267"/>
      <c r="FP1189" s="267"/>
      <c r="FQ1189" s="267"/>
      <c r="FR1189" s="267"/>
      <c r="FS1189" s="267"/>
      <c r="FT1189" s="267"/>
      <c r="FU1189" s="267"/>
      <c r="FV1189" s="267"/>
      <c r="FW1189" s="267"/>
      <c r="FX1189" s="267"/>
      <c r="FY1189" s="267"/>
      <c r="FZ1189" s="267"/>
      <c r="GA1189" s="267"/>
      <c r="GB1189" s="267"/>
      <c r="GC1189" s="267"/>
      <c r="GD1189" s="267"/>
      <c r="GE1189" s="267"/>
      <c r="GF1189" s="267"/>
      <c r="GG1189" s="267"/>
      <c r="GH1189" s="267"/>
      <c r="GI1189" s="267"/>
      <c r="GJ1189" s="267"/>
      <c r="GK1189" s="267"/>
      <c r="GL1189" s="267"/>
      <c r="GM1189" s="267"/>
      <c r="GN1189" s="267"/>
      <c r="GO1189" s="267"/>
      <c r="GP1189" s="267"/>
      <c r="GQ1189" s="267"/>
      <c r="GR1189" s="267"/>
      <c r="GS1189" s="267"/>
      <c r="GT1189" s="267"/>
      <c r="GU1189" s="267"/>
      <c r="GV1189" s="267"/>
    </row>
    <row r="1191" spans="1:204" s="502" customFormat="1">
      <c r="A1191" s="258"/>
      <c r="B1191" s="425"/>
      <c r="C1191" s="260"/>
      <c r="D1191" s="261"/>
      <c r="E1191" s="262"/>
      <c r="F1191" s="263"/>
      <c r="G1191" s="426"/>
      <c r="H1191" s="428"/>
      <c r="I1191" s="507"/>
      <c r="J1191" s="508"/>
      <c r="K1191" s="509"/>
      <c r="L1191" s="510"/>
      <c r="N1191" s="511"/>
      <c r="O1191" s="511"/>
      <c r="P1191" s="267"/>
      <c r="Q1191" s="267"/>
      <c r="R1191" s="267"/>
      <c r="S1191" s="267"/>
      <c r="T1191" s="267"/>
      <c r="U1191" s="267"/>
      <c r="V1191" s="267"/>
      <c r="W1191" s="267"/>
      <c r="X1191" s="267"/>
      <c r="Y1191" s="267"/>
      <c r="Z1191" s="267"/>
      <c r="AA1191" s="267"/>
      <c r="AB1191" s="267"/>
      <c r="AC1191" s="267"/>
      <c r="AD1191" s="267"/>
      <c r="AE1191" s="267"/>
      <c r="AF1191" s="267"/>
      <c r="AG1191" s="267"/>
      <c r="AH1191" s="267"/>
      <c r="AI1191" s="267"/>
      <c r="AJ1191" s="267"/>
      <c r="AK1191" s="267"/>
      <c r="AL1191" s="267"/>
      <c r="AM1191" s="267"/>
      <c r="AN1191" s="267"/>
      <c r="AO1191" s="267"/>
      <c r="AP1191" s="267"/>
      <c r="AQ1191" s="267"/>
      <c r="AR1191" s="267"/>
      <c r="AS1191" s="267"/>
      <c r="AT1191" s="267"/>
      <c r="AU1191" s="267"/>
      <c r="AV1191" s="267"/>
      <c r="AW1191" s="267"/>
      <c r="AX1191" s="267"/>
      <c r="AY1191" s="267"/>
      <c r="AZ1191" s="267"/>
      <c r="BA1191" s="267"/>
      <c r="BB1191" s="267"/>
      <c r="BC1191" s="267"/>
      <c r="BD1191" s="267"/>
      <c r="BE1191" s="267"/>
      <c r="BF1191" s="267"/>
      <c r="BG1191" s="267"/>
      <c r="BH1191" s="267"/>
      <c r="BI1191" s="267"/>
      <c r="BJ1191" s="267"/>
      <c r="BK1191" s="267"/>
      <c r="BL1191" s="267"/>
      <c r="BM1191" s="267"/>
      <c r="BN1191" s="267"/>
      <c r="BO1191" s="267"/>
      <c r="BP1191" s="267"/>
      <c r="BQ1191" s="267"/>
      <c r="BR1191" s="267"/>
      <c r="BS1191" s="267"/>
      <c r="BT1191" s="267"/>
      <c r="BU1191" s="267"/>
      <c r="BV1191" s="267"/>
      <c r="BW1191" s="267"/>
      <c r="BX1191" s="267"/>
      <c r="BY1191" s="267"/>
      <c r="BZ1191" s="267"/>
      <c r="CA1191" s="267"/>
      <c r="CB1191" s="267"/>
      <c r="CC1191" s="267"/>
      <c r="CD1191" s="267"/>
      <c r="CE1191" s="267"/>
      <c r="CF1191" s="267"/>
      <c r="CG1191" s="267"/>
      <c r="CH1191" s="267"/>
      <c r="CI1191" s="267"/>
      <c r="CJ1191" s="267"/>
      <c r="CK1191" s="267"/>
      <c r="CL1191" s="267"/>
      <c r="CM1191" s="267"/>
      <c r="CN1191" s="267"/>
      <c r="CO1191" s="267"/>
      <c r="CP1191" s="267"/>
      <c r="CQ1191" s="267"/>
      <c r="CR1191" s="267"/>
      <c r="CS1191" s="267"/>
      <c r="CT1191" s="267"/>
      <c r="CU1191" s="267"/>
      <c r="CV1191" s="267"/>
      <c r="CW1191" s="267"/>
      <c r="CX1191" s="267"/>
      <c r="CY1191" s="267"/>
      <c r="CZ1191" s="267"/>
      <c r="DA1191" s="267"/>
      <c r="DB1191" s="267"/>
      <c r="DC1191" s="267"/>
      <c r="DD1191" s="267"/>
      <c r="DE1191" s="267"/>
      <c r="DF1191" s="267"/>
      <c r="DG1191" s="267"/>
      <c r="DH1191" s="267"/>
      <c r="DI1191" s="267"/>
      <c r="DJ1191" s="267"/>
      <c r="DK1191" s="267"/>
      <c r="DL1191" s="267"/>
      <c r="DM1191" s="267"/>
      <c r="DN1191" s="267"/>
      <c r="DO1191" s="267"/>
      <c r="DP1191" s="267"/>
      <c r="DQ1191" s="267"/>
      <c r="DR1191" s="267"/>
      <c r="DS1191" s="267"/>
      <c r="DT1191" s="267"/>
      <c r="DU1191" s="267"/>
      <c r="DV1191" s="267"/>
      <c r="DW1191" s="267"/>
      <c r="DX1191" s="267"/>
      <c r="DY1191" s="267"/>
      <c r="DZ1191" s="267"/>
      <c r="EA1191" s="267"/>
      <c r="EB1191" s="267"/>
      <c r="EC1191" s="267"/>
      <c r="ED1191" s="267"/>
      <c r="EE1191" s="267"/>
      <c r="EF1191" s="267"/>
      <c r="EG1191" s="267"/>
      <c r="EH1191" s="267"/>
      <c r="EI1191" s="267"/>
      <c r="EJ1191" s="267"/>
      <c r="EK1191" s="267"/>
      <c r="EL1191" s="267"/>
      <c r="EM1191" s="267"/>
      <c r="EN1191" s="267"/>
      <c r="EO1191" s="267"/>
      <c r="EP1191" s="267"/>
      <c r="EQ1191" s="267"/>
      <c r="ER1191" s="267"/>
      <c r="ES1191" s="267"/>
      <c r="ET1191" s="267"/>
      <c r="EU1191" s="267"/>
      <c r="EV1191" s="267"/>
      <c r="EW1191" s="267"/>
      <c r="EX1191" s="267"/>
      <c r="EY1191" s="267"/>
      <c r="EZ1191" s="267"/>
      <c r="FA1191" s="267"/>
      <c r="FB1191" s="267"/>
      <c r="FC1191" s="267"/>
      <c r="FD1191" s="267"/>
      <c r="FE1191" s="267"/>
      <c r="FF1191" s="267"/>
      <c r="FG1191" s="267"/>
      <c r="FH1191" s="267"/>
      <c r="FI1191" s="267"/>
      <c r="FJ1191" s="267"/>
      <c r="FK1191" s="267"/>
      <c r="FL1191" s="267"/>
      <c r="FM1191" s="267"/>
      <c r="FN1191" s="267"/>
      <c r="FO1191" s="267"/>
      <c r="FP1191" s="267"/>
      <c r="FQ1191" s="267"/>
      <c r="FR1191" s="267"/>
      <c r="FS1191" s="267"/>
      <c r="FT1191" s="267"/>
      <c r="FU1191" s="267"/>
      <c r="FV1191" s="267"/>
      <c r="FW1191" s="267"/>
      <c r="FX1191" s="267"/>
      <c r="FY1191" s="267"/>
      <c r="FZ1191" s="267"/>
      <c r="GA1191" s="267"/>
      <c r="GB1191" s="267"/>
      <c r="GC1191" s="267"/>
      <c r="GD1191" s="267"/>
      <c r="GE1191" s="267"/>
      <c r="GF1191" s="267"/>
      <c r="GG1191" s="267"/>
      <c r="GH1191" s="267"/>
      <c r="GI1191" s="267"/>
      <c r="GJ1191" s="267"/>
      <c r="GK1191" s="267"/>
      <c r="GL1191" s="267"/>
      <c r="GM1191" s="267"/>
      <c r="GN1191" s="267"/>
      <c r="GO1191" s="267"/>
      <c r="GP1191" s="267"/>
      <c r="GQ1191" s="267"/>
      <c r="GR1191" s="267"/>
      <c r="GS1191" s="267"/>
      <c r="GT1191" s="267"/>
      <c r="GU1191" s="267"/>
      <c r="GV1191" s="267"/>
    </row>
    <row r="1193" spans="1:204" s="502" customFormat="1">
      <c r="A1193" s="258"/>
      <c r="B1193" s="425"/>
      <c r="C1193" s="260"/>
      <c r="D1193" s="261"/>
      <c r="E1193" s="262"/>
      <c r="F1193" s="263"/>
      <c r="G1193" s="426"/>
      <c r="H1193" s="428"/>
      <c r="I1193" s="507"/>
      <c r="J1193" s="508"/>
      <c r="K1193" s="509"/>
      <c r="L1193" s="510"/>
      <c r="N1193" s="511"/>
      <c r="O1193" s="511"/>
      <c r="P1193" s="267"/>
      <c r="Q1193" s="267"/>
      <c r="R1193" s="267"/>
      <c r="S1193" s="267"/>
      <c r="T1193" s="267"/>
      <c r="U1193" s="267"/>
      <c r="V1193" s="267"/>
      <c r="W1193" s="267"/>
      <c r="X1193" s="267"/>
      <c r="Y1193" s="267"/>
      <c r="Z1193" s="267"/>
      <c r="AA1193" s="267"/>
      <c r="AB1193" s="267"/>
      <c r="AC1193" s="267"/>
      <c r="AD1193" s="267"/>
      <c r="AE1193" s="267"/>
      <c r="AF1193" s="267"/>
      <c r="AG1193" s="267"/>
      <c r="AH1193" s="267"/>
      <c r="AI1193" s="267"/>
      <c r="AJ1193" s="267"/>
      <c r="AK1193" s="267"/>
      <c r="AL1193" s="267"/>
      <c r="AM1193" s="267"/>
      <c r="AN1193" s="267"/>
      <c r="AO1193" s="267"/>
      <c r="AP1193" s="267"/>
      <c r="AQ1193" s="267"/>
      <c r="AR1193" s="267"/>
      <c r="AS1193" s="267"/>
      <c r="AT1193" s="267"/>
      <c r="AU1193" s="267"/>
      <c r="AV1193" s="267"/>
      <c r="AW1193" s="267"/>
      <c r="AX1193" s="267"/>
      <c r="AY1193" s="267"/>
      <c r="AZ1193" s="267"/>
      <c r="BA1193" s="267"/>
      <c r="BB1193" s="267"/>
      <c r="BC1193" s="267"/>
      <c r="BD1193" s="267"/>
      <c r="BE1193" s="267"/>
      <c r="BF1193" s="267"/>
      <c r="BG1193" s="267"/>
      <c r="BH1193" s="267"/>
      <c r="BI1193" s="267"/>
      <c r="BJ1193" s="267"/>
      <c r="BK1193" s="267"/>
      <c r="BL1193" s="267"/>
      <c r="BM1193" s="267"/>
      <c r="BN1193" s="267"/>
      <c r="BO1193" s="267"/>
      <c r="BP1193" s="267"/>
      <c r="BQ1193" s="267"/>
      <c r="BR1193" s="267"/>
      <c r="BS1193" s="267"/>
      <c r="BT1193" s="267"/>
      <c r="BU1193" s="267"/>
      <c r="BV1193" s="267"/>
      <c r="BW1193" s="267"/>
      <c r="BX1193" s="267"/>
      <c r="BY1193" s="267"/>
      <c r="BZ1193" s="267"/>
      <c r="CA1193" s="267"/>
      <c r="CB1193" s="267"/>
      <c r="CC1193" s="267"/>
      <c r="CD1193" s="267"/>
      <c r="CE1193" s="267"/>
      <c r="CF1193" s="267"/>
      <c r="CG1193" s="267"/>
      <c r="CH1193" s="267"/>
      <c r="CI1193" s="267"/>
      <c r="CJ1193" s="267"/>
      <c r="CK1193" s="267"/>
      <c r="CL1193" s="267"/>
      <c r="CM1193" s="267"/>
      <c r="CN1193" s="267"/>
      <c r="CO1193" s="267"/>
      <c r="CP1193" s="267"/>
      <c r="CQ1193" s="267"/>
      <c r="CR1193" s="267"/>
      <c r="CS1193" s="267"/>
      <c r="CT1193" s="267"/>
      <c r="CU1193" s="267"/>
      <c r="CV1193" s="267"/>
      <c r="CW1193" s="267"/>
      <c r="CX1193" s="267"/>
      <c r="CY1193" s="267"/>
      <c r="CZ1193" s="267"/>
      <c r="DA1193" s="267"/>
      <c r="DB1193" s="267"/>
      <c r="DC1193" s="267"/>
      <c r="DD1193" s="267"/>
      <c r="DE1193" s="267"/>
      <c r="DF1193" s="267"/>
      <c r="DG1193" s="267"/>
      <c r="DH1193" s="267"/>
      <c r="DI1193" s="267"/>
      <c r="DJ1193" s="267"/>
      <c r="DK1193" s="267"/>
      <c r="DL1193" s="267"/>
      <c r="DM1193" s="267"/>
      <c r="DN1193" s="267"/>
      <c r="DO1193" s="267"/>
      <c r="DP1193" s="267"/>
      <c r="DQ1193" s="267"/>
      <c r="DR1193" s="267"/>
      <c r="DS1193" s="267"/>
      <c r="DT1193" s="267"/>
      <c r="DU1193" s="267"/>
      <c r="DV1193" s="267"/>
      <c r="DW1193" s="267"/>
      <c r="DX1193" s="267"/>
      <c r="DY1193" s="267"/>
      <c r="DZ1193" s="267"/>
      <c r="EA1193" s="267"/>
      <c r="EB1193" s="267"/>
      <c r="EC1193" s="267"/>
      <c r="ED1193" s="267"/>
      <c r="EE1193" s="267"/>
      <c r="EF1193" s="267"/>
      <c r="EG1193" s="267"/>
      <c r="EH1193" s="267"/>
      <c r="EI1193" s="267"/>
      <c r="EJ1193" s="267"/>
      <c r="EK1193" s="267"/>
      <c r="EL1193" s="267"/>
      <c r="EM1193" s="267"/>
      <c r="EN1193" s="267"/>
      <c r="EO1193" s="267"/>
      <c r="EP1193" s="267"/>
      <c r="EQ1193" s="267"/>
      <c r="ER1193" s="267"/>
      <c r="ES1193" s="267"/>
      <c r="ET1193" s="267"/>
      <c r="EU1193" s="267"/>
      <c r="EV1193" s="267"/>
      <c r="EW1193" s="267"/>
      <c r="EX1193" s="267"/>
      <c r="EY1193" s="267"/>
      <c r="EZ1193" s="267"/>
      <c r="FA1193" s="267"/>
      <c r="FB1193" s="267"/>
      <c r="FC1193" s="267"/>
      <c r="FD1193" s="267"/>
      <c r="FE1193" s="267"/>
      <c r="FF1193" s="267"/>
      <c r="FG1193" s="267"/>
      <c r="FH1193" s="267"/>
      <c r="FI1193" s="267"/>
      <c r="FJ1193" s="267"/>
      <c r="FK1193" s="267"/>
      <c r="FL1193" s="267"/>
      <c r="FM1193" s="267"/>
      <c r="FN1193" s="267"/>
      <c r="FO1193" s="267"/>
      <c r="FP1193" s="267"/>
      <c r="FQ1193" s="267"/>
      <c r="FR1193" s="267"/>
      <c r="FS1193" s="267"/>
      <c r="FT1193" s="267"/>
      <c r="FU1193" s="267"/>
      <c r="FV1193" s="267"/>
      <c r="FW1193" s="267"/>
      <c r="FX1193" s="267"/>
      <c r="FY1193" s="267"/>
      <c r="FZ1193" s="267"/>
      <c r="GA1193" s="267"/>
      <c r="GB1193" s="267"/>
      <c r="GC1193" s="267"/>
      <c r="GD1193" s="267"/>
      <c r="GE1193" s="267"/>
      <c r="GF1193" s="267"/>
      <c r="GG1193" s="267"/>
      <c r="GH1193" s="267"/>
      <c r="GI1193" s="267"/>
      <c r="GJ1193" s="267"/>
      <c r="GK1193" s="267"/>
      <c r="GL1193" s="267"/>
      <c r="GM1193" s="267"/>
      <c r="GN1193" s="267"/>
      <c r="GO1193" s="267"/>
      <c r="GP1193" s="267"/>
      <c r="GQ1193" s="267"/>
      <c r="GR1193" s="267"/>
      <c r="GS1193" s="267"/>
      <c r="GT1193" s="267"/>
      <c r="GU1193" s="267"/>
      <c r="GV1193" s="267"/>
    </row>
    <row r="1195" spans="1:204" s="502" customFormat="1">
      <c r="A1195" s="258"/>
      <c r="B1195" s="425"/>
      <c r="C1195" s="260"/>
      <c r="D1195" s="261"/>
      <c r="E1195" s="262"/>
      <c r="F1195" s="263"/>
      <c r="G1195" s="426"/>
      <c r="H1195" s="428"/>
      <c r="I1195" s="507"/>
      <c r="J1195" s="508"/>
      <c r="K1195" s="509"/>
      <c r="L1195" s="510"/>
      <c r="N1195" s="511"/>
      <c r="O1195" s="511"/>
      <c r="P1195" s="267"/>
      <c r="Q1195" s="267"/>
      <c r="R1195" s="267"/>
      <c r="S1195" s="267"/>
      <c r="T1195" s="267"/>
      <c r="U1195" s="267"/>
      <c r="V1195" s="267"/>
      <c r="W1195" s="267"/>
      <c r="X1195" s="267"/>
      <c r="Y1195" s="267"/>
      <c r="Z1195" s="267"/>
      <c r="AA1195" s="267"/>
      <c r="AB1195" s="267"/>
      <c r="AC1195" s="267"/>
      <c r="AD1195" s="267"/>
      <c r="AE1195" s="267"/>
      <c r="AF1195" s="267"/>
      <c r="AG1195" s="267"/>
      <c r="AH1195" s="267"/>
      <c r="AI1195" s="267"/>
      <c r="AJ1195" s="267"/>
      <c r="AK1195" s="267"/>
      <c r="AL1195" s="267"/>
      <c r="AM1195" s="267"/>
      <c r="AN1195" s="267"/>
      <c r="AO1195" s="267"/>
      <c r="AP1195" s="267"/>
      <c r="AQ1195" s="267"/>
      <c r="AR1195" s="267"/>
      <c r="AS1195" s="267"/>
      <c r="AT1195" s="267"/>
      <c r="AU1195" s="267"/>
      <c r="AV1195" s="267"/>
      <c r="AW1195" s="267"/>
      <c r="AX1195" s="267"/>
      <c r="AY1195" s="267"/>
      <c r="AZ1195" s="267"/>
      <c r="BA1195" s="267"/>
      <c r="BB1195" s="267"/>
      <c r="BC1195" s="267"/>
      <c r="BD1195" s="267"/>
      <c r="BE1195" s="267"/>
      <c r="BF1195" s="267"/>
      <c r="BG1195" s="267"/>
      <c r="BH1195" s="267"/>
      <c r="BI1195" s="267"/>
      <c r="BJ1195" s="267"/>
      <c r="BK1195" s="267"/>
      <c r="BL1195" s="267"/>
      <c r="BM1195" s="267"/>
      <c r="BN1195" s="267"/>
      <c r="BO1195" s="267"/>
      <c r="BP1195" s="267"/>
      <c r="BQ1195" s="267"/>
      <c r="BR1195" s="267"/>
      <c r="BS1195" s="267"/>
      <c r="BT1195" s="267"/>
      <c r="BU1195" s="267"/>
      <c r="BV1195" s="267"/>
      <c r="BW1195" s="267"/>
      <c r="BX1195" s="267"/>
      <c r="BY1195" s="267"/>
      <c r="BZ1195" s="267"/>
      <c r="CA1195" s="267"/>
      <c r="CB1195" s="267"/>
      <c r="CC1195" s="267"/>
      <c r="CD1195" s="267"/>
      <c r="CE1195" s="267"/>
      <c r="CF1195" s="267"/>
      <c r="CG1195" s="267"/>
      <c r="CH1195" s="267"/>
      <c r="CI1195" s="267"/>
      <c r="CJ1195" s="267"/>
      <c r="CK1195" s="267"/>
      <c r="CL1195" s="267"/>
      <c r="CM1195" s="267"/>
      <c r="CN1195" s="267"/>
      <c r="CO1195" s="267"/>
      <c r="CP1195" s="267"/>
      <c r="CQ1195" s="267"/>
      <c r="CR1195" s="267"/>
      <c r="CS1195" s="267"/>
      <c r="CT1195" s="267"/>
      <c r="CU1195" s="267"/>
      <c r="CV1195" s="267"/>
      <c r="CW1195" s="267"/>
      <c r="CX1195" s="267"/>
      <c r="CY1195" s="267"/>
      <c r="CZ1195" s="267"/>
      <c r="DA1195" s="267"/>
      <c r="DB1195" s="267"/>
      <c r="DC1195" s="267"/>
      <c r="DD1195" s="267"/>
      <c r="DE1195" s="267"/>
      <c r="DF1195" s="267"/>
      <c r="DG1195" s="267"/>
      <c r="DH1195" s="267"/>
      <c r="DI1195" s="267"/>
      <c r="DJ1195" s="267"/>
      <c r="DK1195" s="267"/>
      <c r="DL1195" s="267"/>
      <c r="DM1195" s="267"/>
      <c r="DN1195" s="267"/>
      <c r="DO1195" s="267"/>
      <c r="DP1195" s="267"/>
      <c r="DQ1195" s="267"/>
      <c r="DR1195" s="267"/>
      <c r="DS1195" s="267"/>
      <c r="DT1195" s="267"/>
      <c r="DU1195" s="267"/>
      <c r="DV1195" s="267"/>
      <c r="DW1195" s="267"/>
      <c r="DX1195" s="267"/>
      <c r="DY1195" s="267"/>
      <c r="DZ1195" s="267"/>
      <c r="EA1195" s="267"/>
      <c r="EB1195" s="267"/>
      <c r="EC1195" s="267"/>
      <c r="ED1195" s="267"/>
      <c r="EE1195" s="267"/>
      <c r="EF1195" s="267"/>
      <c r="EG1195" s="267"/>
      <c r="EH1195" s="267"/>
      <c r="EI1195" s="267"/>
      <c r="EJ1195" s="267"/>
      <c r="EK1195" s="267"/>
      <c r="EL1195" s="267"/>
      <c r="EM1195" s="267"/>
      <c r="EN1195" s="267"/>
      <c r="EO1195" s="267"/>
      <c r="EP1195" s="267"/>
      <c r="EQ1195" s="267"/>
      <c r="ER1195" s="267"/>
      <c r="ES1195" s="267"/>
      <c r="ET1195" s="267"/>
      <c r="EU1195" s="267"/>
      <c r="EV1195" s="267"/>
      <c r="EW1195" s="267"/>
      <c r="EX1195" s="267"/>
      <c r="EY1195" s="267"/>
      <c r="EZ1195" s="267"/>
      <c r="FA1195" s="267"/>
      <c r="FB1195" s="267"/>
      <c r="FC1195" s="267"/>
      <c r="FD1195" s="267"/>
      <c r="FE1195" s="267"/>
      <c r="FF1195" s="267"/>
      <c r="FG1195" s="267"/>
      <c r="FH1195" s="267"/>
      <c r="FI1195" s="267"/>
      <c r="FJ1195" s="267"/>
      <c r="FK1195" s="267"/>
      <c r="FL1195" s="267"/>
      <c r="FM1195" s="267"/>
      <c r="FN1195" s="267"/>
      <c r="FO1195" s="267"/>
      <c r="FP1195" s="267"/>
      <c r="FQ1195" s="267"/>
      <c r="FR1195" s="267"/>
      <c r="FS1195" s="267"/>
      <c r="FT1195" s="267"/>
      <c r="FU1195" s="267"/>
      <c r="FV1195" s="267"/>
      <c r="FW1195" s="267"/>
      <c r="FX1195" s="267"/>
      <c r="FY1195" s="267"/>
      <c r="FZ1195" s="267"/>
      <c r="GA1195" s="267"/>
      <c r="GB1195" s="267"/>
      <c r="GC1195" s="267"/>
      <c r="GD1195" s="267"/>
      <c r="GE1195" s="267"/>
      <c r="GF1195" s="267"/>
      <c r="GG1195" s="267"/>
      <c r="GH1195" s="267"/>
      <c r="GI1195" s="267"/>
      <c r="GJ1195" s="267"/>
      <c r="GK1195" s="267"/>
      <c r="GL1195" s="267"/>
      <c r="GM1195" s="267"/>
      <c r="GN1195" s="267"/>
      <c r="GO1195" s="267"/>
      <c r="GP1195" s="267"/>
      <c r="GQ1195" s="267"/>
      <c r="GR1195" s="267"/>
      <c r="GS1195" s="267"/>
      <c r="GT1195" s="267"/>
      <c r="GU1195" s="267"/>
      <c r="GV1195" s="267"/>
    </row>
    <row r="1197" spans="1:204" s="502" customFormat="1">
      <c r="A1197" s="258"/>
      <c r="B1197" s="425"/>
      <c r="C1197" s="260"/>
      <c r="D1197" s="261"/>
      <c r="E1197" s="262"/>
      <c r="F1197" s="263"/>
      <c r="G1197" s="426"/>
      <c r="H1197" s="428"/>
      <c r="I1197" s="507"/>
      <c r="J1197" s="508"/>
      <c r="K1197" s="509"/>
      <c r="L1197" s="510"/>
      <c r="N1197" s="511"/>
      <c r="O1197" s="511"/>
      <c r="P1197" s="267"/>
      <c r="Q1197" s="267"/>
      <c r="R1197" s="267"/>
      <c r="S1197" s="267"/>
      <c r="T1197" s="267"/>
      <c r="U1197" s="267"/>
      <c r="V1197" s="267"/>
      <c r="W1197" s="267"/>
      <c r="X1197" s="267"/>
      <c r="Y1197" s="267"/>
      <c r="Z1197" s="267"/>
      <c r="AA1197" s="267"/>
      <c r="AB1197" s="267"/>
      <c r="AC1197" s="267"/>
      <c r="AD1197" s="267"/>
      <c r="AE1197" s="267"/>
      <c r="AF1197" s="267"/>
      <c r="AG1197" s="267"/>
      <c r="AH1197" s="267"/>
      <c r="AI1197" s="267"/>
      <c r="AJ1197" s="267"/>
      <c r="AK1197" s="267"/>
      <c r="AL1197" s="267"/>
      <c r="AM1197" s="267"/>
      <c r="AN1197" s="267"/>
      <c r="AO1197" s="267"/>
      <c r="AP1197" s="267"/>
      <c r="AQ1197" s="267"/>
      <c r="AR1197" s="267"/>
      <c r="AS1197" s="267"/>
      <c r="AT1197" s="267"/>
      <c r="AU1197" s="267"/>
      <c r="AV1197" s="267"/>
      <c r="AW1197" s="267"/>
      <c r="AX1197" s="267"/>
      <c r="AY1197" s="267"/>
      <c r="AZ1197" s="267"/>
      <c r="BA1197" s="267"/>
      <c r="BB1197" s="267"/>
      <c r="BC1197" s="267"/>
      <c r="BD1197" s="267"/>
      <c r="BE1197" s="267"/>
      <c r="BF1197" s="267"/>
      <c r="BG1197" s="267"/>
      <c r="BH1197" s="267"/>
      <c r="BI1197" s="267"/>
      <c r="BJ1197" s="267"/>
      <c r="BK1197" s="267"/>
      <c r="BL1197" s="267"/>
      <c r="BM1197" s="267"/>
      <c r="BN1197" s="267"/>
      <c r="BO1197" s="267"/>
      <c r="BP1197" s="267"/>
      <c r="BQ1197" s="267"/>
      <c r="BR1197" s="267"/>
      <c r="BS1197" s="267"/>
      <c r="BT1197" s="267"/>
      <c r="BU1197" s="267"/>
      <c r="BV1197" s="267"/>
      <c r="BW1197" s="267"/>
      <c r="BX1197" s="267"/>
      <c r="BY1197" s="267"/>
      <c r="BZ1197" s="267"/>
      <c r="CA1197" s="267"/>
      <c r="CB1197" s="267"/>
      <c r="CC1197" s="267"/>
      <c r="CD1197" s="267"/>
      <c r="CE1197" s="267"/>
      <c r="CF1197" s="267"/>
      <c r="CG1197" s="267"/>
      <c r="CH1197" s="267"/>
      <c r="CI1197" s="267"/>
      <c r="CJ1197" s="267"/>
      <c r="CK1197" s="267"/>
      <c r="CL1197" s="267"/>
      <c r="CM1197" s="267"/>
      <c r="CN1197" s="267"/>
      <c r="CO1197" s="267"/>
      <c r="CP1197" s="267"/>
      <c r="CQ1197" s="267"/>
      <c r="CR1197" s="267"/>
      <c r="CS1197" s="267"/>
      <c r="CT1197" s="267"/>
      <c r="CU1197" s="267"/>
      <c r="CV1197" s="267"/>
      <c r="CW1197" s="267"/>
      <c r="CX1197" s="267"/>
      <c r="CY1197" s="267"/>
      <c r="CZ1197" s="267"/>
      <c r="DA1197" s="267"/>
      <c r="DB1197" s="267"/>
      <c r="DC1197" s="267"/>
      <c r="DD1197" s="267"/>
      <c r="DE1197" s="267"/>
      <c r="DF1197" s="267"/>
      <c r="DG1197" s="267"/>
      <c r="DH1197" s="267"/>
      <c r="DI1197" s="267"/>
      <c r="DJ1197" s="267"/>
      <c r="DK1197" s="267"/>
      <c r="DL1197" s="267"/>
      <c r="DM1197" s="267"/>
      <c r="DN1197" s="267"/>
      <c r="DO1197" s="267"/>
      <c r="DP1197" s="267"/>
      <c r="DQ1197" s="267"/>
      <c r="DR1197" s="267"/>
      <c r="DS1197" s="267"/>
      <c r="DT1197" s="267"/>
      <c r="DU1197" s="267"/>
      <c r="DV1197" s="267"/>
      <c r="DW1197" s="267"/>
      <c r="DX1197" s="267"/>
      <c r="DY1197" s="267"/>
      <c r="DZ1197" s="267"/>
      <c r="EA1197" s="267"/>
      <c r="EB1197" s="267"/>
      <c r="EC1197" s="267"/>
      <c r="ED1197" s="267"/>
      <c r="EE1197" s="267"/>
      <c r="EF1197" s="267"/>
      <c r="EG1197" s="267"/>
      <c r="EH1197" s="267"/>
      <c r="EI1197" s="267"/>
      <c r="EJ1197" s="267"/>
      <c r="EK1197" s="267"/>
      <c r="EL1197" s="267"/>
      <c r="EM1197" s="267"/>
      <c r="EN1197" s="267"/>
      <c r="EO1197" s="267"/>
      <c r="EP1197" s="267"/>
      <c r="EQ1197" s="267"/>
      <c r="ER1197" s="267"/>
      <c r="ES1197" s="267"/>
      <c r="ET1197" s="267"/>
      <c r="EU1197" s="267"/>
      <c r="EV1197" s="267"/>
      <c r="EW1197" s="267"/>
      <c r="EX1197" s="267"/>
      <c r="EY1197" s="267"/>
      <c r="EZ1197" s="267"/>
      <c r="FA1197" s="267"/>
      <c r="FB1197" s="267"/>
      <c r="FC1197" s="267"/>
      <c r="FD1197" s="267"/>
      <c r="FE1197" s="267"/>
      <c r="FF1197" s="267"/>
      <c r="FG1197" s="267"/>
      <c r="FH1197" s="267"/>
      <c r="FI1197" s="267"/>
      <c r="FJ1197" s="267"/>
      <c r="FK1197" s="267"/>
      <c r="FL1197" s="267"/>
      <c r="FM1197" s="267"/>
      <c r="FN1197" s="267"/>
      <c r="FO1197" s="267"/>
      <c r="FP1197" s="267"/>
      <c r="FQ1197" s="267"/>
      <c r="FR1197" s="267"/>
      <c r="FS1197" s="267"/>
      <c r="FT1197" s="267"/>
      <c r="FU1197" s="267"/>
      <c r="FV1197" s="267"/>
      <c r="FW1197" s="267"/>
      <c r="FX1197" s="267"/>
      <c r="FY1197" s="267"/>
      <c r="FZ1197" s="267"/>
      <c r="GA1197" s="267"/>
      <c r="GB1197" s="267"/>
      <c r="GC1197" s="267"/>
      <c r="GD1197" s="267"/>
      <c r="GE1197" s="267"/>
      <c r="GF1197" s="267"/>
      <c r="GG1197" s="267"/>
      <c r="GH1197" s="267"/>
      <c r="GI1197" s="267"/>
      <c r="GJ1197" s="267"/>
      <c r="GK1197" s="267"/>
      <c r="GL1197" s="267"/>
      <c r="GM1197" s="267"/>
      <c r="GN1197" s="267"/>
      <c r="GO1197" s="267"/>
      <c r="GP1197" s="267"/>
      <c r="GQ1197" s="267"/>
      <c r="GR1197" s="267"/>
      <c r="GS1197" s="267"/>
      <c r="GT1197" s="267"/>
      <c r="GU1197" s="267"/>
      <c r="GV1197" s="267"/>
    </row>
    <row r="1199" spans="1:204" s="502" customFormat="1">
      <c r="A1199" s="258"/>
      <c r="B1199" s="425"/>
      <c r="C1199" s="260"/>
      <c r="D1199" s="261"/>
      <c r="E1199" s="262"/>
      <c r="F1199" s="263"/>
      <c r="G1199" s="426"/>
      <c r="H1199" s="428"/>
      <c r="I1199" s="507"/>
      <c r="J1199" s="508"/>
      <c r="K1199" s="509"/>
      <c r="L1199" s="510"/>
      <c r="N1199" s="511"/>
      <c r="O1199" s="511"/>
      <c r="P1199" s="267"/>
      <c r="Q1199" s="267"/>
      <c r="R1199" s="267"/>
      <c r="S1199" s="267"/>
      <c r="T1199" s="267"/>
      <c r="U1199" s="267"/>
      <c r="V1199" s="267"/>
      <c r="W1199" s="267"/>
      <c r="X1199" s="267"/>
      <c r="Y1199" s="267"/>
      <c r="Z1199" s="267"/>
      <c r="AA1199" s="267"/>
      <c r="AB1199" s="267"/>
      <c r="AC1199" s="267"/>
      <c r="AD1199" s="267"/>
      <c r="AE1199" s="267"/>
      <c r="AF1199" s="267"/>
      <c r="AG1199" s="267"/>
      <c r="AH1199" s="267"/>
      <c r="AI1199" s="267"/>
      <c r="AJ1199" s="267"/>
      <c r="AK1199" s="267"/>
      <c r="AL1199" s="267"/>
      <c r="AM1199" s="267"/>
      <c r="AN1199" s="267"/>
      <c r="AO1199" s="267"/>
      <c r="AP1199" s="267"/>
      <c r="AQ1199" s="267"/>
      <c r="AR1199" s="267"/>
      <c r="AS1199" s="267"/>
      <c r="AT1199" s="267"/>
      <c r="AU1199" s="267"/>
      <c r="AV1199" s="267"/>
      <c r="AW1199" s="267"/>
      <c r="AX1199" s="267"/>
      <c r="AY1199" s="267"/>
      <c r="AZ1199" s="267"/>
      <c r="BA1199" s="267"/>
      <c r="BB1199" s="267"/>
      <c r="BC1199" s="267"/>
      <c r="BD1199" s="267"/>
      <c r="BE1199" s="267"/>
      <c r="BF1199" s="267"/>
      <c r="BG1199" s="267"/>
      <c r="BH1199" s="267"/>
      <c r="BI1199" s="267"/>
      <c r="BJ1199" s="267"/>
      <c r="BK1199" s="267"/>
      <c r="BL1199" s="267"/>
      <c r="BM1199" s="267"/>
      <c r="BN1199" s="267"/>
      <c r="BO1199" s="267"/>
      <c r="BP1199" s="267"/>
      <c r="BQ1199" s="267"/>
      <c r="BR1199" s="267"/>
      <c r="BS1199" s="267"/>
      <c r="BT1199" s="267"/>
      <c r="BU1199" s="267"/>
      <c r="BV1199" s="267"/>
      <c r="BW1199" s="267"/>
      <c r="BX1199" s="267"/>
      <c r="BY1199" s="267"/>
      <c r="BZ1199" s="267"/>
      <c r="CA1199" s="267"/>
      <c r="CB1199" s="267"/>
      <c r="CC1199" s="267"/>
      <c r="CD1199" s="267"/>
      <c r="CE1199" s="267"/>
      <c r="CF1199" s="267"/>
      <c r="CG1199" s="267"/>
      <c r="CH1199" s="267"/>
      <c r="CI1199" s="267"/>
      <c r="CJ1199" s="267"/>
      <c r="CK1199" s="267"/>
      <c r="CL1199" s="267"/>
      <c r="CM1199" s="267"/>
      <c r="CN1199" s="267"/>
      <c r="CO1199" s="267"/>
      <c r="CP1199" s="267"/>
      <c r="CQ1199" s="267"/>
      <c r="CR1199" s="267"/>
      <c r="CS1199" s="267"/>
      <c r="CT1199" s="267"/>
      <c r="CU1199" s="267"/>
      <c r="CV1199" s="267"/>
      <c r="CW1199" s="267"/>
      <c r="CX1199" s="267"/>
      <c r="CY1199" s="267"/>
      <c r="CZ1199" s="267"/>
      <c r="DA1199" s="267"/>
      <c r="DB1199" s="267"/>
      <c r="DC1199" s="267"/>
      <c r="DD1199" s="267"/>
      <c r="DE1199" s="267"/>
      <c r="DF1199" s="267"/>
      <c r="DG1199" s="267"/>
      <c r="DH1199" s="267"/>
      <c r="DI1199" s="267"/>
      <c r="DJ1199" s="267"/>
      <c r="DK1199" s="267"/>
      <c r="DL1199" s="267"/>
      <c r="DM1199" s="267"/>
      <c r="DN1199" s="267"/>
      <c r="DO1199" s="267"/>
      <c r="DP1199" s="267"/>
      <c r="DQ1199" s="267"/>
      <c r="DR1199" s="267"/>
      <c r="DS1199" s="267"/>
      <c r="DT1199" s="267"/>
      <c r="DU1199" s="267"/>
      <c r="DV1199" s="267"/>
      <c r="DW1199" s="267"/>
      <c r="DX1199" s="267"/>
      <c r="DY1199" s="267"/>
      <c r="DZ1199" s="267"/>
      <c r="EA1199" s="267"/>
      <c r="EB1199" s="267"/>
      <c r="EC1199" s="267"/>
      <c r="ED1199" s="267"/>
      <c r="EE1199" s="267"/>
      <c r="EF1199" s="267"/>
      <c r="EG1199" s="267"/>
      <c r="EH1199" s="267"/>
      <c r="EI1199" s="267"/>
      <c r="EJ1199" s="267"/>
      <c r="EK1199" s="267"/>
      <c r="EL1199" s="267"/>
      <c r="EM1199" s="267"/>
      <c r="EN1199" s="267"/>
      <c r="EO1199" s="267"/>
      <c r="EP1199" s="267"/>
      <c r="EQ1199" s="267"/>
      <c r="ER1199" s="267"/>
      <c r="ES1199" s="267"/>
      <c r="ET1199" s="267"/>
      <c r="EU1199" s="267"/>
      <c r="EV1199" s="267"/>
      <c r="EW1199" s="267"/>
      <c r="EX1199" s="267"/>
      <c r="EY1199" s="267"/>
      <c r="EZ1199" s="267"/>
      <c r="FA1199" s="267"/>
      <c r="FB1199" s="267"/>
      <c r="FC1199" s="267"/>
      <c r="FD1199" s="267"/>
      <c r="FE1199" s="267"/>
      <c r="FF1199" s="267"/>
      <c r="FG1199" s="267"/>
      <c r="FH1199" s="267"/>
      <c r="FI1199" s="267"/>
      <c r="FJ1199" s="267"/>
      <c r="FK1199" s="267"/>
      <c r="FL1199" s="267"/>
      <c r="FM1199" s="267"/>
      <c r="FN1199" s="267"/>
      <c r="FO1199" s="267"/>
      <c r="FP1199" s="267"/>
      <c r="FQ1199" s="267"/>
      <c r="FR1199" s="267"/>
      <c r="FS1199" s="267"/>
      <c r="FT1199" s="267"/>
      <c r="FU1199" s="267"/>
      <c r="FV1199" s="267"/>
      <c r="FW1199" s="267"/>
      <c r="FX1199" s="267"/>
      <c r="FY1199" s="267"/>
      <c r="FZ1199" s="267"/>
      <c r="GA1199" s="267"/>
      <c r="GB1199" s="267"/>
      <c r="GC1199" s="267"/>
      <c r="GD1199" s="267"/>
      <c r="GE1199" s="267"/>
      <c r="GF1199" s="267"/>
      <c r="GG1199" s="267"/>
      <c r="GH1199" s="267"/>
      <c r="GI1199" s="267"/>
      <c r="GJ1199" s="267"/>
      <c r="GK1199" s="267"/>
      <c r="GL1199" s="267"/>
      <c r="GM1199" s="267"/>
      <c r="GN1199" s="267"/>
      <c r="GO1199" s="267"/>
      <c r="GP1199" s="267"/>
      <c r="GQ1199" s="267"/>
      <c r="GR1199" s="267"/>
      <c r="GS1199" s="267"/>
      <c r="GT1199" s="267"/>
      <c r="GU1199" s="267"/>
      <c r="GV1199" s="267"/>
    </row>
    <row r="1201" spans="1:204" s="502" customFormat="1">
      <c r="A1201" s="258"/>
      <c r="B1201" s="425"/>
      <c r="C1201" s="260"/>
      <c r="D1201" s="261"/>
      <c r="E1201" s="262"/>
      <c r="F1201" s="263"/>
      <c r="G1201" s="426"/>
      <c r="H1201" s="428"/>
      <c r="I1201" s="507"/>
      <c r="J1201" s="508"/>
      <c r="K1201" s="509"/>
      <c r="L1201" s="510"/>
      <c r="N1201" s="511"/>
      <c r="O1201" s="511"/>
      <c r="P1201" s="267"/>
      <c r="Q1201" s="267"/>
      <c r="R1201" s="267"/>
      <c r="S1201" s="267"/>
      <c r="T1201" s="267"/>
      <c r="U1201" s="267"/>
      <c r="V1201" s="267"/>
      <c r="W1201" s="267"/>
      <c r="X1201" s="267"/>
      <c r="Y1201" s="267"/>
      <c r="Z1201" s="267"/>
      <c r="AA1201" s="267"/>
      <c r="AB1201" s="267"/>
      <c r="AC1201" s="267"/>
      <c r="AD1201" s="267"/>
      <c r="AE1201" s="267"/>
      <c r="AF1201" s="267"/>
      <c r="AG1201" s="267"/>
      <c r="AH1201" s="267"/>
      <c r="AI1201" s="267"/>
      <c r="AJ1201" s="267"/>
      <c r="AK1201" s="267"/>
      <c r="AL1201" s="267"/>
      <c r="AM1201" s="267"/>
      <c r="AN1201" s="267"/>
      <c r="AO1201" s="267"/>
      <c r="AP1201" s="267"/>
      <c r="AQ1201" s="267"/>
      <c r="AR1201" s="267"/>
      <c r="AS1201" s="267"/>
      <c r="AT1201" s="267"/>
      <c r="AU1201" s="267"/>
      <c r="AV1201" s="267"/>
      <c r="AW1201" s="267"/>
      <c r="AX1201" s="267"/>
      <c r="AY1201" s="267"/>
      <c r="AZ1201" s="267"/>
      <c r="BA1201" s="267"/>
      <c r="BB1201" s="267"/>
      <c r="BC1201" s="267"/>
      <c r="BD1201" s="267"/>
      <c r="BE1201" s="267"/>
      <c r="BF1201" s="267"/>
      <c r="BG1201" s="267"/>
      <c r="BH1201" s="267"/>
      <c r="BI1201" s="267"/>
      <c r="BJ1201" s="267"/>
      <c r="BK1201" s="267"/>
      <c r="BL1201" s="267"/>
      <c r="BM1201" s="267"/>
      <c r="BN1201" s="267"/>
      <c r="BO1201" s="267"/>
      <c r="BP1201" s="267"/>
      <c r="BQ1201" s="267"/>
      <c r="BR1201" s="267"/>
      <c r="BS1201" s="267"/>
      <c r="BT1201" s="267"/>
      <c r="BU1201" s="267"/>
      <c r="BV1201" s="267"/>
      <c r="BW1201" s="267"/>
      <c r="BX1201" s="267"/>
      <c r="BY1201" s="267"/>
      <c r="BZ1201" s="267"/>
      <c r="CA1201" s="267"/>
      <c r="CB1201" s="267"/>
      <c r="CC1201" s="267"/>
      <c r="CD1201" s="267"/>
      <c r="CE1201" s="267"/>
      <c r="CF1201" s="267"/>
      <c r="CG1201" s="267"/>
      <c r="CH1201" s="267"/>
      <c r="CI1201" s="267"/>
      <c r="CJ1201" s="267"/>
      <c r="CK1201" s="267"/>
      <c r="CL1201" s="267"/>
      <c r="CM1201" s="267"/>
      <c r="CN1201" s="267"/>
      <c r="CO1201" s="267"/>
      <c r="CP1201" s="267"/>
      <c r="CQ1201" s="267"/>
      <c r="CR1201" s="267"/>
      <c r="CS1201" s="267"/>
      <c r="CT1201" s="267"/>
      <c r="CU1201" s="267"/>
      <c r="CV1201" s="267"/>
      <c r="CW1201" s="267"/>
      <c r="CX1201" s="267"/>
      <c r="CY1201" s="267"/>
      <c r="CZ1201" s="267"/>
      <c r="DA1201" s="267"/>
      <c r="DB1201" s="267"/>
      <c r="DC1201" s="267"/>
      <c r="DD1201" s="267"/>
      <c r="DE1201" s="267"/>
      <c r="DF1201" s="267"/>
      <c r="DG1201" s="267"/>
      <c r="DH1201" s="267"/>
      <c r="DI1201" s="267"/>
      <c r="DJ1201" s="267"/>
      <c r="DK1201" s="267"/>
      <c r="DL1201" s="267"/>
      <c r="DM1201" s="267"/>
      <c r="DN1201" s="267"/>
      <c r="DO1201" s="267"/>
      <c r="DP1201" s="267"/>
      <c r="DQ1201" s="267"/>
      <c r="DR1201" s="267"/>
      <c r="DS1201" s="267"/>
      <c r="DT1201" s="267"/>
      <c r="DU1201" s="267"/>
      <c r="DV1201" s="267"/>
      <c r="DW1201" s="267"/>
      <c r="DX1201" s="267"/>
      <c r="DY1201" s="267"/>
      <c r="DZ1201" s="267"/>
      <c r="EA1201" s="267"/>
      <c r="EB1201" s="267"/>
      <c r="EC1201" s="267"/>
      <c r="ED1201" s="267"/>
      <c r="EE1201" s="267"/>
      <c r="EF1201" s="267"/>
      <c r="EG1201" s="267"/>
      <c r="EH1201" s="267"/>
      <c r="EI1201" s="267"/>
      <c r="EJ1201" s="267"/>
      <c r="EK1201" s="267"/>
      <c r="EL1201" s="267"/>
      <c r="EM1201" s="267"/>
      <c r="EN1201" s="267"/>
      <c r="EO1201" s="267"/>
      <c r="EP1201" s="267"/>
      <c r="EQ1201" s="267"/>
      <c r="ER1201" s="267"/>
      <c r="ES1201" s="267"/>
      <c r="ET1201" s="267"/>
      <c r="EU1201" s="267"/>
      <c r="EV1201" s="267"/>
      <c r="EW1201" s="267"/>
      <c r="EX1201" s="267"/>
      <c r="EY1201" s="267"/>
      <c r="EZ1201" s="267"/>
      <c r="FA1201" s="267"/>
      <c r="FB1201" s="267"/>
      <c r="FC1201" s="267"/>
      <c r="FD1201" s="267"/>
      <c r="FE1201" s="267"/>
      <c r="FF1201" s="267"/>
      <c r="FG1201" s="267"/>
      <c r="FH1201" s="267"/>
      <c r="FI1201" s="267"/>
      <c r="FJ1201" s="267"/>
      <c r="FK1201" s="267"/>
      <c r="FL1201" s="267"/>
      <c r="FM1201" s="267"/>
      <c r="FN1201" s="267"/>
      <c r="FO1201" s="267"/>
      <c r="FP1201" s="267"/>
      <c r="FQ1201" s="267"/>
      <c r="FR1201" s="267"/>
      <c r="FS1201" s="267"/>
      <c r="FT1201" s="267"/>
      <c r="FU1201" s="267"/>
      <c r="FV1201" s="267"/>
      <c r="FW1201" s="267"/>
      <c r="FX1201" s="267"/>
      <c r="FY1201" s="267"/>
      <c r="FZ1201" s="267"/>
      <c r="GA1201" s="267"/>
      <c r="GB1201" s="267"/>
      <c r="GC1201" s="267"/>
      <c r="GD1201" s="267"/>
      <c r="GE1201" s="267"/>
      <c r="GF1201" s="267"/>
      <c r="GG1201" s="267"/>
      <c r="GH1201" s="267"/>
      <c r="GI1201" s="267"/>
      <c r="GJ1201" s="267"/>
      <c r="GK1201" s="267"/>
      <c r="GL1201" s="267"/>
      <c r="GM1201" s="267"/>
      <c r="GN1201" s="267"/>
      <c r="GO1201" s="267"/>
      <c r="GP1201" s="267"/>
      <c r="GQ1201" s="267"/>
      <c r="GR1201" s="267"/>
      <c r="GS1201" s="267"/>
      <c r="GT1201" s="267"/>
      <c r="GU1201" s="267"/>
      <c r="GV1201" s="267"/>
    </row>
    <row r="1203" spans="1:204" s="502" customFormat="1">
      <c r="A1203" s="258"/>
      <c r="B1203" s="425"/>
      <c r="C1203" s="260"/>
      <c r="D1203" s="261"/>
      <c r="E1203" s="262"/>
      <c r="F1203" s="263"/>
      <c r="G1203" s="426"/>
      <c r="H1203" s="428"/>
      <c r="I1203" s="507"/>
      <c r="J1203" s="508"/>
      <c r="K1203" s="509"/>
      <c r="L1203" s="510"/>
      <c r="N1203" s="511"/>
      <c r="O1203" s="511"/>
      <c r="P1203" s="267"/>
      <c r="Q1203" s="267"/>
      <c r="R1203" s="267"/>
      <c r="S1203" s="267"/>
      <c r="T1203" s="267"/>
      <c r="U1203" s="267"/>
      <c r="V1203" s="267"/>
      <c r="W1203" s="267"/>
      <c r="X1203" s="267"/>
      <c r="Y1203" s="267"/>
      <c r="Z1203" s="267"/>
      <c r="AA1203" s="267"/>
      <c r="AB1203" s="267"/>
      <c r="AC1203" s="267"/>
      <c r="AD1203" s="267"/>
      <c r="AE1203" s="267"/>
      <c r="AF1203" s="267"/>
      <c r="AG1203" s="267"/>
      <c r="AH1203" s="267"/>
      <c r="AI1203" s="267"/>
      <c r="AJ1203" s="267"/>
      <c r="AK1203" s="267"/>
      <c r="AL1203" s="267"/>
      <c r="AM1203" s="267"/>
      <c r="AN1203" s="267"/>
      <c r="AO1203" s="267"/>
      <c r="AP1203" s="267"/>
      <c r="AQ1203" s="267"/>
      <c r="AR1203" s="267"/>
      <c r="AS1203" s="267"/>
      <c r="AT1203" s="267"/>
      <c r="AU1203" s="267"/>
      <c r="AV1203" s="267"/>
      <c r="AW1203" s="267"/>
      <c r="AX1203" s="267"/>
      <c r="AY1203" s="267"/>
      <c r="AZ1203" s="267"/>
      <c r="BA1203" s="267"/>
      <c r="BB1203" s="267"/>
      <c r="BC1203" s="267"/>
      <c r="BD1203" s="267"/>
      <c r="BE1203" s="267"/>
      <c r="BF1203" s="267"/>
      <c r="BG1203" s="267"/>
      <c r="BH1203" s="267"/>
      <c r="BI1203" s="267"/>
      <c r="BJ1203" s="267"/>
      <c r="BK1203" s="267"/>
      <c r="BL1203" s="267"/>
      <c r="BM1203" s="267"/>
      <c r="BN1203" s="267"/>
      <c r="BO1203" s="267"/>
      <c r="BP1203" s="267"/>
      <c r="BQ1203" s="267"/>
      <c r="BR1203" s="267"/>
      <c r="BS1203" s="267"/>
      <c r="BT1203" s="267"/>
      <c r="BU1203" s="267"/>
      <c r="BV1203" s="267"/>
      <c r="BW1203" s="267"/>
      <c r="BX1203" s="267"/>
      <c r="BY1203" s="267"/>
      <c r="BZ1203" s="267"/>
      <c r="CA1203" s="267"/>
      <c r="CB1203" s="267"/>
      <c r="CC1203" s="267"/>
      <c r="CD1203" s="267"/>
      <c r="CE1203" s="267"/>
      <c r="CF1203" s="267"/>
      <c r="CG1203" s="267"/>
      <c r="CH1203" s="267"/>
      <c r="CI1203" s="267"/>
      <c r="CJ1203" s="267"/>
      <c r="CK1203" s="267"/>
      <c r="CL1203" s="267"/>
      <c r="CM1203" s="267"/>
      <c r="CN1203" s="267"/>
      <c r="CO1203" s="267"/>
      <c r="CP1203" s="267"/>
      <c r="CQ1203" s="267"/>
      <c r="CR1203" s="267"/>
      <c r="CS1203" s="267"/>
      <c r="CT1203" s="267"/>
      <c r="CU1203" s="267"/>
      <c r="CV1203" s="267"/>
      <c r="CW1203" s="267"/>
      <c r="CX1203" s="267"/>
      <c r="CY1203" s="267"/>
      <c r="CZ1203" s="267"/>
      <c r="DA1203" s="267"/>
      <c r="DB1203" s="267"/>
      <c r="DC1203" s="267"/>
      <c r="DD1203" s="267"/>
      <c r="DE1203" s="267"/>
      <c r="DF1203" s="267"/>
      <c r="DG1203" s="267"/>
      <c r="DH1203" s="267"/>
      <c r="DI1203" s="267"/>
      <c r="DJ1203" s="267"/>
      <c r="DK1203" s="267"/>
      <c r="DL1203" s="267"/>
      <c r="DM1203" s="267"/>
      <c r="DN1203" s="267"/>
      <c r="DO1203" s="267"/>
      <c r="DP1203" s="267"/>
      <c r="DQ1203" s="267"/>
      <c r="DR1203" s="267"/>
      <c r="DS1203" s="267"/>
      <c r="DT1203" s="267"/>
      <c r="DU1203" s="267"/>
      <c r="DV1203" s="267"/>
      <c r="DW1203" s="267"/>
      <c r="DX1203" s="267"/>
      <c r="DY1203" s="267"/>
      <c r="DZ1203" s="267"/>
      <c r="EA1203" s="267"/>
      <c r="EB1203" s="267"/>
      <c r="EC1203" s="267"/>
      <c r="ED1203" s="267"/>
      <c r="EE1203" s="267"/>
      <c r="EF1203" s="267"/>
      <c r="EG1203" s="267"/>
      <c r="EH1203" s="267"/>
      <c r="EI1203" s="267"/>
      <c r="EJ1203" s="267"/>
      <c r="EK1203" s="267"/>
      <c r="EL1203" s="267"/>
      <c r="EM1203" s="267"/>
      <c r="EN1203" s="267"/>
      <c r="EO1203" s="267"/>
      <c r="EP1203" s="267"/>
      <c r="EQ1203" s="267"/>
      <c r="ER1203" s="267"/>
      <c r="ES1203" s="267"/>
      <c r="ET1203" s="267"/>
      <c r="EU1203" s="267"/>
      <c r="EV1203" s="267"/>
      <c r="EW1203" s="267"/>
      <c r="EX1203" s="267"/>
      <c r="EY1203" s="267"/>
      <c r="EZ1203" s="267"/>
      <c r="FA1203" s="267"/>
      <c r="FB1203" s="267"/>
      <c r="FC1203" s="267"/>
      <c r="FD1203" s="267"/>
      <c r="FE1203" s="267"/>
      <c r="FF1203" s="267"/>
      <c r="FG1203" s="267"/>
      <c r="FH1203" s="267"/>
      <c r="FI1203" s="267"/>
      <c r="FJ1203" s="267"/>
      <c r="FK1203" s="267"/>
      <c r="FL1203" s="267"/>
      <c r="FM1203" s="267"/>
      <c r="FN1203" s="267"/>
      <c r="FO1203" s="267"/>
      <c r="FP1203" s="267"/>
      <c r="FQ1203" s="267"/>
      <c r="FR1203" s="267"/>
      <c r="FS1203" s="267"/>
      <c r="FT1203" s="267"/>
      <c r="FU1203" s="267"/>
      <c r="FV1203" s="267"/>
      <c r="FW1203" s="267"/>
      <c r="FX1203" s="267"/>
      <c r="FY1203" s="267"/>
      <c r="FZ1203" s="267"/>
      <c r="GA1203" s="267"/>
      <c r="GB1203" s="267"/>
      <c r="GC1203" s="267"/>
      <c r="GD1203" s="267"/>
      <c r="GE1203" s="267"/>
      <c r="GF1203" s="267"/>
      <c r="GG1203" s="267"/>
      <c r="GH1203" s="267"/>
      <c r="GI1203" s="267"/>
      <c r="GJ1203" s="267"/>
      <c r="GK1203" s="267"/>
      <c r="GL1203" s="267"/>
      <c r="GM1203" s="267"/>
      <c r="GN1203" s="267"/>
      <c r="GO1203" s="267"/>
      <c r="GP1203" s="267"/>
      <c r="GQ1203" s="267"/>
      <c r="GR1203" s="267"/>
      <c r="GS1203" s="267"/>
      <c r="GT1203" s="267"/>
      <c r="GU1203" s="267"/>
      <c r="GV1203" s="267"/>
    </row>
    <row r="1205" spans="1:204" s="502" customFormat="1">
      <c r="A1205" s="258"/>
      <c r="B1205" s="425"/>
      <c r="C1205" s="260"/>
      <c r="D1205" s="261"/>
      <c r="E1205" s="262"/>
      <c r="F1205" s="263"/>
      <c r="G1205" s="426"/>
      <c r="H1205" s="428"/>
      <c r="I1205" s="507"/>
      <c r="J1205" s="508"/>
      <c r="K1205" s="509"/>
      <c r="L1205" s="510"/>
      <c r="N1205" s="511"/>
      <c r="O1205" s="511"/>
      <c r="P1205" s="267"/>
      <c r="Q1205" s="267"/>
      <c r="R1205" s="267"/>
      <c r="S1205" s="267"/>
      <c r="T1205" s="267"/>
      <c r="U1205" s="267"/>
      <c r="V1205" s="267"/>
      <c r="W1205" s="267"/>
      <c r="X1205" s="267"/>
      <c r="Y1205" s="267"/>
      <c r="Z1205" s="267"/>
      <c r="AA1205" s="267"/>
      <c r="AB1205" s="267"/>
      <c r="AC1205" s="267"/>
      <c r="AD1205" s="267"/>
      <c r="AE1205" s="267"/>
      <c r="AF1205" s="267"/>
      <c r="AG1205" s="267"/>
      <c r="AH1205" s="267"/>
      <c r="AI1205" s="267"/>
      <c r="AJ1205" s="267"/>
      <c r="AK1205" s="267"/>
      <c r="AL1205" s="267"/>
      <c r="AM1205" s="267"/>
      <c r="AN1205" s="267"/>
      <c r="AO1205" s="267"/>
      <c r="AP1205" s="267"/>
      <c r="AQ1205" s="267"/>
      <c r="AR1205" s="267"/>
      <c r="AS1205" s="267"/>
      <c r="AT1205" s="267"/>
      <c r="AU1205" s="267"/>
      <c r="AV1205" s="267"/>
      <c r="AW1205" s="267"/>
      <c r="AX1205" s="267"/>
      <c r="AY1205" s="267"/>
      <c r="AZ1205" s="267"/>
      <c r="BA1205" s="267"/>
      <c r="BB1205" s="267"/>
      <c r="BC1205" s="267"/>
      <c r="BD1205" s="267"/>
      <c r="BE1205" s="267"/>
      <c r="BF1205" s="267"/>
      <c r="BG1205" s="267"/>
      <c r="BH1205" s="267"/>
      <c r="BI1205" s="267"/>
      <c r="BJ1205" s="267"/>
      <c r="BK1205" s="267"/>
      <c r="BL1205" s="267"/>
      <c r="BM1205" s="267"/>
      <c r="BN1205" s="267"/>
      <c r="BO1205" s="267"/>
      <c r="BP1205" s="267"/>
      <c r="BQ1205" s="267"/>
      <c r="BR1205" s="267"/>
      <c r="BS1205" s="267"/>
      <c r="BT1205" s="267"/>
      <c r="BU1205" s="267"/>
      <c r="BV1205" s="267"/>
      <c r="BW1205" s="267"/>
      <c r="BX1205" s="267"/>
      <c r="BY1205" s="267"/>
      <c r="BZ1205" s="267"/>
      <c r="CA1205" s="267"/>
      <c r="CB1205" s="267"/>
      <c r="CC1205" s="267"/>
      <c r="CD1205" s="267"/>
      <c r="CE1205" s="267"/>
      <c r="CF1205" s="267"/>
      <c r="CG1205" s="267"/>
      <c r="CH1205" s="267"/>
      <c r="CI1205" s="267"/>
      <c r="CJ1205" s="267"/>
      <c r="CK1205" s="267"/>
      <c r="CL1205" s="267"/>
      <c r="CM1205" s="267"/>
      <c r="CN1205" s="267"/>
      <c r="CO1205" s="267"/>
      <c r="CP1205" s="267"/>
      <c r="CQ1205" s="267"/>
      <c r="CR1205" s="267"/>
      <c r="CS1205" s="267"/>
      <c r="CT1205" s="267"/>
      <c r="CU1205" s="267"/>
      <c r="CV1205" s="267"/>
      <c r="CW1205" s="267"/>
      <c r="CX1205" s="267"/>
      <c r="CY1205" s="267"/>
      <c r="CZ1205" s="267"/>
      <c r="DA1205" s="267"/>
      <c r="DB1205" s="267"/>
      <c r="DC1205" s="267"/>
      <c r="DD1205" s="267"/>
      <c r="DE1205" s="267"/>
      <c r="DF1205" s="267"/>
      <c r="DG1205" s="267"/>
      <c r="DH1205" s="267"/>
      <c r="DI1205" s="267"/>
      <c r="DJ1205" s="267"/>
      <c r="DK1205" s="267"/>
      <c r="DL1205" s="267"/>
      <c r="DM1205" s="267"/>
      <c r="DN1205" s="267"/>
      <c r="DO1205" s="267"/>
      <c r="DP1205" s="267"/>
      <c r="DQ1205" s="267"/>
      <c r="DR1205" s="267"/>
      <c r="DS1205" s="267"/>
      <c r="DT1205" s="267"/>
      <c r="DU1205" s="267"/>
      <c r="DV1205" s="267"/>
      <c r="DW1205" s="267"/>
      <c r="DX1205" s="267"/>
      <c r="DY1205" s="267"/>
      <c r="DZ1205" s="267"/>
      <c r="EA1205" s="267"/>
      <c r="EB1205" s="267"/>
      <c r="EC1205" s="267"/>
      <c r="ED1205" s="267"/>
      <c r="EE1205" s="267"/>
      <c r="EF1205" s="267"/>
      <c r="EG1205" s="267"/>
      <c r="EH1205" s="267"/>
      <c r="EI1205" s="267"/>
      <c r="EJ1205" s="267"/>
      <c r="EK1205" s="267"/>
      <c r="EL1205" s="267"/>
      <c r="EM1205" s="267"/>
      <c r="EN1205" s="267"/>
      <c r="EO1205" s="267"/>
      <c r="EP1205" s="267"/>
      <c r="EQ1205" s="267"/>
      <c r="ER1205" s="267"/>
      <c r="ES1205" s="267"/>
      <c r="ET1205" s="267"/>
      <c r="EU1205" s="267"/>
      <c r="EV1205" s="267"/>
      <c r="EW1205" s="267"/>
      <c r="EX1205" s="267"/>
      <c r="EY1205" s="267"/>
      <c r="EZ1205" s="267"/>
      <c r="FA1205" s="267"/>
      <c r="FB1205" s="267"/>
      <c r="FC1205" s="267"/>
      <c r="FD1205" s="267"/>
      <c r="FE1205" s="267"/>
      <c r="FF1205" s="267"/>
      <c r="FG1205" s="267"/>
      <c r="FH1205" s="267"/>
      <c r="FI1205" s="267"/>
      <c r="FJ1205" s="267"/>
      <c r="FK1205" s="267"/>
      <c r="FL1205" s="267"/>
      <c r="FM1205" s="267"/>
      <c r="FN1205" s="267"/>
      <c r="FO1205" s="267"/>
      <c r="FP1205" s="267"/>
      <c r="FQ1205" s="267"/>
      <c r="FR1205" s="267"/>
      <c r="FS1205" s="267"/>
      <c r="FT1205" s="267"/>
      <c r="FU1205" s="267"/>
      <c r="FV1205" s="267"/>
      <c r="FW1205" s="267"/>
      <c r="FX1205" s="267"/>
      <c r="FY1205" s="267"/>
      <c r="FZ1205" s="267"/>
      <c r="GA1205" s="267"/>
      <c r="GB1205" s="267"/>
      <c r="GC1205" s="267"/>
      <c r="GD1205" s="267"/>
      <c r="GE1205" s="267"/>
      <c r="GF1205" s="267"/>
      <c r="GG1205" s="267"/>
      <c r="GH1205" s="267"/>
      <c r="GI1205" s="267"/>
      <c r="GJ1205" s="267"/>
      <c r="GK1205" s="267"/>
      <c r="GL1205" s="267"/>
      <c r="GM1205" s="267"/>
      <c r="GN1205" s="267"/>
      <c r="GO1205" s="267"/>
      <c r="GP1205" s="267"/>
      <c r="GQ1205" s="267"/>
      <c r="GR1205" s="267"/>
      <c r="GS1205" s="267"/>
      <c r="GT1205" s="267"/>
      <c r="GU1205" s="267"/>
      <c r="GV1205" s="267"/>
    </row>
    <row r="1207" spans="1:204" s="502" customFormat="1">
      <c r="A1207" s="258"/>
      <c r="B1207" s="425"/>
      <c r="C1207" s="260"/>
      <c r="D1207" s="261"/>
      <c r="E1207" s="262"/>
      <c r="F1207" s="263"/>
      <c r="G1207" s="426"/>
      <c r="H1207" s="428"/>
      <c r="I1207" s="507"/>
      <c r="J1207" s="508"/>
      <c r="K1207" s="509"/>
      <c r="L1207" s="510"/>
      <c r="N1207" s="511"/>
      <c r="O1207" s="511"/>
      <c r="P1207" s="267"/>
      <c r="Q1207" s="267"/>
      <c r="R1207" s="267"/>
      <c r="S1207" s="267"/>
      <c r="T1207" s="267"/>
      <c r="U1207" s="267"/>
      <c r="V1207" s="267"/>
      <c r="W1207" s="267"/>
      <c r="X1207" s="267"/>
      <c r="Y1207" s="267"/>
      <c r="Z1207" s="267"/>
      <c r="AA1207" s="267"/>
      <c r="AB1207" s="267"/>
      <c r="AC1207" s="267"/>
      <c r="AD1207" s="267"/>
      <c r="AE1207" s="267"/>
      <c r="AF1207" s="267"/>
      <c r="AG1207" s="267"/>
      <c r="AH1207" s="267"/>
      <c r="AI1207" s="267"/>
      <c r="AJ1207" s="267"/>
      <c r="AK1207" s="267"/>
      <c r="AL1207" s="267"/>
      <c r="AM1207" s="267"/>
      <c r="AN1207" s="267"/>
      <c r="AO1207" s="267"/>
      <c r="AP1207" s="267"/>
      <c r="AQ1207" s="267"/>
      <c r="AR1207" s="267"/>
      <c r="AS1207" s="267"/>
      <c r="AT1207" s="267"/>
      <c r="AU1207" s="267"/>
      <c r="AV1207" s="267"/>
      <c r="AW1207" s="267"/>
      <c r="AX1207" s="267"/>
      <c r="AY1207" s="267"/>
      <c r="AZ1207" s="267"/>
      <c r="BA1207" s="267"/>
      <c r="BB1207" s="267"/>
      <c r="BC1207" s="267"/>
      <c r="BD1207" s="267"/>
      <c r="BE1207" s="267"/>
      <c r="BF1207" s="267"/>
      <c r="BG1207" s="267"/>
      <c r="BH1207" s="267"/>
      <c r="BI1207" s="267"/>
      <c r="BJ1207" s="267"/>
      <c r="BK1207" s="267"/>
      <c r="BL1207" s="267"/>
      <c r="BM1207" s="267"/>
      <c r="BN1207" s="267"/>
      <c r="BO1207" s="267"/>
      <c r="BP1207" s="267"/>
      <c r="BQ1207" s="267"/>
      <c r="BR1207" s="267"/>
      <c r="BS1207" s="267"/>
      <c r="BT1207" s="267"/>
      <c r="BU1207" s="267"/>
      <c r="BV1207" s="267"/>
      <c r="BW1207" s="267"/>
      <c r="BX1207" s="267"/>
      <c r="BY1207" s="267"/>
      <c r="BZ1207" s="267"/>
      <c r="CA1207" s="267"/>
      <c r="CB1207" s="267"/>
      <c r="CC1207" s="267"/>
      <c r="CD1207" s="267"/>
      <c r="CE1207" s="267"/>
      <c r="CF1207" s="267"/>
      <c r="CG1207" s="267"/>
      <c r="CH1207" s="267"/>
      <c r="CI1207" s="267"/>
      <c r="CJ1207" s="267"/>
      <c r="CK1207" s="267"/>
      <c r="CL1207" s="267"/>
      <c r="CM1207" s="267"/>
      <c r="CN1207" s="267"/>
      <c r="CO1207" s="267"/>
      <c r="CP1207" s="267"/>
      <c r="CQ1207" s="267"/>
      <c r="CR1207" s="267"/>
      <c r="CS1207" s="267"/>
      <c r="CT1207" s="267"/>
      <c r="CU1207" s="267"/>
      <c r="CV1207" s="267"/>
      <c r="CW1207" s="267"/>
      <c r="CX1207" s="267"/>
      <c r="CY1207" s="267"/>
      <c r="CZ1207" s="267"/>
      <c r="DA1207" s="267"/>
      <c r="DB1207" s="267"/>
      <c r="DC1207" s="267"/>
      <c r="DD1207" s="267"/>
      <c r="DE1207" s="267"/>
      <c r="DF1207" s="267"/>
      <c r="DG1207" s="267"/>
      <c r="DH1207" s="267"/>
      <c r="DI1207" s="267"/>
      <c r="DJ1207" s="267"/>
      <c r="DK1207" s="267"/>
      <c r="DL1207" s="267"/>
      <c r="DM1207" s="267"/>
      <c r="DN1207" s="267"/>
      <c r="DO1207" s="267"/>
      <c r="DP1207" s="267"/>
      <c r="DQ1207" s="267"/>
      <c r="DR1207" s="267"/>
      <c r="DS1207" s="267"/>
      <c r="DT1207" s="267"/>
      <c r="DU1207" s="267"/>
      <c r="DV1207" s="267"/>
      <c r="DW1207" s="267"/>
      <c r="DX1207" s="267"/>
      <c r="DY1207" s="267"/>
      <c r="DZ1207" s="267"/>
      <c r="EA1207" s="267"/>
      <c r="EB1207" s="267"/>
      <c r="EC1207" s="267"/>
      <c r="ED1207" s="267"/>
      <c r="EE1207" s="267"/>
      <c r="EF1207" s="267"/>
      <c r="EG1207" s="267"/>
      <c r="EH1207" s="267"/>
      <c r="EI1207" s="267"/>
      <c r="EJ1207" s="267"/>
      <c r="EK1207" s="267"/>
      <c r="EL1207" s="267"/>
      <c r="EM1207" s="267"/>
      <c r="EN1207" s="267"/>
      <c r="EO1207" s="267"/>
      <c r="EP1207" s="267"/>
      <c r="EQ1207" s="267"/>
      <c r="ER1207" s="267"/>
      <c r="ES1207" s="267"/>
      <c r="ET1207" s="267"/>
      <c r="EU1207" s="267"/>
      <c r="EV1207" s="267"/>
      <c r="EW1207" s="267"/>
      <c r="EX1207" s="267"/>
      <c r="EY1207" s="267"/>
      <c r="EZ1207" s="267"/>
      <c r="FA1207" s="267"/>
      <c r="FB1207" s="267"/>
      <c r="FC1207" s="267"/>
      <c r="FD1207" s="267"/>
      <c r="FE1207" s="267"/>
      <c r="FF1207" s="267"/>
      <c r="FG1207" s="267"/>
      <c r="FH1207" s="267"/>
      <c r="FI1207" s="267"/>
      <c r="FJ1207" s="267"/>
      <c r="FK1207" s="267"/>
      <c r="FL1207" s="267"/>
      <c r="FM1207" s="267"/>
      <c r="FN1207" s="267"/>
      <c r="FO1207" s="267"/>
      <c r="FP1207" s="267"/>
      <c r="FQ1207" s="267"/>
      <c r="FR1207" s="267"/>
      <c r="FS1207" s="267"/>
      <c r="FT1207" s="267"/>
      <c r="FU1207" s="267"/>
      <c r="FV1207" s="267"/>
      <c r="FW1207" s="267"/>
      <c r="FX1207" s="267"/>
      <c r="FY1207" s="267"/>
      <c r="FZ1207" s="267"/>
      <c r="GA1207" s="267"/>
      <c r="GB1207" s="267"/>
      <c r="GC1207" s="267"/>
      <c r="GD1207" s="267"/>
      <c r="GE1207" s="267"/>
      <c r="GF1207" s="267"/>
      <c r="GG1207" s="267"/>
      <c r="GH1207" s="267"/>
      <c r="GI1207" s="267"/>
      <c r="GJ1207" s="267"/>
      <c r="GK1207" s="267"/>
      <c r="GL1207" s="267"/>
      <c r="GM1207" s="267"/>
      <c r="GN1207" s="267"/>
      <c r="GO1207" s="267"/>
      <c r="GP1207" s="267"/>
      <c r="GQ1207" s="267"/>
      <c r="GR1207" s="267"/>
      <c r="GS1207" s="267"/>
      <c r="GT1207" s="267"/>
      <c r="GU1207" s="267"/>
      <c r="GV1207" s="267"/>
    </row>
    <row r="1209" spans="1:204" s="502" customFormat="1">
      <c r="A1209" s="258"/>
      <c r="B1209" s="425"/>
      <c r="C1209" s="260"/>
      <c r="D1209" s="261"/>
      <c r="E1209" s="262"/>
      <c r="F1209" s="263"/>
      <c r="G1209" s="426"/>
      <c r="H1209" s="428"/>
      <c r="I1209" s="507"/>
      <c r="J1209" s="508"/>
      <c r="K1209" s="509"/>
      <c r="L1209" s="510"/>
      <c r="N1209" s="511"/>
      <c r="O1209" s="511"/>
      <c r="P1209" s="267"/>
      <c r="Q1209" s="267"/>
      <c r="R1209" s="267"/>
      <c r="S1209" s="267"/>
      <c r="T1209" s="267"/>
      <c r="U1209" s="267"/>
      <c r="V1209" s="267"/>
      <c r="W1209" s="267"/>
      <c r="X1209" s="267"/>
      <c r="Y1209" s="267"/>
      <c r="Z1209" s="267"/>
      <c r="AA1209" s="267"/>
      <c r="AB1209" s="267"/>
      <c r="AC1209" s="267"/>
      <c r="AD1209" s="267"/>
      <c r="AE1209" s="267"/>
      <c r="AF1209" s="267"/>
      <c r="AG1209" s="267"/>
      <c r="AH1209" s="267"/>
      <c r="AI1209" s="267"/>
      <c r="AJ1209" s="267"/>
      <c r="AK1209" s="267"/>
      <c r="AL1209" s="267"/>
      <c r="AM1209" s="267"/>
      <c r="AN1209" s="267"/>
      <c r="AO1209" s="267"/>
      <c r="AP1209" s="267"/>
      <c r="AQ1209" s="267"/>
      <c r="AR1209" s="267"/>
      <c r="AS1209" s="267"/>
      <c r="AT1209" s="267"/>
      <c r="AU1209" s="267"/>
      <c r="AV1209" s="267"/>
      <c r="AW1209" s="267"/>
      <c r="AX1209" s="267"/>
      <c r="AY1209" s="267"/>
      <c r="AZ1209" s="267"/>
      <c r="BA1209" s="267"/>
      <c r="BB1209" s="267"/>
      <c r="BC1209" s="267"/>
      <c r="BD1209" s="267"/>
      <c r="BE1209" s="267"/>
      <c r="BF1209" s="267"/>
      <c r="BG1209" s="267"/>
      <c r="BH1209" s="267"/>
      <c r="BI1209" s="267"/>
      <c r="BJ1209" s="267"/>
      <c r="BK1209" s="267"/>
      <c r="BL1209" s="267"/>
      <c r="BM1209" s="267"/>
      <c r="BN1209" s="267"/>
      <c r="BO1209" s="267"/>
      <c r="BP1209" s="267"/>
      <c r="BQ1209" s="267"/>
      <c r="BR1209" s="267"/>
      <c r="BS1209" s="267"/>
      <c r="BT1209" s="267"/>
      <c r="BU1209" s="267"/>
      <c r="BV1209" s="267"/>
      <c r="BW1209" s="267"/>
      <c r="BX1209" s="267"/>
      <c r="BY1209" s="267"/>
      <c r="BZ1209" s="267"/>
      <c r="CA1209" s="267"/>
      <c r="CB1209" s="267"/>
      <c r="CC1209" s="267"/>
      <c r="CD1209" s="267"/>
      <c r="CE1209" s="267"/>
      <c r="CF1209" s="267"/>
      <c r="CG1209" s="267"/>
      <c r="CH1209" s="267"/>
      <c r="CI1209" s="267"/>
      <c r="CJ1209" s="267"/>
      <c r="CK1209" s="267"/>
      <c r="CL1209" s="267"/>
      <c r="CM1209" s="267"/>
      <c r="CN1209" s="267"/>
      <c r="CO1209" s="267"/>
      <c r="CP1209" s="267"/>
      <c r="CQ1209" s="267"/>
      <c r="CR1209" s="267"/>
      <c r="CS1209" s="267"/>
      <c r="CT1209" s="267"/>
      <c r="CU1209" s="267"/>
      <c r="CV1209" s="267"/>
      <c r="CW1209" s="267"/>
      <c r="CX1209" s="267"/>
      <c r="CY1209" s="267"/>
      <c r="CZ1209" s="267"/>
      <c r="DA1209" s="267"/>
      <c r="DB1209" s="267"/>
      <c r="DC1209" s="267"/>
      <c r="DD1209" s="267"/>
      <c r="DE1209" s="267"/>
      <c r="DF1209" s="267"/>
      <c r="DG1209" s="267"/>
      <c r="DH1209" s="267"/>
      <c r="DI1209" s="267"/>
      <c r="DJ1209" s="267"/>
      <c r="DK1209" s="267"/>
      <c r="DL1209" s="267"/>
      <c r="DM1209" s="267"/>
      <c r="DN1209" s="267"/>
      <c r="DO1209" s="267"/>
      <c r="DP1209" s="267"/>
      <c r="DQ1209" s="267"/>
      <c r="DR1209" s="267"/>
      <c r="DS1209" s="267"/>
      <c r="DT1209" s="267"/>
      <c r="DU1209" s="267"/>
      <c r="DV1209" s="267"/>
      <c r="DW1209" s="267"/>
      <c r="DX1209" s="267"/>
      <c r="DY1209" s="267"/>
      <c r="DZ1209" s="267"/>
      <c r="EA1209" s="267"/>
      <c r="EB1209" s="267"/>
      <c r="EC1209" s="267"/>
      <c r="ED1209" s="267"/>
      <c r="EE1209" s="267"/>
      <c r="EF1209" s="267"/>
      <c r="EG1209" s="267"/>
      <c r="EH1209" s="267"/>
      <c r="EI1209" s="267"/>
      <c r="EJ1209" s="267"/>
      <c r="EK1209" s="267"/>
      <c r="EL1209" s="267"/>
      <c r="EM1209" s="267"/>
      <c r="EN1209" s="267"/>
      <c r="EO1209" s="267"/>
      <c r="EP1209" s="267"/>
      <c r="EQ1209" s="267"/>
      <c r="ER1209" s="267"/>
      <c r="ES1209" s="267"/>
      <c r="ET1209" s="267"/>
      <c r="EU1209" s="267"/>
      <c r="EV1209" s="267"/>
      <c r="EW1209" s="267"/>
      <c r="EX1209" s="267"/>
      <c r="EY1209" s="267"/>
      <c r="EZ1209" s="267"/>
      <c r="FA1209" s="267"/>
      <c r="FB1209" s="267"/>
      <c r="FC1209" s="267"/>
      <c r="FD1209" s="267"/>
      <c r="FE1209" s="267"/>
      <c r="FF1209" s="267"/>
      <c r="FG1209" s="267"/>
      <c r="FH1209" s="267"/>
      <c r="FI1209" s="267"/>
      <c r="FJ1209" s="267"/>
      <c r="FK1209" s="267"/>
      <c r="FL1209" s="267"/>
      <c r="FM1209" s="267"/>
      <c r="FN1209" s="267"/>
      <c r="FO1209" s="267"/>
      <c r="FP1209" s="267"/>
      <c r="FQ1209" s="267"/>
      <c r="FR1209" s="267"/>
      <c r="FS1209" s="267"/>
      <c r="FT1209" s="267"/>
      <c r="FU1209" s="267"/>
      <c r="FV1209" s="267"/>
      <c r="FW1209" s="267"/>
      <c r="FX1209" s="267"/>
      <c r="FY1209" s="267"/>
      <c r="FZ1209" s="267"/>
      <c r="GA1209" s="267"/>
      <c r="GB1209" s="267"/>
      <c r="GC1209" s="267"/>
      <c r="GD1209" s="267"/>
      <c r="GE1209" s="267"/>
      <c r="GF1209" s="267"/>
      <c r="GG1209" s="267"/>
      <c r="GH1209" s="267"/>
      <c r="GI1209" s="267"/>
      <c r="GJ1209" s="267"/>
      <c r="GK1209" s="267"/>
      <c r="GL1209" s="267"/>
      <c r="GM1209" s="267"/>
      <c r="GN1209" s="267"/>
      <c r="GO1209" s="267"/>
      <c r="GP1209" s="267"/>
      <c r="GQ1209" s="267"/>
      <c r="GR1209" s="267"/>
      <c r="GS1209" s="267"/>
      <c r="GT1209" s="267"/>
      <c r="GU1209" s="267"/>
      <c r="GV1209" s="267"/>
    </row>
    <row r="1211" spans="1:204" s="502" customFormat="1">
      <c r="A1211" s="258"/>
      <c r="B1211" s="425"/>
      <c r="C1211" s="260"/>
      <c r="D1211" s="261"/>
      <c r="E1211" s="262"/>
      <c r="F1211" s="263"/>
      <c r="G1211" s="426"/>
      <c r="H1211" s="428"/>
      <c r="I1211" s="507"/>
      <c r="J1211" s="508"/>
      <c r="K1211" s="509"/>
      <c r="L1211" s="510"/>
      <c r="N1211" s="511"/>
      <c r="O1211" s="511"/>
      <c r="P1211" s="267"/>
      <c r="Q1211" s="267"/>
      <c r="R1211" s="267"/>
      <c r="S1211" s="267"/>
      <c r="T1211" s="267"/>
      <c r="U1211" s="267"/>
      <c r="V1211" s="267"/>
      <c r="W1211" s="267"/>
      <c r="X1211" s="267"/>
      <c r="Y1211" s="267"/>
      <c r="Z1211" s="267"/>
      <c r="AA1211" s="267"/>
      <c r="AB1211" s="267"/>
      <c r="AC1211" s="267"/>
      <c r="AD1211" s="267"/>
      <c r="AE1211" s="267"/>
      <c r="AF1211" s="267"/>
      <c r="AG1211" s="267"/>
      <c r="AH1211" s="267"/>
      <c r="AI1211" s="267"/>
      <c r="AJ1211" s="267"/>
      <c r="AK1211" s="267"/>
      <c r="AL1211" s="267"/>
      <c r="AM1211" s="267"/>
      <c r="AN1211" s="267"/>
      <c r="AO1211" s="267"/>
      <c r="AP1211" s="267"/>
      <c r="AQ1211" s="267"/>
      <c r="AR1211" s="267"/>
      <c r="AS1211" s="267"/>
      <c r="AT1211" s="267"/>
      <c r="AU1211" s="267"/>
      <c r="AV1211" s="267"/>
      <c r="AW1211" s="267"/>
      <c r="AX1211" s="267"/>
      <c r="AY1211" s="267"/>
      <c r="AZ1211" s="267"/>
      <c r="BA1211" s="267"/>
      <c r="BB1211" s="267"/>
      <c r="BC1211" s="267"/>
      <c r="BD1211" s="267"/>
      <c r="BE1211" s="267"/>
      <c r="BF1211" s="267"/>
      <c r="BG1211" s="267"/>
      <c r="BH1211" s="267"/>
      <c r="BI1211" s="267"/>
      <c r="BJ1211" s="267"/>
      <c r="BK1211" s="267"/>
      <c r="BL1211" s="267"/>
      <c r="BM1211" s="267"/>
      <c r="BN1211" s="267"/>
      <c r="BO1211" s="267"/>
      <c r="BP1211" s="267"/>
      <c r="BQ1211" s="267"/>
      <c r="BR1211" s="267"/>
      <c r="BS1211" s="267"/>
      <c r="BT1211" s="267"/>
      <c r="BU1211" s="267"/>
      <c r="BV1211" s="267"/>
      <c r="BW1211" s="267"/>
      <c r="BX1211" s="267"/>
      <c r="BY1211" s="267"/>
      <c r="BZ1211" s="267"/>
      <c r="CA1211" s="267"/>
      <c r="CB1211" s="267"/>
      <c r="CC1211" s="267"/>
      <c r="CD1211" s="267"/>
      <c r="CE1211" s="267"/>
      <c r="CF1211" s="267"/>
      <c r="CG1211" s="267"/>
      <c r="CH1211" s="267"/>
      <c r="CI1211" s="267"/>
      <c r="CJ1211" s="267"/>
      <c r="CK1211" s="267"/>
      <c r="CL1211" s="267"/>
      <c r="CM1211" s="267"/>
      <c r="CN1211" s="267"/>
      <c r="CO1211" s="267"/>
      <c r="CP1211" s="267"/>
      <c r="CQ1211" s="267"/>
      <c r="CR1211" s="267"/>
      <c r="CS1211" s="267"/>
      <c r="CT1211" s="267"/>
      <c r="CU1211" s="267"/>
      <c r="CV1211" s="267"/>
      <c r="CW1211" s="267"/>
      <c r="CX1211" s="267"/>
      <c r="CY1211" s="267"/>
      <c r="CZ1211" s="267"/>
      <c r="DA1211" s="267"/>
      <c r="DB1211" s="267"/>
      <c r="DC1211" s="267"/>
      <c r="DD1211" s="267"/>
      <c r="DE1211" s="267"/>
      <c r="DF1211" s="267"/>
      <c r="DG1211" s="267"/>
      <c r="DH1211" s="267"/>
      <c r="DI1211" s="267"/>
      <c r="DJ1211" s="267"/>
      <c r="DK1211" s="267"/>
      <c r="DL1211" s="267"/>
      <c r="DM1211" s="267"/>
      <c r="DN1211" s="267"/>
      <c r="DO1211" s="267"/>
      <c r="DP1211" s="267"/>
      <c r="DQ1211" s="267"/>
      <c r="DR1211" s="267"/>
      <c r="DS1211" s="267"/>
      <c r="DT1211" s="267"/>
      <c r="DU1211" s="267"/>
      <c r="DV1211" s="267"/>
      <c r="DW1211" s="267"/>
      <c r="DX1211" s="267"/>
      <c r="DY1211" s="267"/>
      <c r="DZ1211" s="267"/>
      <c r="EA1211" s="267"/>
      <c r="EB1211" s="267"/>
      <c r="EC1211" s="267"/>
      <c r="ED1211" s="267"/>
      <c r="EE1211" s="267"/>
      <c r="EF1211" s="267"/>
      <c r="EG1211" s="267"/>
      <c r="EH1211" s="267"/>
      <c r="EI1211" s="267"/>
      <c r="EJ1211" s="267"/>
      <c r="EK1211" s="267"/>
      <c r="EL1211" s="267"/>
      <c r="EM1211" s="267"/>
      <c r="EN1211" s="267"/>
      <c r="EO1211" s="267"/>
      <c r="EP1211" s="267"/>
      <c r="EQ1211" s="267"/>
      <c r="ER1211" s="267"/>
      <c r="ES1211" s="267"/>
      <c r="ET1211" s="267"/>
      <c r="EU1211" s="267"/>
      <c r="EV1211" s="267"/>
      <c r="EW1211" s="267"/>
      <c r="EX1211" s="267"/>
      <c r="EY1211" s="267"/>
      <c r="EZ1211" s="267"/>
      <c r="FA1211" s="267"/>
      <c r="FB1211" s="267"/>
      <c r="FC1211" s="267"/>
      <c r="FD1211" s="267"/>
      <c r="FE1211" s="267"/>
      <c r="FF1211" s="267"/>
      <c r="FG1211" s="267"/>
      <c r="FH1211" s="267"/>
      <c r="FI1211" s="267"/>
      <c r="FJ1211" s="267"/>
      <c r="FK1211" s="267"/>
      <c r="FL1211" s="267"/>
      <c r="FM1211" s="267"/>
      <c r="FN1211" s="267"/>
      <c r="FO1211" s="267"/>
      <c r="FP1211" s="267"/>
      <c r="FQ1211" s="267"/>
      <c r="FR1211" s="267"/>
      <c r="FS1211" s="267"/>
      <c r="FT1211" s="267"/>
      <c r="FU1211" s="267"/>
      <c r="FV1211" s="267"/>
      <c r="FW1211" s="267"/>
      <c r="FX1211" s="267"/>
      <c r="FY1211" s="267"/>
      <c r="FZ1211" s="267"/>
      <c r="GA1211" s="267"/>
      <c r="GB1211" s="267"/>
      <c r="GC1211" s="267"/>
      <c r="GD1211" s="267"/>
      <c r="GE1211" s="267"/>
      <c r="GF1211" s="267"/>
      <c r="GG1211" s="267"/>
      <c r="GH1211" s="267"/>
      <c r="GI1211" s="267"/>
      <c r="GJ1211" s="267"/>
      <c r="GK1211" s="267"/>
      <c r="GL1211" s="267"/>
      <c r="GM1211" s="267"/>
      <c r="GN1211" s="267"/>
      <c r="GO1211" s="267"/>
      <c r="GP1211" s="267"/>
      <c r="GQ1211" s="267"/>
      <c r="GR1211" s="267"/>
      <c r="GS1211" s="267"/>
      <c r="GT1211" s="267"/>
      <c r="GU1211" s="267"/>
      <c r="GV1211" s="267"/>
    </row>
    <row r="1213" spans="1:204" s="502" customFormat="1">
      <c r="A1213" s="258"/>
      <c r="B1213" s="425"/>
      <c r="C1213" s="260"/>
      <c r="D1213" s="261"/>
      <c r="E1213" s="262"/>
      <c r="F1213" s="263"/>
      <c r="G1213" s="426"/>
      <c r="H1213" s="428"/>
      <c r="I1213" s="507"/>
      <c r="J1213" s="508"/>
      <c r="K1213" s="509"/>
      <c r="L1213" s="510"/>
      <c r="N1213" s="511"/>
      <c r="O1213" s="511"/>
      <c r="P1213" s="267"/>
      <c r="Q1213" s="267"/>
      <c r="R1213" s="267"/>
      <c r="S1213" s="267"/>
      <c r="T1213" s="267"/>
      <c r="U1213" s="267"/>
      <c r="V1213" s="267"/>
      <c r="W1213" s="267"/>
      <c r="X1213" s="267"/>
      <c r="Y1213" s="267"/>
      <c r="Z1213" s="267"/>
      <c r="AA1213" s="267"/>
      <c r="AB1213" s="267"/>
      <c r="AC1213" s="267"/>
      <c r="AD1213" s="267"/>
      <c r="AE1213" s="267"/>
      <c r="AF1213" s="267"/>
      <c r="AG1213" s="267"/>
      <c r="AH1213" s="267"/>
      <c r="AI1213" s="267"/>
      <c r="AJ1213" s="267"/>
      <c r="AK1213" s="267"/>
      <c r="AL1213" s="267"/>
      <c r="AM1213" s="267"/>
      <c r="AN1213" s="267"/>
      <c r="AO1213" s="267"/>
      <c r="AP1213" s="267"/>
      <c r="AQ1213" s="267"/>
      <c r="AR1213" s="267"/>
      <c r="AS1213" s="267"/>
      <c r="AT1213" s="267"/>
      <c r="AU1213" s="267"/>
      <c r="AV1213" s="267"/>
      <c r="AW1213" s="267"/>
      <c r="AX1213" s="267"/>
      <c r="AY1213" s="267"/>
      <c r="AZ1213" s="267"/>
      <c r="BA1213" s="267"/>
      <c r="BB1213" s="267"/>
      <c r="BC1213" s="267"/>
      <c r="BD1213" s="267"/>
      <c r="BE1213" s="267"/>
      <c r="BF1213" s="267"/>
      <c r="BG1213" s="267"/>
      <c r="BH1213" s="267"/>
      <c r="BI1213" s="267"/>
      <c r="BJ1213" s="267"/>
      <c r="BK1213" s="267"/>
      <c r="BL1213" s="267"/>
      <c r="BM1213" s="267"/>
      <c r="BN1213" s="267"/>
      <c r="BO1213" s="267"/>
      <c r="BP1213" s="267"/>
      <c r="BQ1213" s="267"/>
      <c r="BR1213" s="267"/>
      <c r="BS1213" s="267"/>
      <c r="BT1213" s="267"/>
      <c r="BU1213" s="267"/>
      <c r="BV1213" s="267"/>
      <c r="BW1213" s="267"/>
      <c r="BX1213" s="267"/>
      <c r="BY1213" s="267"/>
      <c r="BZ1213" s="267"/>
      <c r="CA1213" s="267"/>
      <c r="CB1213" s="267"/>
      <c r="CC1213" s="267"/>
      <c r="CD1213" s="267"/>
      <c r="CE1213" s="267"/>
      <c r="CF1213" s="267"/>
      <c r="CG1213" s="267"/>
      <c r="CH1213" s="267"/>
      <c r="CI1213" s="267"/>
      <c r="CJ1213" s="267"/>
      <c r="CK1213" s="267"/>
      <c r="CL1213" s="267"/>
      <c r="CM1213" s="267"/>
      <c r="CN1213" s="267"/>
      <c r="CO1213" s="267"/>
      <c r="CP1213" s="267"/>
      <c r="CQ1213" s="267"/>
      <c r="CR1213" s="267"/>
      <c r="CS1213" s="267"/>
      <c r="CT1213" s="267"/>
      <c r="CU1213" s="267"/>
      <c r="CV1213" s="267"/>
      <c r="CW1213" s="267"/>
      <c r="CX1213" s="267"/>
      <c r="CY1213" s="267"/>
      <c r="CZ1213" s="267"/>
      <c r="DA1213" s="267"/>
      <c r="DB1213" s="267"/>
      <c r="DC1213" s="267"/>
      <c r="DD1213" s="267"/>
      <c r="DE1213" s="267"/>
      <c r="DF1213" s="267"/>
      <c r="DG1213" s="267"/>
      <c r="DH1213" s="267"/>
      <c r="DI1213" s="267"/>
      <c r="DJ1213" s="267"/>
      <c r="DK1213" s="267"/>
      <c r="DL1213" s="267"/>
      <c r="DM1213" s="267"/>
      <c r="DN1213" s="267"/>
      <c r="DO1213" s="267"/>
      <c r="DP1213" s="267"/>
      <c r="DQ1213" s="267"/>
      <c r="DR1213" s="267"/>
      <c r="DS1213" s="267"/>
      <c r="DT1213" s="267"/>
      <c r="DU1213" s="267"/>
      <c r="DV1213" s="267"/>
      <c r="DW1213" s="267"/>
      <c r="DX1213" s="267"/>
      <c r="DY1213" s="267"/>
      <c r="DZ1213" s="267"/>
      <c r="EA1213" s="267"/>
      <c r="EB1213" s="267"/>
      <c r="EC1213" s="267"/>
      <c r="ED1213" s="267"/>
      <c r="EE1213" s="267"/>
      <c r="EF1213" s="267"/>
      <c r="EG1213" s="267"/>
      <c r="EH1213" s="267"/>
      <c r="EI1213" s="267"/>
      <c r="EJ1213" s="267"/>
      <c r="EK1213" s="267"/>
      <c r="EL1213" s="267"/>
      <c r="EM1213" s="267"/>
      <c r="EN1213" s="267"/>
      <c r="EO1213" s="267"/>
      <c r="EP1213" s="267"/>
      <c r="EQ1213" s="267"/>
      <c r="ER1213" s="267"/>
      <c r="ES1213" s="267"/>
      <c r="ET1213" s="267"/>
      <c r="EU1213" s="267"/>
      <c r="EV1213" s="267"/>
      <c r="EW1213" s="267"/>
      <c r="EX1213" s="267"/>
      <c r="EY1213" s="267"/>
      <c r="EZ1213" s="267"/>
      <c r="FA1213" s="267"/>
      <c r="FB1213" s="267"/>
      <c r="FC1213" s="267"/>
      <c r="FD1213" s="267"/>
      <c r="FE1213" s="267"/>
      <c r="FF1213" s="267"/>
      <c r="FG1213" s="267"/>
      <c r="FH1213" s="267"/>
      <c r="FI1213" s="267"/>
      <c r="FJ1213" s="267"/>
      <c r="FK1213" s="267"/>
      <c r="FL1213" s="267"/>
      <c r="FM1213" s="267"/>
      <c r="FN1213" s="267"/>
      <c r="FO1213" s="267"/>
      <c r="FP1213" s="267"/>
      <c r="FQ1213" s="267"/>
      <c r="FR1213" s="267"/>
      <c r="FS1213" s="267"/>
      <c r="FT1213" s="267"/>
      <c r="FU1213" s="267"/>
      <c r="FV1213" s="267"/>
      <c r="FW1213" s="267"/>
      <c r="FX1213" s="267"/>
      <c r="FY1213" s="267"/>
      <c r="FZ1213" s="267"/>
      <c r="GA1213" s="267"/>
      <c r="GB1213" s="267"/>
      <c r="GC1213" s="267"/>
      <c r="GD1213" s="267"/>
      <c r="GE1213" s="267"/>
      <c r="GF1213" s="267"/>
      <c r="GG1213" s="267"/>
      <c r="GH1213" s="267"/>
      <c r="GI1213" s="267"/>
      <c r="GJ1213" s="267"/>
      <c r="GK1213" s="267"/>
      <c r="GL1213" s="267"/>
      <c r="GM1213" s="267"/>
      <c r="GN1213" s="267"/>
      <c r="GO1213" s="267"/>
      <c r="GP1213" s="267"/>
      <c r="GQ1213" s="267"/>
      <c r="GR1213" s="267"/>
      <c r="GS1213" s="267"/>
      <c r="GT1213" s="267"/>
      <c r="GU1213" s="267"/>
      <c r="GV1213" s="267"/>
    </row>
    <row r="1215" spans="1:204" s="502" customFormat="1">
      <c r="A1215" s="258"/>
      <c r="B1215" s="425"/>
      <c r="C1215" s="260"/>
      <c r="D1215" s="261"/>
      <c r="E1215" s="262"/>
      <c r="F1215" s="263"/>
      <c r="G1215" s="426"/>
      <c r="H1215" s="428"/>
      <c r="I1215" s="507"/>
      <c r="J1215" s="508"/>
      <c r="K1215" s="509"/>
      <c r="L1215" s="510"/>
      <c r="N1215" s="511"/>
      <c r="O1215" s="511"/>
      <c r="P1215" s="267"/>
      <c r="Q1215" s="267"/>
      <c r="R1215" s="267"/>
      <c r="S1215" s="267"/>
      <c r="T1215" s="267"/>
      <c r="U1215" s="267"/>
      <c r="V1215" s="267"/>
      <c r="W1215" s="267"/>
      <c r="X1215" s="267"/>
      <c r="Y1215" s="267"/>
      <c r="Z1215" s="267"/>
      <c r="AA1215" s="267"/>
      <c r="AB1215" s="267"/>
      <c r="AC1215" s="267"/>
      <c r="AD1215" s="267"/>
      <c r="AE1215" s="267"/>
      <c r="AF1215" s="267"/>
      <c r="AG1215" s="267"/>
      <c r="AH1215" s="267"/>
      <c r="AI1215" s="267"/>
      <c r="AJ1215" s="267"/>
      <c r="AK1215" s="267"/>
      <c r="AL1215" s="267"/>
      <c r="AM1215" s="267"/>
      <c r="AN1215" s="267"/>
      <c r="AO1215" s="267"/>
      <c r="AP1215" s="267"/>
      <c r="AQ1215" s="267"/>
      <c r="AR1215" s="267"/>
      <c r="AS1215" s="267"/>
      <c r="AT1215" s="267"/>
      <c r="AU1215" s="267"/>
      <c r="AV1215" s="267"/>
      <c r="AW1215" s="267"/>
      <c r="AX1215" s="267"/>
      <c r="AY1215" s="267"/>
      <c r="AZ1215" s="267"/>
      <c r="BA1215" s="267"/>
      <c r="BB1215" s="267"/>
      <c r="BC1215" s="267"/>
      <c r="BD1215" s="267"/>
      <c r="BE1215" s="267"/>
      <c r="BF1215" s="267"/>
      <c r="BG1215" s="267"/>
      <c r="BH1215" s="267"/>
      <c r="BI1215" s="267"/>
      <c r="BJ1215" s="267"/>
      <c r="BK1215" s="267"/>
      <c r="BL1215" s="267"/>
      <c r="BM1215" s="267"/>
      <c r="BN1215" s="267"/>
      <c r="BO1215" s="267"/>
      <c r="BP1215" s="267"/>
      <c r="BQ1215" s="267"/>
      <c r="BR1215" s="267"/>
      <c r="BS1215" s="267"/>
      <c r="BT1215" s="267"/>
      <c r="BU1215" s="267"/>
      <c r="BV1215" s="267"/>
      <c r="BW1215" s="267"/>
      <c r="BX1215" s="267"/>
      <c r="BY1215" s="267"/>
      <c r="BZ1215" s="267"/>
      <c r="CA1215" s="267"/>
      <c r="CB1215" s="267"/>
      <c r="CC1215" s="267"/>
      <c r="CD1215" s="267"/>
      <c r="CE1215" s="267"/>
      <c r="CF1215" s="267"/>
      <c r="CG1215" s="267"/>
      <c r="CH1215" s="267"/>
      <c r="CI1215" s="267"/>
      <c r="CJ1215" s="267"/>
      <c r="CK1215" s="267"/>
      <c r="CL1215" s="267"/>
      <c r="CM1215" s="267"/>
      <c r="CN1215" s="267"/>
      <c r="CO1215" s="267"/>
      <c r="CP1215" s="267"/>
      <c r="CQ1215" s="267"/>
      <c r="CR1215" s="267"/>
      <c r="CS1215" s="267"/>
      <c r="CT1215" s="267"/>
      <c r="CU1215" s="267"/>
      <c r="CV1215" s="267"/>
      <c r="CW1215" s="267"/>
      <c r="CX1215" s="267"/>
      <c r="CY1215" s="267"/>
      <c r="CZ1215" s="267"/>
      <c r="DA1215" s="267"/>
      <c r="DB1215" s="267"/>
      <c r="DC1215" s="267"/>
      <c r="DD1215" s="267"/>
      <c r="DE1215" s="267"/>
      <c r="DF1215" s="267"/>
      <c r="DG1215" s="267"/>
      <c r="DH1215" s="267"/>
      <c r="DI1215" s="267"/>
      <c r="DJ1215" s="267"/>
      <c r="DK1215" s="267"/>
      <c r="DL1215" s="267"/>
      <c r="DM1215" s="267"/>
      <c r="DN1215" s="267"/>
      <c r="DO1215" s="267"/>
      <c r="DP1215" s="267"/>
      <c r="DQ1215" s="267"/>
      <c r="DR1215" s="267"/>
      <c r="DS1215" s="267"/>
      <c r="DT1215" s="267"/>
      <c r="DU1215" s="267"/>
      <c r="DV1215" s="267"/>
      <c r="DW1215" s="267"/>
      <c r="DX1215" s="267"/>
      <c r="DY1215" s="267"/>
      <c r="DZ1215" s="267"/>
      <c r="EA1215" s="267"/>
      <c r="EB1215" s="267"/>
      <c r="EC1215" s="267"/>
      <c r="ED1215" s="267"/>
      <c r="EE1215" s="267"/>
      <c r="EF1215" s="267"/>
      <c r="EG1215" s="267"/>
      <c r="EH1215" s="267"/>
      <c r="EI1215" s="267"/>
      <c r="EJ1215" s="267"/>
      <c r="EK1215" s="267"/>
      <c r="EL1215" s="267"/>
      <c r="EM1215" s="267"/>
      <c r="EN1215" s="267"/>
      <c r="EO1215" s="267"/>
      <c r="EP1215" s="267"/>
      <c r="EQ1215" s="267"/>
      <c r="ER1215" s="267"/>
      <c r="ES1215" s="267"/>
      <c r="ET1215" s="267"/>
      <c r="EU1215" s="267"/>
      <c r="EV1215" s="267"/>
      <c r="EW1215" s="267"/>
      <c r="EX1215" s="267"/>
      <c r="EY1215" s="267"/>
      <c r="EZ1215" s="267"/>
      <c r="FA1215" s="267"/>
      <c r="FB1215" s="267"/>
      <c r="FC1215" s="267"/>
      <c r="FD1215" s="267"/>
      <c r="FE1215" s="267"/>
      <c r="FF1215" s="267"/>
      <c r="FG1215" s="267"/>
      <c r="FH1215" s="267"/>
      <c r="FI1215" s="267"/>
      <c r="FJ1215" s="267"/>
      <c r="FK1215" s="267"/>
      <c r="FL1215" s="267"/>
      <c r="FM1215" s="267"/>
      <c r="FN1215" s="267"/>
      <c r="FO1215" s="267"/>
      <c r="FP1215" s="267"/>
      <c r="FQ1215" s="267"/>
      <c r="FR1215" s="267"/>
      <c r="FS1215" s="267"/>
      <c r="FT1215" s="267"/>
      <c r="FU1215" s="267"/>
      <c r="FV1215" s="267"/>
      <c r="FW1215" s="267"/>
      <c r="FX1215" s="267"/>
      <c r="FY1215" s="267"/>
      <c r="FZ1215" s="267"/>
      <c r="GA1215" s="267"/>
      <c r="GB1215" s="267"/>
      <c r="GC1215" s="267"/>
      <c r="GD1215" s="267"/>
      <c r="GE1215" s="267"/>
      <c r="GF1215" s="267"/>
      <c r="GG1215" s="267"/>
      <c r="GH1215" s="267"/>
      <c r="GI1215" s="267"/>
      <c r="GJ1215" s="267"/>
      <c r="GK1215" s="267"/>
      <c r="GL1215" s="267"/>
      <c r="GM1215" s="267"/>
      <c r="GN1215" s="267"/>
      <c r="GO1215" s="267"/>
      <c r="GP1215" s="267"/>
      <c r="GQ1215" s="267"/>
      <c r="GR1215" s="267"/>
      <c r="GS1215" s="267"/>
      <c r="GT1215" s="267"/>
      <c r="GU1215" s="267"/>
      <c r="GV1215" s="267"/>
    </row>
    <row r="1217" spans="1:204" s="502" customFormat="1">
      <c r="A1217" s="258"/>
      <c r="B1217" s="425"/>
      <c r="C1217" s="260"/>
      <c r="D1217" s="261"/>
      <c r="E1217" s="262"/>
      <c r="F1217" s="263"/>
      <c r="G1217" s="426"/>
      <c r="H1217" s="428"/>
      <c r="I1217" s="507"/>
      <c r="J1217" s="508"/>
      <c r="K1217" s="509"/>
      <c r="L1217" s="510"/>
      <c r="N1217" s="511"/>
      <c r="O1217" s="511"/>
      <c r="P1217" s="267"/>
      <c r="Q1217" s="267"/>
      <c r="R1217" s="267"/>
      <c r="S1217" s="267"/>
      <c r="T1217" s="267"/>
      <c r="U1217" s="267"/>
      <c r="V1217" s="267"/>
      <c r="W1217" s="267"/>
      <c r="X1217" s="267"/>
      <c r="Y1217" s="267"/>
      <c r="Z1217" s="267"/>
      <c r="AA1217" s="267"/>
      <c r="AB1217" s="267"/>
      <c r="AC1217" s="267"/>
      <c r="AD1217" s="267"/>
      <c r="AE1217" s="267"/>
      <c r="AF1217" s="267"/>
      <c r="AG1217" s="267"/>
      <c r="AH1217" s="267"/>
      <c r="AI1217" s="267"/>
      <c r="AJ1217" s="267"/>
      <c r="AK1217" s="267"/>
      <c r="AL1217" s="267"/>
      <c r="AM1217" s="267"/>
      <c r="AN1217" s="267"/>
      <c r="AO1217" s="267"/>
      <c r="AP1217" s="267"/>
      <c r="AQ1217" s="267"/>
      <c r="AR1217" s="267"/>
      <c r="AS1217" s="267"/>
      <c r="AT1217" s="267"/>
      <c r="AU1217" s="267"/>
      <c r="AV1217" s="267"/>
      <c r="AW1217" s="267"/>
      <c r="AX1217" s="267"/>
      <c r="AY1217" s="267"/>
      <c r="AZ1217" s="267"/>
      <c r="BA1217" s="267"/>
      <c r="BB1217" s="267"/>
      <c r="BC1217" s="267"/>
      <c r="BD1217" s="267"/>
      <c r="BE1217" s="267"/>
      <c r="BF1217" s="267"/>
      <c r="BG1217" s="267"/>
      <c r="BH1217" s="267"/>
      <c r="BI1217" s="267"/>
      <c r="BJ1217" s="267"/>
      <c r="BK1217" s="267"/>
      <c r="BL1217" s="267"/>
      <c r="BM1217" s="267"/>
      <c r="BN1217" s="267"/>
      <c r="BO1217" s="267"/>
      <c r="BP1217" s="267"/>
      <c r="BQ1217" s="267"/>
      <c r="BR1217" s="267"/>
      <c r="BS1217" s="267"/>
      <c r="BT1217" s="267"/>
      <c r="BU1217" s="267"/>
      <c r="BV1217" s="267"/>
      <c r="BW1217" s="267"/>
      <c r="BX1217" s="267"/>
      <c r="BY1217" s="267"/>
      <c r="BZ1217" s="267"/>
      <c r="CA1217" s="267"/>
      <c r="CB1217" s="267"/>
      <c r="CC1217" s="267"/>
      <c r="CD1217" s="267"/>
      <c r="CE1217" s="267"/>
      <c r="CF1217" s="267"/>
      <c r="CG1217" s="267"/>
      <c r="CH1217" s="267"/>
      <c r="CI1217" s="267"/>
      <c r="CJ1217" s="267"/>
      <c r="CK1217" s="267"/>
      <c r="CL1217" s="267"/>
      <c r="CM1217" s="267"/>
      <c r="CN1217" s="267"/>
      <c r="CO1217" s="267"/>
      <c r="CP1217" s="267"/>
      <c r="CQ1217" s="267"/>
      <c r="CR1217" s="267"/>
      <c r="CS1217" s="267"/>
      <c r="CT1217" s="267"/>
      <c r="CU1217" s="267"/>
      <c r="CV1217" s="267"/>
      <c r="CW1217" s="267"/>
      <c r="CX1217" s="267"/>
      <c r="CY1217" s="267"/>
      <c r="CZ1217" s="267"/>
      <c r="DA1217" s="267"/>
      <c r="DB1217" s="267"/>
      <c r="DC1217" s="267"/>
      <c r="DD1217" s="267"/>
      <c r="DE1217" s="267"/>
      <c r="DF1217" s="267"/>
      <c r="DG1217" s="267"/>
      <c r="DH1217" s="267"/>
      <c r="DI1217" s="267"/>
      <c r="DJ1217" s="267"/>
      <c r="DK1217" s="267"/>
      <c r="DL1217" s="267"/>
      <c r="DM1217" s="267"/>
      <c r="DN1217" s="267"/>
      <c r="DO1217" s="267"/>
      <c r="DP1217" s="267"/>
      <c r="DQ1217" s="267"/>
      <c r="DR1217" s="267"/>
      <c r="DS1217" s="267"/>
      <c r="DT1217" s="267"/>
      <c r="DU1217" s="267"/>
      <c r="DV1217" s="267"/>
      <c r="DW1217" s="267"/>
      <c r="DX1217" s="267"/>
      <c r="DY1217" s="267"/>
      <c r="DZ1217" s="267"/>
      <c r="EA1217" s="267"/>
      <c r="EB1217" s="267"/>
      <c r="EC1217" s="267"/>
      <c r="ED1217" s="267"/>
      <c r="EE1217" s="267"/>
      <c r="EF1217" s="267"/>
      <c r="EG1217" s="267"/>
      <c r="EH1217" s="267"/>
      <c r="EI1217" s="267"/>
      <c r="EJ1217" s="267"/>
      <c r="EK1217" s="267"/>
      <c r="EL1217" s="267"/>
      <c r="EM1217" s="267"/>
      <c r="EN1217" s="267"/>
      <c r="EO1217" s="267"/>
      <c r="EP1217" s="267"/>
      <c r="EQ1217" s="267"/>
      <c r="ER1217" s="267"/>
      <c r="ES1217" s="267"/>
      <c r="ET1217" s="267"/>
      <c r="EU1217" s="267"/>
      <c r="EV1217" s="267"/>
      <c r="EW1217" s="267"/>
      <c r="EX1217" s="267"/>
      <c r="EY1217" s="267"/>
      <c r="EZ1217" s="267"/>
      <c r="FA1217" s="267"/>
      <c r="FB1217" s="267"/>
      <c r="FC1217" s="267"/>
      <c r="FD1217" s="267"/>
      <c r="FE1217" s="267"/>
      <c r="FF1217" s="267"/>
      <c r="FG1217" s="267"/>
      <c r="FH1217" s="267"/>
      <c r="FI1217" s="267"/>
      <c r="FJ1217" s="267"/>
      <c r="FK1217" s="267"/>
      <c r="FL1217" s="267"/>
      <c r="FM1217" s="267"/>
      <c r="FN1217" s="267"/>
      <c r="FO1217" s="267"/>
      <c r="FP1217" s="267"/>
      <c r="FQ1217" s="267"/>
      <c r="FR1217" s="267"/>
      <c r="FS1217" s="267"/>
      <c r="FT1217" s="267"/>
      <c r="FU1217" s="267"/>
      <c r="FV1217" s="267"/>
      <c r="FW1217" s="267"/>
      <c r="FX1217" s="267"/>
      <c r="FY1217" s="267"/>
      <c r="FZ1217" s="267"/>
      <c r="GA1217" s="267"/>
      <c r="GB1217" s="267"/>
      <c r="GC1217" s="267"/>
      <c r="GD1217" s="267"/>
      <c r="GE1217" s="267"/>
      <c r="GF1217" s="267"/>
      <c r="GG1217" s="267"/>
      <c r="GH1217" s="267"/>
      <c r="GI1217" s="267"/>
      <c r="GJ1217" s="267"/>
      <c r="GK1217" s="267"/>
      <c r="GL1217" s="267"/>
      <c r="GM1217" s="267"/>
      <c r="GN1217" s="267"/>
      <c r="GO1217" s="267"/>
      <c r="GP1217" s="267"/>
      <c r="GQ1217" s="267"/>
      <c r="GR1217" s="267"/>
      <c r="GS1217" s="267"/>
      <c r="GT1217" s="267"/>
      <c r="GU1217" s="267"/>
      <c r="GV1217" s="267"/>
    </row>
    <row r="1219" spans="1:204" s="502" customFormat="1">
      <c r="A1219" s="258"/>
      <c r="B1219" s="425"/>
      <c r="C1219" s="260"/>
      <c r="D1219" s="261"/>
      <c r="E1219" s="262"/>
      <c r="F1219" s="263"/>
      <c r="G1219" s="426"/>
      <c r="H1219" s="428"/>
      <c r="I1219" s="507"/>
      <c r="J1219" s="508"/>
      <c r="K1219" s="509"/>
      <c r="L1219" s="510"/>
      <c r="N1219" s="511"/>
      <c r="O1219" s="511"/>
      <c r="P1219" s="267"/>
      <c r="Q1219" s="267"/>
      <c r="R1219" s="267"/>
      <c r="S1219" s="267"/>
      <c r="T1219" s="267"/>
      <c r="U1219" s="267"/>
      <c r="V1219" s="267"/>
      <c r="W1219" s="267"/>
      <c r="X1219" s="267"/>
      <c r="Y1219" s="267"/>
      <c r="Z1219" s="267"/>
      <c r="AA1219" s="267"/>
      <c r="AB1219" s="267"/>
      <c r="AC1219" s="267"/>
      <c r="AD1219" s="267"/>
      <c r="AE1219" s="267"/>
      <c r="AF1219" s="267"/>
      <c r="AG1219" s="267"/>
      <c r="AH1219" s="267"/>
      <c r="AI1219" s="267"/>
      <c r="AJ1219" s="267"/>
      <c r="AK1219" s="267"/>
      <c r="AL1219" s="267"/>
      <c r="AM1219" s="267"/>
      <c r="AN1219" s="267"/>
      <c r="AO1219" s="267"/>
      <c r="AP1219" s="267"/>
      <c r="AQ1219" s="267"/>
      <c r="AR1219" s="267"/>
      <c r="AS1219" s="267"/>
      <c r="AT1219" s="267"/>
      <c r="AU1219" s="267"/>
      <c r="AV1219" s="267"/>
      <c r="AW1219" s="267"/>
      <c r="AX1219" s="267"/>
      <c r="AY1219" s="267"/>
      <c r="AZ1219" s="267"/>
      <c r="BA1219" s="267"/>
      <c r="BB1219" s="267"/>
      <c r="BC1219" s="267"/>
      <c r="BD1219" s="267"/>
      <c r="BE1219" s="267"/>
      <c r="BF1219" s="267"/>
      <c r="BG1219" s="267"/>
      <c r="BH1219" s="267"/>
      <c r="BI1219" s="267"/>
      <c r="BJ1219" s="267"/>
      <c r="BK1219" s="267"/>
      <c r="BL1219" s="267"/>
      <c r="BM1219" s="267"/>
      <c r="BN1219" s="267"/>
      <c r="BO1219" s="267"/>
      <c r="BP1219" s="267"/>
      <c r="BQ1219" s="267"/>
      <c r="BR1219" s="267"/>
      <c r="BS1219" s="267"/>
      <c r="BT1219" s="267"/>
      <c r="BU1219" s="267"/>
      <c r="BV1219" s="267"/>
      <c r="BW1219" s="267"/>
      <c r="BX1219" s="267"/>
      <c r="BY1219" s="267"/>
      <c r="BZ1219" s="267"/>
      <c r="CA1219" s="267"/>
      <c r="CB1219" s="267"/>
      <c r="CC1219" s="267"/>
      <c r="CD1219" s="267"/>
      <c r="CE1219" s="267"/>
      <c r="CF1219" s="267"/>
      <c r="CG1219" s="267"/>
      <c r="CH1219" s="267"/>
      <c r="CI1219" s="267"/>
      <c r="CJ1219" s="267"/>
      <c r="CK1219" s="267"/>
      <c r="CL1219" s="267"/>
      <c r="CM1219" s="267"/>
      <c r="CN1219" s="267"/>
      <c r="CO1219" s="267"/>
      <c r="CP1219" s="267"/>
      <c r="CQ1219" s="267"/>
      <c r="CR1219" s="267"/>
      <c r="CS1219" s="267"/>
      <c r="CT1219" s="267"/>
      <c r="CU1219" s="267"/>
      <c r="CV1219" s="267"/>
      <c r="CW1219" s="267"/>
      <c r="CX1219" s="267"/>
      <c r="CY1219" s="267"/>
      <c r="CZ1219" s="267"/>
      <c r="DA1219" s="267"/>
      <c r="DB1219" s="267"/>
      <c r="DC1219" s="267"/>
      <c r="DD1219" s="267"/>
      <c r="DE1219" s="267"/>
      <c r="DF1219" s="267"/>
      <c r="DG1219" s="267"/>
      <c r="DH1219" s="267"/>
      <c r="DI1219" s="267"/>
      <c r="DJ1219" s="267"/>
      <c r="DK1219" s="267"/>
      <c r="DL1219" s="267"/>
      <c r="DM1219" s="267"/>
      <c r="DN1219" s="267"/>
      <c r="DO1219" s="267"/>
      <c r="DP1219" s="267"/>
      <c r="DQ1219" s="267"/>
      <c r="DR1219" s="267"/>
      <c r="DS1219" s="267"/>
      <c r="DT1219" s="267"/>
      <c r="DU1219" s="267"/>
      <c r="DV1219" s="267"/>
      <c r="DW1219" s="267"/>
      <c r="DX1219" s="267"/>
      <c r="DY1219" s="267"/>
      <c r="DZ1219" s="267"/>
      <c r="EA1219" s="267"/>
      <c r="EB1219" s="267"/>
      <c r="EC1219" s="267"/>
      <c r="ED1219" s="267"/>
      <c r="EE1219" s="267"/>
      <c r="EF1219" s="267"/>
      <c r="EG1219" s="267"/>
      <c r="EH1219" s="267"/>
      <c r="EI1219" s="267"/>
      <c r="EJ1219" s="267"/>
      <c r="EK1219" s="267"/>
      <c r="EL1219" s="267"/>
      <c r="EM1219" s="267"/>
      <c r="EN1219" s="267"/>
      <c r="EO1219" s="267"/>
      <c r="EP1219" s="267"/>
      <c r="EQ1219" s="267"/>
      <c r="ER1219" s="267"/>
      <c r="ES1219" s="267"/>
      <c r="ET1219" s="267"/>
      <c r="EU1219" s="267"/>
      <c r="EV1219" s="267"/>
      <c r="EW1219" s="267"/>
      <c r="EX1219" s="267"/>
      <c r="EY1219" s="267"/>
      <c r="EZ1219" s="267"/>
      <c r="FA1219" s="267"/>
      <c r="FB1219" s="267"/>
      <c r="FC1219" s="267"/>
      <c r="FD1219" s="267"/>
      <c r="FE1219" s="267"/>
      <c r="FF1219" s="267"/>
      <c r="FG1219" s="267"/>
      <c r="FH1219" s="267"/>
      <c r="FI1219" s="267"/>
      <c r="FJ1219" s="267"/>
      <c r="FK1219" s="267"/>
      <c r="FL1219" s="267"/>
      <c r="FM1219" s="267"/>
      <c r="FN1219" s="267"/>
      <c r="FO1219" s="267"/>
      <c r="FP1219" s="267"/>
      <c r="FQ1219" s="267"/>
      <c r="FR1219" s="267"/>
      <c r="FS1219" s="267"/>
      <c r="FT1219" s="267"/>
      <c r="FU1219" s="267"/>
      <c r="FV1219" s="267"/>
      <c r="FW1219" s="267"/>
      <c r="FX1219" s="267"/>
      <c r="FY1219" s="267"/>
      <c r="FZ1219" s="267"/>
      <c r="GA1219" s="267"/>
      <c r="GB1219" s="267"/>
      <c r="GC1219" s="267"/>
      <c r="GD1219" s="267"/>
      <c r="GE1219" s="267"/>
      <c r="GF1219" s="267"/>
      <c r="GG1219" s="267"/>
      <c r="GH1219" s="267"/>
      <c r="GI1219" s="267"/>
      <c r="GJ1219" s="267"/>
      <c r="GK1219" s="267"/>
      <c r="GL1219" s="267"/>
      <c r="GM1219" s="267"/>
      <c r="GN1219" s="267"/>
      <c r="GO1219" s="267"/>
      <c r="GP1219" s="267"/>
      <c r="GQ1219" s="267"/>
      <c r="GR1219" s="267"/>
      <c r="GS1219" s="267"/>
      <c r="GT1219" s="267"/>
      <c r="GU1219" s="267"/>
      <c r="GV1219" s="267"/>
    </row>
    <row r="1220" spans="1:204" s="502" customFormat="1">
      <c r="A1220" s="258"/>
      <c r="B1220" s="425"/>
      <c r="C1220" s="260"/>
      <c r="D1220" s="261"/>
      <c r="E1220" s="262"/>
      <c r="F1220" s="263"/>
      <c r="G1220" s="426"/>
      <c r="H1220" s="428"/>
      <c r="I1220" s="507"/>
      <c r="J1220" s="508"/>
      <c r="K1220" s="509"/>
      <c r="L1220" s="510"/>
      <c r="N1220" s="511"/>
      <c r="O1220" s="511"/>
      <c r="P1220" s="267"/>
      <c r="Q1220" s="267"/>
      <c r="R1220" s="267"/>
      <c r="S1220" s="267"/>
      <c r="T1220" s="267"/>
      <c r="U1220" s="267"/>
      <c r="V1220" s="267"/>
      <c r="W1220" s="267"/>
      <c r="X1220" s="267"/>
      <c r="Y1220" s="267"/>
      <c r="Z1220" s="267"/>
      <c r="AA1220" s="267"/>
      <c r="AB1220" s="267"/>
      <c r="AC1220" s="267"/>
      <c r="AD1220" s="267"/>
      <c r="AE1220" s="267"/>
      <c r="AF1220" s="267"/>
      <c r="AG1220" s="267"/>
      <c r="AH1220" s="267"/>
      <c r="AI1220" s="267"/>
      <c r="AJ1220" s="267"/>
      <c r="AK1220" s="267"/>
      <c r="AL1220" s="267"/>
      <c r="AM1220" s="267"/>
      <c r="AN1220" s="267"/>
      <c r="AO1220" s="267"/>
      <c r="AP1220" s="267"/>
      <c r="AQ1220" s="267"/>
      <c r="AR1220" s="267"/>
      <c r="AS1220" s="267"/>
      <c r="AT1220" s="267"/>
      <c r="AU1220" s="267"/>
      <c r="AV1220" s="267"/>
      <c r="AW1220" s="267"/>
      <c r="AX1220" s="267"/>
      <c r="AY1220" s="267"/>
      <c r="AZ1220" s="267"/>
      <c r="BA1220" s="267"/>
      <c r="BB1220" s="267"/>
      <c r="BC1220" s="267"/>
      <c r="BD1220" s="267"/>
      <c r="BE1220" s="267"/>
      <c r="BF1220" s="267"/>
      <c r="BG1220" s="267"/>
      <c r="BH1220" s="267"/>
      <c r="BI1220" s="267"/>
      <c r="BJ1220" s="267"/>
      <c r="BK1220" s="267"/>
      <c r="BL1220" s="267"/>
      <c r="BM1220" s="267"/>
      <c r="BN1220" s="267"/>
      <c r="BO1220" s="267"/>
      <c r="BP1220" s="267"/>
      <c r="BQ1220" s="267"/>
      <c r="BR1220" s="267"/>
      <c r="BS1220" s="267"/>
      <c r="BT1220" s="267"/>
      <c r="BU1220" s="267"/>
      <c r="BV1220" s="267"/>
      <c r="BW1220" s="267"/>
      <c r="BX1220" s="267"/>
      <c r="BY1220" s="267"/>
      <c r="BZ1220" s="267"/>
      <c r="CA1220" s="267"/>
      <c r="CB1220" s="267"/>
      <c r="CC1220" s="267"/>
      <c r="CD1220" s="267"/>
      <c r="CE1220" s="267"/>
      <c r="CF1220" s="267"/>
      <c r="CG1220" s="267"/>
      <c r="CH1220" s="267"/>
      <c r="CI1220" s="267"/>
      <c r="CJ1220" s="267"/>
      <c r="CK1220" s="267"/>
      <c r="CL1220" s="267"/>
      <c r="CM1220" s="267"/>
      <c r="CN1220" s="267"/>
      <c r="CO1220" s="267"/>
      <c r="CP1220" s="267"/>
      <c r="CQ1220" s="267"/>
      <c r="CR1220" s="267"/>
      <c r="CS1220" s="267"/>
      <c r="CT1220" s="267"/>
      <c r="CU1220" s="267"/>
      <c r="CV1220" s="267"/>
      <c r="CW1220" s="267"/>
      <c r="CX1220" s="267"/>
      <c r="CY1220" s="267"/>
      <c r="CZ1220" s="267"/>
      <c r="DA1220" s="267"/>
      <c r="DB1220" s="267"/>
      <c r="DC1220" s="267"/>
      <c r="DD1220" s="267"/>
      <c r="DE1220" s="267"/>
      <c r="DF1220" s="267"/>
      <c r="DG1220" s="267"/>
      <c r="DH1220" s="267"/>
      <c r="DI1220" s="267"/>
      <c r="DJ1220" s="267"/>
      <c r="DK1220" s="267"/>
      <c r="DL1220" s="267"/>
      <c r="DM1220" s="267"/>
      <c r="DN1220" s="267"/>
      <c r="DO1220" s="267"/>
      <c r="DP1220" s="267"/>
      <c r="DQ1220" s="267"/>
      <c r="DR1220" s="267"/>
      <c r="DS1220" s="267"/>
      <c r="DT1220" s="267"/>
      <c r="DU1220" s="267"/>
      <c r="DV1220" s="267"/>
      <c r="DW1220" s="267"/>
      <c r="DX1220" s="267"/>
      <c r="DY1220" s="267"/>
      <c r="DZ1220" s="267"/>
      <c r="EA1220" s="267"/>
      <c r="EB1220" s="267"/>
      <c r="EC1220" s="267"/>
      <c r="ED1220" s="267"/>
      <c r="EE1220" s="267"/>
      <c r="EF1220" s="267"/>
      <c r="EG1220" s="267"/>
      <c r="EH1220" s="267"/>
      <c r="EI1220" s="267"/>
      <c r="EJ1220" s="267"/>
      <c r="EK1220" s="267"/>
      <c r="EL1220" s="267"/>
      <c r="EM1220" s="267"/>
      <c r="EN1220" s="267"/>
      <c r="EO1220" s="267"/>
      <c r="EP1220" s="267"/>
      <c r="EQ1220" s="267"/>
      <c r="ER1220" s="267"/>
      <c r="ES1220" s="267"/>
      <c r="ET1220" s="267"/>
      <c r="EU1220" s="267"/>
      <c r="EV1220" s="267"/>
      <c r="EW1220" s="267"/>
      <c r="EX1220" s="267"/>
      <c r="EY1220" s="267"/>
      <c r="EZ1220" s="267"/>
      <c r="FA1220" s="267"/>
      <c r="FB1220" s="267"/>
      <c r="FC1220" s="267"/>
      <c r="FD1220" s="267"/>
      <c r="FE1220" s="267"/>
      <c r="FF1220" s="267"/>
      <c r="FG1220" s="267"/>
      <c r="FH1220" s="267"/>
      <c r="FI1220" s="267"/>
      <c r="FJ1220" s="267"/>
      <c r="FK1220" s="267"/>
      <c r="FL1220" s="267"/>
      <c r="FM1220" s="267"/>
      <c r="FN1220" s="267"/>
      <c r="FO1220" s="267"/>
      <c r="FP1220" s="267"/>
      <c r="FQ1220" s="267"/>
      <c r="FR1220" s="267"/>
      <c r="FS1220" s="267"/>
      <c r="FT1220" s="267"/>
      <c r="FU1220" s="267"/>
      <c r="FV1220" s="267"/>
      <c r="FW1220" s="267"/>
      <c r="FX1220" s="267"/>
      <c r="FY1220" s="267"/>
      <c r="FZ1220" s="267"/>
      <c r="GA1220" s="267"/>
      <c r="GB1220" s="267"/>
      <c r="GC1220" s="267"/>
      <c r="GD1220" s="267"/>
      <c r="GE1220" s="267"/>
      <c r="GF1220" s="267"/>
      <c r="GG1220" s="267"/>
      <c r="GH1220" s="267"/>
      <c r="GI1220" s="267"/>
      <c r="GJ1220" s="267"/>
      <c r="GK1220" s="267"/>
      <c r="GL1220" s="267"/>
      <c r="GM1220" s="267"/>
      <c r="GN1220" s="267"/>
      <c r="GO1220" s="267"/>
      <c r="GP1220" s="267"/>
      <c r="GQ1220" s="267"/>
      <c r="GR1220" s="267"/>
      <c r="GS1220" s="267"/>
      <c r="GT1220" s="267"/>
      <c r="GU1220" s="267"/>
      <c r="GV1220" s="267"/>
    </row>
    <row r="1221" spans="1:204" s="502" customFormat="1">
      <c r="A1221" s="258"/>
      <c r="B1221" s="425"/>
      <c r="C1221" s="260"/>
      <c r="D1221" s="261"/>
      <c r="E1221" s="262"/>
      <c r="F1221" s="263"/>
      <c r="G1221" s="426"/>
      <c r="H1221" s="428"/>
      <c r="I1221" s="507"/>
      <c r="J1221" s="508"/>
      <c r="K1221" s="509"/>
      <c r="L1221" s="510"/>
      <c r="N1221" s="511"/>
      <c r="O1221" s="511"/>
      <c r="P1221" s="267"/>
      <c r="Q1221" s="267"/>
      <c r="R1221" s="267"/>
      <c r="S1221" s="267"/>
      <c r="T1221" s="267"/>
      <c r="U1221" s="267"/>
      <c r="V1221" s="267"/>
      <c r="W1221" s="267"/>
      <c r="X1221" s="267"/>
      <c r="Y1221" s="267"/>
      <c r="Z1221" s="267"/>
      <c r="AA1221" s="267"/>
      <c r="AB1221" s="267"/>
      <c r="AC1221" s="267"/>
      <c r="AD1221" s="267"/>
      <c r="AE1221" s="267"/>
      <c r="AF1221" s="267"/>
      <c r="AG1221" s="267"/>
      <c r="AH1221" s="267"/>
      <c r="AI1221" s="267"/>
      <c r="AJ1221" s="267"/>
      <c r="AK1221" s="267"/>
      <c r="AL1221" s="267"/>
      <c r="AM1221" s="267"/>
      <c r="AN1221" s="267"/>
      <c r="AO1221" s="267"/>
      <c r="AP1221" s="267"/>
      <c r="AQ1221" s="267"/>
      <c r="AR1221" s="267"/>
      <c r="AS1221" s="267"/>
      <c r="AT1221" s="267"/>
      <c r="AU1221" s="267"/>
      <c r="AV1221" s="267"/>
      <c r="AW1221" s="267"/>
      <c r="AX1221" s="267"/>
      <c r="AY1221" s="267"/>
      <c r="AZ1221" s="267"/>
      <c r="BA1221" s="267"/>
      <c r="BB1221" s="267"/>
      <c r="BC1221" s="267"/>
      <c r="BD1221" s="267"/>
      <c r="BE1221" s="267"/>
      <c r="BF1221" s="267"/>
      <c r="BG1221" s="267"/>
      <c r="BH1221" s="267"/>
      <c r="BI1221" s="267"/>
      <c r="BJ1221" s="267"/>
      <c r="BK1221" s="267"/>
      <c r="BL1221" s="267"/>
      <c r="BM1221" s="267"/>
      <c r="BN1221" s="267"/>
      <c r="BO1221" s="267"/>
      <c r="BP1221" s="267"/>
      <c r="BQ1221" s="267"/>
      <c r="BR1221" s="267"/>
      <c r="BS1221" s="267"/>
      <c r="BT1221" s="267"/>
      <c r="BU1221" s="267"/>
      <c r="BV1221" s="267"/>
      <c r="BW1221" s="267"/>
      <c r="BX1221" s="267"/>
      <c r="BY1221" s="267"/>
      <c r="BZ1221" s="267"/>
      <c r="CA1221" s="267"/>
      <c r="CB1221" s="267"/>
      <c r="CC1221" s="267"/>
      <c r="CD1221" s="267"/>
      <c r="CE1221" s="267"/>
      <c r="CF1221" s="267"/>
      <c r="CG1221" s="267"/>
      <c r="CH1221" s="267"/>
      <c r="CI1221" s="267"/>
      <c r="CJ1221" s="267"/>
      <c r="CK1221" s="267"/>
      <c r="CL1221" s="267"/>
      <c r="CM1221" s="267"/>
      <c r="CN1221" s="267"/>
      <c r="CO1221" s="267"/>
      <c r="CP1221" s="267"/>
      <c r="CQ1221" s="267"/>
      <c r="CR1221" s="267"/>
      <c r="CS1221" s="267"/>
      <c r="CT1221" s="267"/>
      <c r="CU1221" s="267"/>
      <c r="CV1221" s="267"/>
      <c r="CW1221" s="267"/>
      <c r="CX1221" s="267"/>
      <c r="CY1221" s="267"/>
      <c r="CZ1221" s="267"/>
      <c r="DA1221" s="267"/>
      <c r="DB1221" s="267"/>
      <c r="DC1221" s="267"/>
      <c r="DD1221" s="267"/>
      <c r="DE1221" s="267"/>
      <c r="DF1221" s="267"/>
      <c r="DG1221" s="267"/>
      <c r="DH1221" s="267"/>
      <c r="DI1221" s="267"/>
      <c r="DJ1221" s="267"/>
      <c r="DK1221" s="267"/>
      <c r="DL1221" s="267"/>
      <c r="DM1221" s="267"/>
      <c r="DN1221" s="267"/>
      <c r="DO1221" s="267"/>
      <c r="DP1221" s="267"/>
      <c r="DQ1221" s="267"/>
      <c r="DR1221" s="267"/>
      <c r="DS1221" s="267"/>
      <c r="DT1221" s="267"/>
      <c r="DU1221" s="267"/>
      <c r="DV1221" s="267"/>
      <c r="DW1221" s="267"/>
      <c r="DX1221" s="267"/>
      <c r="DY1221" s="267"/>
      <c r="DZ1221" s="267"/>
      <c r="EA1221" s="267"/>
      <c r="EB1221" s="267"/>
      <c r="EC1221" s="267"/>
      <c r="ED1221" s="267"/>
      <c r="EE1221" s="267"/>
      <c r="EF1221" s="267"/>
      <c r="EG1221" s="267"/>
      <c r="EH1221" s="267"/>
      <c r="EI1221" s="267"/>
      <c r="EJ1221" s="267"/>
      <c r="EK1221" s="267"/>
      <c r="EL1221" s="267"/>
      <c r="EM1221" s="267"/>
      <c r="EN1221" s="267"/>
      <c r="EO1221" s="267"/>
      <c r="EP1221" s="267"/>
      <c r="EQ1221" s="267"/>
      <c r="ER1221" s="267"/>
      <c r="ES1221" s="267"/>
      <c r="ET1221" s="267"/>
      <c r="EU1221" s="267"/>
      <c r="EV1221" s="267"/>
      <c r="EW1221" s="267"/>
      <c r="EX1221" s="267"/>
      <c r="EY1221" s="267"/>
      <c r="EZ1221" s="267"/>
      <c r="FA1221" s="267"/>
      <c r="FB1221" s="267"/>
      <c r="FC1221" s="267"/>
      <c r="FD1221" s="267"/>
      <c r="FE1221" s="267"/>
      <c r="FF1221" s="267"/>
      <c r="FG1221" s="267"/>
      <c r="FH1221" s="267"/>
      <c r="FI1221" s="267"/>
      <c r="FJ1221" s="267"/>
      <c r="FK1221" s="267"/>
      <c r="FL1221" s="267"/>
      <c r="FM1221" s="267"/>
      <c r="FN1221" s="267"/>
      <c r="FO1221" s="267"/>
      <c r="FP1221" s="267"/>
      <c r="FQ1221" s="267"/>
      <c r="FR1221" s="267"/>
      <c r="FS1221" s="267"/>
      <c r="FT1221" s="267"/>
      <c r="FU1221" s="267"/>
      <c r="FV1221" s="267"/>
      <c r="FW1221" s="267"/>
      <c r="FX1221" s="267"/>
      <c r="FY1221" s="267"/>
      <c r="FZ1221" s="267"/>
      <c r="GA1221" s="267"/>
      <c r="GB1221" s="267"/>
      <c r="GC1221" s="267"/>
      <c r="GD1221" s="267"/>
      <c r="GE1221" s="267"/>
      <c r="GF1221" s="267"/>
      <c r="GG1221" s="267"/>
      <c r="GH1221" s="267"/>
      <c r="GI1221" s="267"/>
      <c r="GJ1221" s="267"/>
      <c r="GK1221" s="267"/>
      <c r="GL1221" s="267"/>
      <c r="GM1221" s="267"/>
      <c r="GN1221" s="267"/>
      <c r="GO1221" s="267"/>
      <c r="GP1221" s="267"/>
      <c r="GQ1221" s="267"/>
      <c r="GR1221" s="267"/>
      <c r="GS1221" s="267"/>
      <c r="GT1221" s="267"/>
      <c r="GU1221" s="267"/>
      <c r="GV1221" s="267"/>
    </row>
    <row r="1223" spans="1:204" s="502" customFormat="1">
      <c r="A1223" s="258"/>
      <c r="B1223" s="425"/>
      <c r="C1223" s="260"/>
      <c r="D1223" s="261"/>
      <c r="E1223" s="262"/>
      <c r="F1223" s="263"/>
      <c r="G1223" s="426"/>
      <c r="H1223" s="428"/>
      <c r="I1223" s="507"/>
      <c r="J1223" s="508"/>
      <c r="K1223" s="509"/>
      <c r="L1223" s="510"/>
      <c r="N1223" s="511"/>
      <c r="O1223" s="511"/>
      <c r="P1223" s="267"/>
      <c r="Q1223" s="267"/>
      <c r="R1223" s="267"/>
      <c r="S1223" s="267"/>
      <c r="T1223" s="267"/>
      <c r="U1223" s="267"/>
      <c r="V1223" s="267"/>
      <c r="W1223" s="267"/>
      <c r="X1223" s="267"/>
      <c r="Y1223" s="267"/>
      <c r="Z1223" s="267"/>
      <c r="AA1223" s="267"/>
      <c r="AB1223" s="267"/>
      <c r="AC1223" s="267"/>
      <c r="AD1223" s="267"/>
      <c r="AE1223" s="267"/>
      <c r="AF1223" s="267"/>
      <c r="AG1223" s="267"/>
      <c r="AH1223" s="267"/>
      <c r="AI1223" s="267"/>
      <c r="AJ1223" s="267"/>
      <c r="AK1223" s="267"/>
      <c r="AL1223" s="267"/>
      <c r="AM1223" s="267"/>
      <c r="AN1223" s="267"/>
      <c r="AO1223" s="267"/>
      <c r="AP1223" s="267"/>
      <c r="AQ1223" s="267"/>
      <c r="AR1223" s="267"/>
      <c r="AS1223" s="267"/>
      <c r="AT1223" s="267"/>
      <c r="AU1223" s="267"/>
      <c r="AV1223" s="267"/>
      <c r="AW1223" s="267"/>
      <c r="AX1223" s="267"/>
      <c r="AY1223" s="267"/>
      <c r="AZ1223" s="267"/>
      <c r="BA1223" s="267"/>
      <c r="BB1223" s="267"/>
      <c r="BC1223" s="267"/>
      <c r="BD1223" s="267"/>
      <c r="BE1223" s="267"/>
      <c r="BF1223" s="267"/>
      <c r="BG1223" s="267"/>
      <c r="BH1223" s="267"/>
      <c r="BI1223" s="267"/>
      <c r="BJ1223" s="267"/>
      <c r="BK1223" s="267"/>
      <c r="BL1223" s="267"/>
      <c r="BM1223" s="267"/>
      <c r="BN1223" s="267"/>
      <c r="BO1223" s="267"/>
      <c r="BP1223" s="267"/>
      <c r="BQ1223" s="267"/>
      <c r="BR1223" s="267"/>
      <c r="BS1223" s="267"/>
      <c r="BT1223" s="267"/>
      <c r="BU1223" s="267"/>
      <c r="BV1223" s="267"/>
      <c r="BW1223" s="267"/>
      <c r="BX1223" s="267"/>
      <c r="BY1223" s="267"/>
      <c r="BZ1223" s="267"/>
      <c r="CA1223" s="267"/>
      <c r="CB1223" s="267"/>
      <c r="CC1223" s="267"/>
      <c r="CD1223" s="267"/>
      <c r="CE1223" s="267"/>
      <c r="CF1223" s="267"/>
      <c r="CG1223" s="267"/>
      <c r="CH1223" s="267"/>
      <c r="CI1223" s="267"/>
      <c r="CJ1223" s="267"/>
      <c r="CK1223" s="267"/>
      <c r="CL1223" s="267"/>
      <c r="CM1223" s="267"/>
      <c r="CN1223" s="267"/>
      <c r="CO1223" s="267"/>
      <c r="CP1223" s="267"/>
      <c r="CQ1223" s="267"/>
      <c r="CR1223" s="267"/>
      <c r="CS1223" s="267"/>
      <c r="CT1223" s="267"/>
      <c r="CU1223" s="267"/>
      <c r="CV1223" s="267"/>
      <c r="CW1223" s="267"/>
      <c r="CX1223" s="267"/>
      <c r="CY1223" s="267"/>
      <c r="CZ1223" s="267"/>
      <c r="DA1223" s="267"/>
      <c r="DB1223" s="267"/>
      <c r="DC1223" s="267"/>
      <c r="DD1223" s="267"/>
      <c r="DE1223" s="267"/>
      <c r="DF1223" s="267"/>
      <c r="DG1223" s="267"/>
      <c r="DH1223" s="267"/>
      <c r="DI1223" s="267"/>
      <c r="DJ1223" s="267"/>
      <c r="DK1223" s="267"/>
      <c r="DL1223" s="267"/>
      <c r="DM1223" s="267"/>
      <c r="DN1223" s="267"/>
      <c r="DO1223" s="267"/>
      <c r="DP1223" s="267"/>
      <c r="DQ1223" s="267"/>
      <c r="DR1223" s="267"/>
      <c r="DS1223" s="267"/>
      <c r="DT1223" s="267"/>
      <c r="DU1223" s="267"/>
      <c r="DV1223" s="267"/>
      <c r="DW1223" s="267"/>
      <c r="DX1223" s="267"/>
      <c r="DY1223" s="267"/>
      <c r="DZ1223" s="267"/>
      <c r="EA1223" s="267"/>
      <c r="EB1223" s="267"/>
      <c r="EC1223" s="267"/>
      <c r="ED1223" s="267"/>
      <c r="EE1223" s="267"/>
      <c r="EF1223" s="267"/>
      <c r="EG1223" s="267"/>
      <c r="EH1223" s="267"/>
      <c r="EI1223" s="267"/>
      <c r="EJ1223" s="267"/>
      <c r="EK1223" s="267"/>
      <c r="EL1223" s="267"/>
      <c r="EM1223" s="267"/>
      <c r="EN1223" s="267"/>
      <c r="EO1223" s="267"/>
      <c r="EP1223" s="267"/>
      <c r="EQ1223" s="267"/>
      <c r="ER1223" s="267"/>
      <c r="ES1223" s="267"/>
      <c r="ET1223" s="267"/>
      <c r="EU1223" s="267"/>
      <c r="EV1223" s="267"/>
      <c r="EW1223" s="267"/>
      <c r="EX1223" s="267"/>
      <c r="EY1223" s="267"/>
      <c r="EZ1223" s="267"/>
      <c r="FA1223" s="267"/>
      <c r="FB1223" s="267"/>
      <c r="FC1223" s="267"/>
      <c r="FD1223" s="267"/>
      <c r="FE1223" s="267"/>
      <c r="FF1223" s="267"/>
      <c r="FG1223" s="267"/>
      <c r="FH1223" s="267"/>
      <c r="FI1223" s="267"/>
      <c r="FJ1223" s="267"/>
      <c r="FK1223" s="267"/>
      <c r="FL1223" s="267"/>
      <c r="FM1223" s="267"/>
      <c r="FN1223" s="267"/>
      <c r="FO1223" s="267"/>
      <c r="FP1223" s="267"/>
      <c r="FQ1223" s="267"/>
      <c r="FR1223" s="267"/>
      <c r="FS1223" s="267"/>
      <c r="FT1223" s="267"/>
      <c r="FU1223" s="267"/>
      <c r="FV1223" s="267"/>
      <c r="FW1223" s="267"/>
      <c r="FX1223" s="267"/>
      <c r="FY1223" s="267"/>
      <c r="FZ1223" s="267"/>
      <c r="GA1223" s="267"/>
      <c r="GB1223" s="267"/>
      <c r="GC1223" s="267"/>
      <c r="GD1223" s="267"/>
      <c r="GE1223" s="267"/>
      <c r="GF1223" s="267"/>
      <c r="GG1223" s="267"/>
      <c r="GH1223" s="267"/>
      <c r="GI1223" s="267"/>
      <c r="GJ1223" s="267"/>
      <c r="GK1223" s="267"/>
      <c r="GL1223" s="267"/>
      <c r="GM1223" s="267"/>
      <c r="GN1223" s="267"/>
      <c r="GO1223" s="267"/>
      <c r="GP1223" s="267"/>
      <c r="GQ1223" s="267"/>
      <c r="GR1223" s="267"/>
      <c r="GS1223" s="267"/>
      <c r="GT1223" s="267"/>
      <c r="GU1223" s="267"/>
      <c r="GV1223" s="267"/>
    </row>
    <row r="1225" spans="1:204" s="502" customFormat="1">
      <c r="A1225" s="258"/>
      <c r="B1225" s="425"/>
      <c r="C1225" s="260"/>
      <c r="D1225" s="261"/>
      <c r="E1225" s="262"/>
      <c r="F1225" s="263"/>
      <c r="G1225" s="426"/>
      <c r="H1225" s="428"/>
      <c r="I1225" s="507"/>
      <c r="J1225" s="508"/>
      <c r="K1225" s="509"/>
      <c r="L1225" s="510"/>
      <c r="N1225" s="511"/>
      <c r="O1225" s="511"/>
      <c r="P1225" s="267"/>
      <c r="Q1225" s="267"/>
      <c r="R1225" s="267"/>
      <c r="S1225" s="267"/>
      <c r="T1225" s="267"/>
      <c r="U1225" s="267"/>
      <c r="V1225" s="267"/>
      <c r="W1225" s="267"/>
      <c r="X1225" s="267"/>
      <c r="Y1225" s="267"/>
      <c r="Z1225" s="267"/>
      <c r="AA1225" s="267"/>
      <c r="AB1225" s="267"/>
      <c r="AC1225" s="267"/>
      <c r="AD1225" s="267"/>
      <c r="AE1225" s="267"/>
      <c r="AF1225" s="267"/>
      <c r="AG1225" s="267"/>
      <c r="AH1225" s="267"/>
      <c r="AI1225" s="267"/>
      <c r="AJ1225" s="267"/>
      <c r="AK1225" s="267"/>
      <c r="AL1225" s="267"/>
      <c r="AM1225" s="267"/>
      <c r="AN1225" s="267"/>
      <c r="AO1225" s="267"/>
      <c r="AP1225" s="267"/>
      <c r="AQ1225" s="267"/>
      <c r="AR1225" s="267"/>
      <c r="AS1225" s="267"/>
      <c r="AT1225" s="267"/>
      <c r="AU1225" s="267"/>
      <c r="AV1225" s="267"/>
      <c r="AW1225" s="267"/>
      <c r="AX1225" s="267"/>
      <c r="AY1225" s="267"/>
      <c r="AZ1225" s="267"/>
      <c r="BA1225" s="267"/>
      <c r="BB1225" s="267"/>
      <c r="BC1225" s="267"/>
      <c r="BD1225" s="267"/>
      <c r="BE1225" s="267"/>
      <c r="BF1225" s="267"/>
      <c r="BG1225" s="267"/>
      <c r="BH1225" s="267"/>
      <c r="BI1225" s="267"/>
      <c r="BJ1225" s="267"/>
      <c r="BK1225" s="267"/>
      <c r="BL1225" s="267"/>
      <c r="BM1225" s="267"/>
      <c r="BN1225" s="267"/>
      <c r="BO1225" s="267"/>
      <c r="BP1225" s="267"/>
      <c r="BQ1225" s="267"/>
      <c r="BR1225" s="267"/>
      <c r="BS1225" s="267"/>
      <c r="BT1225" s="267"/>
      <c r="BU1225" s="267"/>
      <c r="BV1225" s="267"/>
      <c r="BW1225" s="267"/>
      <c r="BX1225" s="267"/>
      <c r="BY1225" s="267"/>
      <c r="BZ1225" s="267"/>
      <c r="CA1225" s="267"/>
      <c r="CB1225" s="267"/>
      <c r="CC1225" s="267"/>
      <c r="CD1225" s="267"/>
      <c r="CE1225" s="267"/>
      <c r="CF1225" s="267"/>
      <c r="CG1225" s="267"/>
      <c r="CH1225" s="267"/>
      <c r="CI1225" s="267"/>
      <c r="CJ1225" s="267"/>
      <c r="CK1225" s="267"/>
      <c r="CL1225" s="267"/>
      <c r="CM1225" s="267"/>
      <c r="CN1225" s="267"/>
      <c r="CO1225" s="267"/>
      <c r="CP1225" s="267"/>
      <c r="CQ1225" s="267"/>
      <c r="CR1225" s="267"/>
      <c r="CS1225" s="267"/>
      <c r="CT1225" s="267"/>
      <c r="CU1225" s="267"/>
      <c r="CV1225" s="267"/>
      <c r="CW1225" s="267"/>
      <c r="CX1225" s="267"/>
      <c r="CY1225" s="267"/>
      <c r="CZ1225" s="267"/>
      <c r="DA1225" s="267"/>
      <c r="DB1225" s="267"/>
      <c r="DC1225" s="267"/>
      <c r="DD1225" s="267"/>
      <c r="DE1225" s="267"/>
      <c r="DF1225" s="267"/>
      <c r="DG1225" s="267"/>
      <c r="DH1225" s="267"/>
      <c r="DI1225" s="267"/>
      <c r="DJ1225" s="267"/>
      <c r="DK1225" s="267"/>
      <c r="DL1225" s="267"/>
      <c r="DM1225" s="267"/>
      <c r="DN1225" s="267"/>
      <c r="DO1225" s="267"/>
      <c r="DP1225" s="267"/>
      <c r="DQ1225" s="267"/>
      <c r="DR1225" s="267"/>
      <c r="DS1225" s="267"/>
      <c r="DT1225" s="267"/>
      <c r="DU1225" s="267"/>
      <c r="DV1225" s="267"/>
      <c r="DW1225" s="267"/>
      <c r="DX1225" s="267"/>
      <c r="DY1225" s="267"/>
      <c r="DZ1225" s="267"/>
      <c r="EA1225" s="267"/>
      <c r="EB1225" s="267"/>
      <c r="EC1225" s="267"/>
      <c r="ED1225" s="267"/>
      <c r="EE1225" s="267"/>
      <c r="EF1225" s="267"/>
      <c r="EG1225" s="267"/>
      <c r="EH1225" s="267"/>
      <c r="EI1225" s="267"/>
      <c r="EJ1225" s="267"/>
      <c r="EK1225" s="267"/>
      <c r="EL1225" s="267"/>
      <c r="EM1225" s="267"/>
      <c r="EN1225" s="267"/>
      <c r="EO1225" s="267"/>
      <c r="EP1225" s="267"/>
      <c r="EQ1225" s="267"/>
      <c r="ER1225" s="267"/>
      <c r="ES1225" s="267"/>
      <c r="ET1225" s="267"/>
      <c r="EU1225" s="267"/>
      <c r="EV1225" s="267"/>
      <c r="EW1225" s="267"/>
      <c r="EX1225" s="267"/>
      <c r="EY1225" s="267"/>
      <c r="EZ1225" s="267"/>
      <c r="FA1225" s="267"/>
      <c r="FB1225" s="267"/>
      <c r="FC1225" s="267"/>
      <c r="FD1225" s="267"/>
      <c r="FE1225" s="267"/>
      <c r="FF1225" s="267"/>
      <c r="FG1225" s="267"/>
      <c r="FH1225" s="267"/>
      <c r="FI1225" s="267"/>
      <c r="FJ1225" s="267"/>
      <c r="FK1225" s="267"/>
      <c r="FL1225" s="267"/>
      <c r="FM1225" s="267"/>
      <c r="FN1225" s="267"/>
      <c r="FO1225" s="267"/>
      <c r="FP1225" s="267"/>
      <c r="FQ1225" s="267"/>
      <c r="FR1225" s="267"/>
      <c r="FS1225" s="267"/>
      <c r="FT1225" s="267"/>
      <c r="FU1225" s="267"/>
      <c r="FV1225" s="267"/>
      <c r="FW1225" s="267"/>
      <c r="FX1225" s="267"/>
      <c r="FY1225" s="267"/>
      <c r="FZ1225" s="267"/>
      <c r="GA1225" s="267"/>
      <c r="GB1225" s="267"/>
      <c r="GC1225" s="267"/>
      <c r="GD1225" s="267"/>
      <c r="GE1225" s="267"/>
      <c r="GF1225" s="267"/>
      <c r="GG1225" s="267"/>
      <c r="GH1225" s="267"/>
      <c r="GI1225" s="267"/>
      <c r="GJ1225" s="267"/>
      <c r="GK1225" s="267"/>
      <c r="GL1225" s="267"/>
      <c r="GM1225" s="267"/>
      <c r="GN1225" s="267"/>
      <c r="GO1225" s="267"/>
      <c r="GP1225" s="267"/>
      <c r="GQ1225" s="267"/>
      <c r="GR1225" s="267"/>
      <c r="GS1225" s="267"/>
      <c r="GT1225" s="267"/>
      <c r="GU1225" s="267"/>
      <c r="GV1225" s="267"/>
    </row>
    <row r="1227" spans="1:204" s="502" customFormat="1">
      <c r="A1227" s="258"/>
      <c r="B1227" s="425"/>
      <c r="C1227" s="260"/>
      <c r="D1227" s="261"/>
      <c r="E1227" s="262"/>
      <c r="F1227" s="263"/>
      <c r="G1227" s="426"/>
      <c r="H1227" s="428"/>
      <c r="I1227" s="507"/>
      <c r="J1227" s="508"/>
      <c r="K1227" s="509"/>
      <c r="L1227" s="510"/>
      <c r="N1227" s="511"/>
      <c r="O1227" s="511"/>
      <c r="P1227" s="267"/>
      <c r="Q1227" s="267"/>
      <c r="R1227" s="267"/>
      <c r="S1227" s="267"/>
      <c r="T1227" s="267"/>
      <c r="U1227" s="267"/>
      <c r="V1227" s="267"/>
      <c r="W1227" s="267"/>
      <c r="X1227" s="267"/>
      <c r="Y1227" s="267"/>
      <c r="Z1227" s="267"/>
      <c r="AA1227" s="267"/>
      <c r="AB1227" s="267"/>
      <c r="AC1227" s="267"/>
      <c r="AD1227" s="267"/>
      <c r="AE1227" s="267"/>
      <c r="AF1227" s="267"/>
      <c r="AG1227" s="267"/>
      <c r="AH1227" s="267"/>
      <c r="AI1227" s="267"/>
      <c r="AJ1227" s="267"/>
      <c r="AK1227" s="267"/>
      <c r="AL1227" s="267"/>
      <c r="AM1227" s="267"/>
      <c r="AN1227" s="267"/>
      <c r="AO1227" s="267"/>
      <c r="AP1227" s="267"/>
      <c r="AQ1227" s="267"/>
      <c r="AR1227" s="267"/>
      <c r="AS1227" s="267"/>
      <c r="AT1227" s="267"/>
      <c r="AU1227" s="267"/>
      <c r="AV1227" s="267"/>
      <c r="AW1227" s="267"/>
      <c r="AX1227" s="267"/>
      <c r="AY1227" s="267"/>
      <c r="AZ1227" s="267"/>
      <c r="BA1227" s="267"/>
      <c r="BB1227" s="267"/>
      <c r="BC1227" s="267"/>
      <c r="BD1227" s="267"/>
      <c r="BE1227" s="267"/>
      <c r="BF1227" s="267"/>
      <c r="BG1227" s="267"/>
      <c r="BH1227" s="267"/>
      <c r="BI1227" s="267"/>
      <c r="BJ1227" s="267"/>
      <c r="BK1227" s="267"/>
      <c r="BL1227" s="267"/>
      <c r="BM1227" s="267"/>
      <c r="BN1227" s="267"/>
      <c r="BO1227" s="267"/>
      <c r="BP1227" s="267"/>
      <c r="BQ1227" s="267"/>
      <c r="BR1227" s="267"/>
      <c r="BS1227" s="267"/>
      <c r="BT1227" s="267"/>
      <c r="BU1227" s="267"/>
      <c r="BV1227" s="267"/>
      <c r="BW1227" s="267"/>
      <c r="BX1227" s="267"/>
      <c r="BY1227" s="267"/>
      <c r="BZ1227" s="267"/>
      <c r="CA1227" s="267"/>
      <c r="CB1227" s="267"/>
      <c r="CC1227" s="267"/>
      <c r="CD1227" s="267"/>
      <c r="CE1227" s="267"/>
      <c r="CF1227" s="267"/>
      <c r="CG1227" s="267"/>
      <c r="CH1227" s="267"/>
      <c r="CI1227" s="267"/>
      <c r="CJ1227" s="267"/>
      <c r="CK1227" s="267"/>
      <c r="CL1227" s="267"/>
      <c r="CM1227" s="267"/>
      <c r="CN1227" s="267"/>
      <c r="CO1227" s="267"/>
      <c r="CP1227" s="267"/>
      <c r="CQ1227" s="267"/>
      <c r="CR1227" s="267"/>
      <c r="CS1227" s="267"/>
      <c r="CT1227" s="267"/>
      <c r="CU1227" s="267"/>
      <c r="CV1227" s="267"/>
      <c r="CW1227" s="267"/>
      <c r="CX1227" s="267"/>
      <c r="CY1227" s="267"/>
      <c r="CZ1227" s="267"/>
      <c r="DA1227" s="267"/>
      <c r="DB1227" s="267"/>
      <c r="DC1227" s="267"/>
      <c r="DD1227" s="267"/>
      <c r="DE1227" s="267"/>
      <c r="DF1227" s="267"/>
      <c r="DG1227" s="267"/>
      <c r="DH1227" s="267"/>
      <c r="DI1227" s="267"/>
      <c r="DJ1227" s="267"/>
      <c r="DK1227" s="267"/>
      <c r="DL1227" s="267"/>
      <c r="DM1227" s="267"/>
      <c r="DN1227" s="267"/>
      <c r="DO1227" s="267"/>
      <c r="DP1227" s="267"/>
      <c r="DQ1227" s="267"/>
      <c r="DR1227" s="267"/>
      <c r="DS1227" s="267"/>
      <c r="DT1227" s="267"/>
      <c r="DU1227" s="267"/>
      <c r="DV1227" s="267"/>
      <c r="DW1227" s="267"/>
      <c r="DX1227" s="267"/>
      <c r="DY1227" s="267"/>
      <c r="DZ1227" s="267"/>
      <c r="EA1227" s="267"/>
      <c r="EB1227" s="267"/>
      <c r="EC1227" s="267"/>
      <c r="ED1227" s="267"/>
      <c r="EE1227" s="267"/>
      <c r="EF1227" s="267"/>
      <c r="EG1227" s="267"/>
      <c r="EH1227" s="267"/>
      <c r="EI1227" s="267"/>
      <c r="EJ1227" s="267"/>
      <c r="EK1227" s="267"/>
      <c r="EL1227" s="267"/>
      <c r="EM1227" s="267"/>
      <c r="EN1227" s="267"/>
      <c r="EO1227" s="267"/>
      <c r="EP1227" s="267"/>
      <c r="EQ1227" s="267"/>
      <c r="ER1227" s="267"/>
      <c r="ES1227" s="267"/>
      <c r="ET1227" s="267"/>
      <c r="EU1227" s="267"/>
      <c r="EV1227" s="267"/>
      <c r="EW1227" s="267"/>
      <c r="EX1227" s="267"/>
      <c r="EY1227" s="267"/>
      <c r="EZ1227" s="267"/>
      <c r="FA1227" s="267"/>
      <c r="FB1227" s="267"/>
      <c r="FC1227" s="267"/>
      <c r="FD1227" s="267"/>
      <c r="FE1227" s="267"/>
      <c r="FF1227" s="267"/>
      <c r="FG1227" s="267"/>
      <c r="FH1227" s="267"/>
      <c r="FI1227" s="267"/>
      <c r="FJ1227" s="267"/>
      <c r="FK1227" s="267"/>
      <c r="FL1227" s="267"/>
      <c r="FM1227" s="267"/>
      <c r="FN1227" s="267"/>
      <c r="FO1227" s="267"/>
      <c r="FP1227" s="267"/>
      <c r="FQ1227" s="267"/>
      <c r="FR1227" s="267"/>
      <c r="FS1227" s="267"/>
      <c r="FT1227" s="267"/>
      <c r="FU1227" s="267"/>
      <c r="FV1227" s="267"/>
      <c r="FW1227" s="267"/>
      <c r="FX1227" s="267"/>
      <c r="FY1227" s="267"/>
      <c r="FZ1227" s="267"/>
      <c r="GA1227" s="267"/>
      <c r="GB1227" s="267"/>
      <c r="GC1227" s="267"/>
      <c r="GD1227" s="267"/>
      <c r="GE1227" s="267"/>
      <c r="GF1227" s="267"/>
      <c r="GG1227" s="267"/>
      <c r="GH1227" s="267"/>
      <c r="GI1227" s="267"/>
      <c r="GJ1227" s="267"/>
      <c r="GK1227" s="267"/>
      <c r="GL1227" s="267"/>
      <c r="GM1227" s="267"/>
      <c r="GN1227" s="267"/>
      <c r="GO1227" s="267"/>
      <c r="GP1227" s="267"/>
      <c r="GQ1227" s="267"/>
      <c r="GR1227" s="267"/>
      <c r="GS1227" s="267"/>
      <c r="GT1227" s="267"/>
      <c r="GU1227" s="267"/>
      <c r="GV1227" s="267"/>
    </row>
    <row r="1229" spans="1:204" s="502" customFormat="1">
      <c r="A1229" s="258"/>
      <c r="B1229" s="425"/>
      <c r="C1229" s="260"/>
      <c r="D1229" s="261"/>
      <c r="E1229" s="262"/>
      <c r="F1229" s="263"/>
      <c r="G1229" s="426"/>
      <c r="H1229" s="428"/>
      <c r="I1229" s="507"/>
      <c r="J1229" s="508"/>
      <c r="K1229" s="509"/>
      <c r="L1229" s="510"/>
      <c r="N1229" s="511"/>
      <c r="O1229" s="511"/>
      <c r="P1229" s="267"/>
      <c r="Q1229" s="267"/>
      <c r="R1229" s="267"/>
      <c r="S1229" s="267"/>
      <c r="T1229" s="267"/>
      <c r="U1229" s="267"/>
      <c r="V1229" s="267"/>
      <c r="W1229" s="267"/>
      <c r="X1229" s="267"/>
      <c r="Y1229" s="267"/>
      <c r="Z1229" s="267"/>
      <c r="AA1229" s="267"/>
      <c r="AB1229" s="267"/>
      <c r="AC1229" s="267"/>
      <c r="AD1229" s="267"/>
      <c r="AE1229" s="267"/>
      <c r="AF1229" s="267"/>
      <c r="AG1229" s="267"/>
      <c r="AH1229" s="267"/>
      <c r="AI1229" s="267"/>
      <c r="AJ1229" s="267"/>
      <c r="AK1229" s="267"/>
      <c r="AL1229" s="267"/>
      <c r="AM1229" s="267"/>
      <c r="AN1229" s="267"/>
      <c r="AO1229" s="267"/>
      <c r="AP1229" s="267"/>
      <c r="AQ1229" s="267"/>
      <c r="AR1229" s="267"/>
      <c r="AS1229" s="267"/>
      <c r="AT1229" s="267"/>
      <c r="AU1229" s="267"/>
      <c r="AV1229" s="267"/>
      <c r="AW1229" s="267"/>
      <c r="AX1229" s="267"/>
      <c r="AY1229" s="267"/>
      <c r="AZ1229" s="267"/>
      <c r="BA1229" s="267"/>
      <c r="BB1229" s="267"/>
      <c r="BC1229" s="267"/>
      <c r="BD1229" s="267"/>
      <c r="BE1229" s="267"/>
      <c r="BF1229" s="267"/>
      <c r="BG1229" s="267"/>
      <c r="BH1229" s="267"/>
      <c r="BI1229" s="267"/>
      <c r="BJ1229" s="267"/>
      <c r="BK1229" s="267"/>
      <c r="BL1229" s="267"/>
      <c r="BM1229" s="267"/>
      <c r="BN1229" s="267"/>
      <c r="BO1229" s="267"/>
      <c r="BP1229" s="267"/>
      <c r="BQ1229" s="267"/>
      <c r="BR1229" s="267"/>
      <c r="BS1229" s="267"/>
      <c r="BT1229" s="267"/>
      <c r="BU1229" s="267"/>
      <c r="BV1229" s="267"/>
      <c r="BW1229" s="267"/>
      <c r="BX1229" s="267"/>
      <c r="BY1229" s="267"/>
      <c r="BZ1229" s="267"/>
      <c r="CA1229" s="267"/>
      <c r="CB1229" s="267"/>
      <c r="CC1229" s="267"/>
      <c r="CD1229" s="267"/>
      <c r="CE1229" s="267"/>
      <c r="CF1229" s="267"/>
      <c r="CG1229" s="267"/>
      <c r="CH1229" s="267"/>
      <c r="CI1229" s="267"/>
      <c r="CJ1229" s="267"/>
      <c r="CK1229" s="267"/>
      <c r="CL1229" s="267"/>
      <c r="CM1229" s="267"/>
      <c r="CN1229" s="267"/>
      <c r="CO1229" s="267"/>
      <c r="CP1229" s="267"/>
      <c r="CQ1229" s="267"/>
      <c r="CR1229" s="267"/>
      <c r="CS1229" s="267"/>
      <c r="CT1229" s="267"/>
      <c r="CU1229" s="267"/>
      <c r="CV1229" s="267"/>
      <c r="CW1229" s="267"/>
      <c r="CX1229" s="267"/>
      <c r="CY1229" s="267"/>
      <c r="CZ1229" s="267"/>
      <c r="DA1229" s="267"/>
      <c r="DB1229" s="267"/>
      <c r="DC1229" s="267"/>
      <c r="DD1229" s="267"/>
      <c r="DE1229" s="267"/>
      <c r="DF1229" s="267"/>
      <c r="DG1229" s="267"/>
      <c r="DH1229" s="267"/>
      <c r="DI1229" s="267"/>
      <c r="DJ1229" s="267"/>
      <c r="DK1229" s="267"/>
      <c r="DL1229" s="267"/>
      <c r="DM1229" s="267"/>
      <c r="DN1229" s="267"/>
      <c r="DO1229" s="267"/>
      <c r="DP1229" s="267"/>
      <c r="DQ1229" s="267"/>
      <c r="DR1229" s="267"/>
      <c r="DS1229" s="267"/>
      <c r="DT1229" s="267"/>
      <c r="DU1229" s="267"/>
      <c r="DV1229" s="267"/>
      <c r="DW1229" s="267"/>
      <c r="DX1229" s="267"/>
      <c r="DY1229" s="267"/>
      <c r="DZ1229" s="267"/>
      <c r="EA1229" s="267"/>
      <c r="EB1229" s="267"/>
      <c r="EC1229" s="267"/>
      <c r="ED1229" s="267"/>
      <c r="EE1229" s="267"/>
      <c r="EF1229" s="267"/>
      <c r="EG1229" s="267"/>
      <c r="EH1229" s="267"/>
      <c r="EI1229" s="267"/>
      <c r="EJ1229" s="267"/>
      <c r="EK1229" s="267"/>
      <c r="EL1229" s="267"/>
      <c r="EM1229" s="267"/>
      <c r="EN1229" s="267"/>
      <c r="EO1229" s="267"/>
      <c r="EP1229" s="267"/>
      <c r="EQ1229" s="267"/>
      <c r="ER1229" s="267"/>
      <c r="ES1229" s="267"/>
      <c r="ET1229" s="267"/>
      <c r="EU1229" s="267"/>
      <c r="EV1229" s="267"/>
      <c r="EW1229" s="267"/>
      <c r="EX1229" s="267"/>
      <c r="EY1229" s="267"/>
      <c r="EZ1229" s="267"/>
      <c r="FA1229" s="267"/>
      <c r="FB1229" s="267"/>
      <c r="FC1229" s="267"/>
      <c r="FD1229" s="267"/>
      <c r="FE1229" s="267"/>
      <c r="FF1229" s="267"/>
      <c r="FG1229" s="267"/>
      <c r="FH1229" s="267"/>
      <c r="FI1229" s="267"/>
      <c r="FJ1229" s="267"/>
      <c r="FK1229" s="267"/>
      <c r="FL1229" s="267"/>
      <c r="FM1229" s="267"/>
      <c r="FN1229" s="267"/>
      <c r="FO1229" s="267"/>
      <c r="FP1229" s="267"/>
      <c r="FQ1229" s="267"/>
      <c r="FR1229" s="267"/>
      <c r="FS1229" s="267"/>
      <c r="FT1229" s="267"/>
      <c r="FU1229" s="267"/>
      <c r="FV1229" s="267"/>
      <c r="FW1229" s="267"/>
      <c r="FX1229" s="267"/>
      <c r="FY1229" s="267"/>
      <c r="FZ1229" s="267"/>
      <c r="GA1229" s="267"/>
      <c r="GB1229" s="267"/>
      <c r="GC1229" s="267"/>
      <c r="GD1229" s="267"/>
      <c r="GE1229" s="267"/>
      <c r="GF1229" s="267"/>
      <c r="GG1229" s="267"/>
      <c r="GH1229" s="267"/>
      <c r="GI1229" s="267"/>
      <c r="GJ1229" s="267"/>
      <c r="GK1229" s="267"/>
      <c r="GL1229" s="267"/>
      <c r="GM1229" s="267"/>
      <c r="GN1229" s="267"/>
      <c r="GO1229" s="267"/>
      <c r="GP1229" s="267"/>
      <c r="GQ1229" s="267"/>
      <c r="GR1229" s="267"/>
      <c r="GS1229" s="267"/>
      <c r="GT1229" s="267"/>
      <c r="GU1229" s="267"/>
      <c r="GV1229" s="267"/>
    </row>
    <row r="1230" spans="1:204" s="502" customFormat="1">
      <c r="A1230" s="258"/>
      <c r="B1230" s="425"/>
      <c r="C1230" s="260"/>
      <c r="D1230" s="261"/>
      <c r="E1230" s="262"/>
      <c r="F1230" s="263"/>
      <c r="G1230" s="426"/>
      <c r="H1230" s="428"/>
      <c r="I1230" s="507"/>
      <c r="J1230" s="508"/>
      <c r="K1230" s="509"/>
      <c r="L1230" s="510"/>
      <c r="N1230" s="511"/>
      <c r="O1230" s="511"/>
      <c r="P1230" s="267"/>
      <c r="Q1230" s="267"/>
      <c r="R1230" s="267"/>
      <c r="S1230" s="267"/>
      <c r="T1230" s="267"/>
      <c r="U1230" s="267"/>
      <c r="V1230" s="267"/>
      <c r="W1230" s="267"/>
      <c r="X1230" s="267"/>
      <c r="Y1230" s="267"/>
      <c r="Z1230" s="267"/>
      <c r="AA1230" s="267"/>
      <c r="AB1230" s="267"/>
      <c r="AC1230" s="267"/>
      <c r="AD1230" s="267"/>
      <c r="AE1230" s="267"/>
      <c r="AF1230" s="267"/>
      <c r="AG1230" s="267"/>
      <c r="AH1230" s="267"/>
      <c r="AI1230" s="267"/>
      <c r="AJ1230" s="267"/>
      <c r="AK1230" s="267"/>
      <c r="AL1230" s="267"/>
      <c r="AM1230" s="267"/>
      <c r="AN1230" s="267"/>
      <c r="AO1230" s="267"/>
      <c r="AP1230" s="267"/>
      <c r="AQ1230" s="267"/>
      <c r="AR1230" s="267"/>
      <c r="AS1230" s="267"/>
      <c r="AT1230" s="267"/>
      <c r="AU1230" s="267"/>
      <c r="AV1230" s="267"/>
      <c r="AW1230" s="267"/>
      <c r="AX1230" s="267"/>
      <c r="AY1230" s="267"/>
      <c r="AZ1230" s="267"/>
      <c r="BA1230" s="267"/>
      <c r="BB1230" s="267"/>
      <c r="BC1230" s="267"/>
      <c r="BD1230" s="267"/>
      <c r="BE1230" s="267"/>
      <c r="BF1230" s="267"/>
      <c r="BG1230" s="267"/>
      <c r="BH1230" s="267"/>
      <c r="BI1230" s="267"/>
      <c r="BJ1230" s="267"/>
      <c r="BK1230" s="267"/>
      <c r="BL1230" s="267"/>
      <c r="BM1230" s="267"/>
      <c r="BN1230" s="267"/>
      <c r="BO1230" s="267"/>
      <c r="BP1230" s="267"/>
      <c r="BQ1230" s="267"/>
      <c r="BR1230" s="267"/>
      <c r="BS1230" s="267"/>
      <c r="BT1230" s="267"/>
      <c r="BU1230" s="267"/>
      <c r="BV1230" s="267"/>
      <c r="BW1230" s="267"/>
      <c r="BX1230" s="267"/>
      <c r="BY1230" s="267"/>
      <c r="BZ1230" s="267"/>
      <c r="CA1230" s="267"/>
      <c r="CB1230" s="267"/>
      <c r="CC1230" s="267"/>
      <c r="CD1230" s="267"/>
      <c r="CE1230" s="267"/>
      <c r="CF1230" s="267"/>
      <c r="CG1230" s="267"/>
      <c r="CH1230" s="267"/>
      <c r="CI1230" s="267"/>
      <c r="CJ1230" s="267"/>
      <c r="CK1230" s="267"/>
      <c r="CL1230" s="267"/>
      <c r="CM1230" s="267"/>
      <c r="CN1230" s="267"/>
      <c r="CO1230" s="267"/>
      <c r="CP1230" s="267"/>
      <c r="CQ1230" s="267"/>
      <c r="CR1230" s="267"/>
      <c r="CS1230" s="267"/>
      <c r="CT1230" s="267"/>
      <c r="CU1230" s="267"/>
      <c r="CV1230" s="267"/>
      <c r="CW1230" s="267"/>
      <c r="CX1230" s="267"/>
      <c r="CY1230" s="267"/>
      <c r="CZ1230" s="267"/>
      <c r="DA1230" s="267"/>
      <c r="DB1230" s="267"/>
      <c r="DC1230" s="267"/>
      <c r="DD1230" s="267"/>
      <c r="DE1230" s="267"/>
      <c r="DF1230" s="267"/>
      <c r="DG1230" s="267"/>
      <c r="DH1230" s="267"/>
      <c r="DI1230" s="267"/>
      <c r="DJ1230" s="267"/>
      <c r="DK1230" s="267"/>
      <c r="DL1230" s="267"/>
      <c r="DM1230" s="267"/>
      <c r="DN1230" s="267"/>
      <c r="DO1230" s="267"/>
      <c r="DP1230" s="267"/>
      <c r="DQ1230" s="267"/>
      <c r="DR1230" s="267"/>
      <c r="DS1230" s="267"/>
      <c r="DT1230" s="267"/>
      <c r="DU1230" s="267"/>
      <c r="DV1230" s="267"/>
      <c r="DW1230" s="267"/>
      <c r="DX1230" s="267"/>
      <c r="DY1230" s="267"/>
      <c r="DZ1230" s="267"/>
      <c r="EA1230" s="267"/>
      <c r="EB1230" s="267"/>
      <c r="EC1230" s="267"/>
      <c r="ED1230" s="267"/>
      <c r="EE1230" s="267"/>
      <c r="EF1230" s="267"/>
      <c r="EG1230" s="267"/>
      <c r="EH1230" s="267"/>
      <c r="EI1230" s="267"/>
      <c r="EJ1230" s="267"/>
      <c r="EK1230" s="267"/>
      <c r="EL1230" s="267"/>
      <c r="EM1230" s="267"/>
      <c r="EN1230" s="267"/>
      <c r="EO1230" s="267"/>
      <c r="EP1230" s="267"/>
      <c r="EQ1230" s="267"/>
      <c r="ER1230" s="267"/>
      <c r="ES1230" s="267"/>
      <c r="ET1230" s="267"/>
      <c r="EU1230" s="267"/>
      <c r="EV1230" s="267"/>
      <c r="EW1230" s="267"/>
      <c r="EX1230" s="267"/>
      <c r="EY1230" s="267"/>
      <c r="EZ1230" s="267"/>
      <c r="FA1230" s="267"/>
      <c r="FB1230" s="267"/>
      <c r="FC1230" s="267"/>
      <c r="FD1230" s="267"/>
      <c r="FE1230" s="267"/>
      <c r="FF1230" s="267"/>
      <c r="FG1230" s="267"/>
      <c r="FH1230" s="267"/>
      <c r="FI1230" s="267"/>
      <c r="FJ1230" s="267"/>
      <c r="FK1230" s="267"/>
      <c r="FL1230" s="267"/>
      <c r="FM1230" s="267"/>
      <c r="FN1230" s="267"/>
      <c r="FO1230" s="267"/>
      <c r="FP1230" s="267"/>
      <c r="FQ1230" s="267"/>
      <c r="FR1230" s="267"/>
      <c r="FS1230" s="267"/>
      <c r="FT1230" s="267"/>
      <c r="FU1230" s="267"/>
      <c r="FV1230" s="267"/>
      <c r="FW1230" s="267"/>
      <c r="FX1230" s="267"/>
      <c r="FY1230" s="267"/>
      <c r="FZ1230" s="267"/>
      <c r="GA1230" s="267"/>
      <c r="GB1230" s="267"/>
      <c r="GC1230" s="267"/>
      <c r="GD1230" s="267"/>
      <c r="GE1230" s="267"/>
      <c r="GF1230" s="267"/>
      <c r="GG1230" s="267"/>
      <c r="GH1230" s="267"/>
      <c r="GI1230" s="267"/>
      <c r="GJ1230" s="267"/>
      <c r="GK1230" s="267"/>
      <c r="GL1230" s="267"/>
      <c r="GM1230" s="267"/>
      <c r="GN1230" s="267"/>
      <c r="GO1230" s="267"/>
      <c r="GP1230" s="267"/>
      <c r="GQ1230" s="267"/>
      <c r="GR1230" s="267"/>
      <c r="GS1230" s="267"/>
      <c r="GT1230" s="267"/>
      <c r="GU1230" s="267"/>
      <c r="GV1230" s="267"/>
    </row>
    <row r="1231" spans="1:204" s="502" customFormat="1">
      <c r="A1231" s="258"/>
      <c r="B1231" s="425"/>
      <c r="C1231" s="260"/>
      <c r="D1231" s="261"/>
      <c r="E1231" s="262"/>
      <c r="F1231" s="263"/>
      <c r="G1231" s="426"/>
      <c r="H1231" s="428"/>
      <c r="I1231" s="507"/>
      <c r="J1231" s="508"/>
      <c r="K1231" s="509"/>
      <c r="L1231" s="510"/>
      <c r="N1231" s="511"/>
      <c r="O1231" s="511"/>
      <c r="P1231" s="267"/>
      <c r="Q1231" s="267"/>
      <c r="R1231" s="267"/>
      <c r="S1231" s="267"/>
      <c r="T1231" s="267"/>
      <c r="U1231" s="267"/>
      <c r="V1231" s="267"/>
      <c r="W1231" s="267"/>
      <c r="X1231" s="267"/>
      <c r="Y1231" s="267"/>
      <c r="Z1231" s="267"/>
      <c r="AA1231" s="267"/>
      <c r="AB1231" s="267"/>
      <c r="AC1231" s="267"/>
      <c r="AD1231" s="267"/>
      <c r="AE1231" s="267"/>
      <c r="AF1231" s="267"/>
      <c r="AG1231" s="267"/>
      <c r="AH1231" s="267"/>
      <c r="AI1231" s="267"/>
      <c r="AJ1231" s="267"/>
      <c r="AK1231" s="267"/>
      <c r="AL1231" s="267"/>
      <c r="AM1231" s="267"/>
      <c r="AN1231" s="267"/>
      <c r="AO1231" s="267"/>
      <c r="AP1231" s="267"/>
      <c r="AQ1231" s="267"/>
      <c r="AR1231" s="267"/>
      <c r="AS1231" s="267"/>
      <c r="AT1231" s="267"/>
      <c r="AU1231" s="267"/>
      <c r="AV1231" s="267"/>
      <c r="AW1231" s="267"/>
      <c r="AX1231" s="267"/>
      <c r="AY1231" s="267"/>
      <c r="AZ1231" s="267"/>
      <c r="BA1231" s="267"/>
      <c r="BB1231" s="267"/>
      <c r="BC1231" s="267"/>
      <c r="BD1231" s="267"/>
      <c r="BE1231" s="267"/>
      <c r="BF1231" s="267"/>
      <c r="BG1231" s="267"/>
      <c r="BH1231" s="267"/>
      <c r="BI1231" s="267"/>
      <c r="BJ1231" s="267"/>
      <c r="BK1231" s="267"/>
      <c r="BL1231" s="267"/>
      <c r="BM1231" s="267"/>
      <c r="BN1231" s="267"/>
      <c r="BO1231" s="267"/>
      <c r="BP1231" s="267"/>
      <c r="BQ1231" s="267"/>
      <c r="BR1231" s="267"/>
      <c r="BS1231" s="267"/>
      <c r="BT1231" s="267"/>
      <c r="BU1231" s="267"/>
      <c r="BV1231" s="267"/>
      <c r="BW1231" s="267"/>
      <c r="BX1231" s="267"/>
      <c r="BY1231" s="267"/>
      <c r="BZ1231" s="267"/>
      <c r="CA1231" s="267"/>
      <c r="CB1231" s="267"/>
      <c r="CC1231" s="267"/>
      <c r="CD1231" s="267"/>
      <c r="CE1231" s="267"/>
      <c r="CF1231" s="267"/>
      <c r="CG1231" s="267"/>
      <c r="CH1231" s="267"/>
      <c r="CI1231" s="267"/>
      <c r="CJ1231" s="267"/>
      <c r="CK1231" s="267"/>
      <c r="CL1231" s="267"/>
      <c r="CM1231" s="267"/>
      <c r="CN1231" s="267"/>
      <c r="CO1231" s="267"/>
      <c r="CP1231" s="267"/>
      <c r="CQ1231" s="267"/>
      <c r="CR1231" s="267"/>
      <c r="CS1231" s="267"/>
      <c r="CT1231" s="267"/>
      <c r="CU1231" s="267"/>
      <c r="CV1231" s="267"/>
      <c r="CW1231" s="267"/>
      <c r="CX1231" s="267"/>
      <c r="CY1231" s="267"/>
      <c r="CZ1231" s="267"/>
      <c r="DA1231" s="267"/>
      <c r="DB1231" s="267"/>
      <c r="DC1231" s="267"/>
      <c r="DD1231" s="267"/>
      <c r="DE1231" s="267"/>
      <c r="DF1231" s="267"/>
      <c r="DG1231" s="267"/>
      <c r="DH1231" s="267"/>
      <c r="DI1231" s="267"/>
      <c r="DJ1231" s="267"/>
      <c r="DK1231" s="267"/>
      <c r="DL1231" s="267"/>
      <c r="DM1231" s="267"/>
      <c r="DN1231" s="267"/>
      <c r="DO1231" s="267"/>
      <c r="DP1231" s="267"/>
      <c r="DQ1231" s="267"/>
      <c r="DR1231" s="267"/>
      <c r="DS1231" s="267"/>
      <c r="DT1231" s="267"/>
      <c r="DU1231" s="267"/>
      <c r="DV1231" s="267"/>
      <c r="DW1231" s="267"/>
      <c r="DX1231" s="267"/>
      <c r="DY1231" s="267"/>
      <c r="DZ1231" s="267"/>
      <c r="EA1231" s="267"/>
      <c r="EB1231" s="267"/>
      <c r="EC1231" s="267"/>
      <c r="ED1231" s="267"/>
      <c r="EE1231" s="267"/>
      <c r="EF1231" s="267"/>
      <c r="EG1231" s="267"/>
      <c r="EH1231" s="267"/>
      <c r="EI1231" s="267"/>
      <c r="EJ1231" s="267"/>
      <c r="EK1231" s="267"/>
      <c r="EL1231" s="267"/>
      <c r="EM1231" s="267"/>
      <c r="EN1231" s="267"/>
      <c r="EO1231" s="267"/>
      <c r="EP1231" s="267"/>
      <c r="EQ1231" s="267"/>
      <c r="ER1231" s="267"/>
      <c r="ES1231" s="267"/>
      <c r="ET1231" s="267"/>
      <c r="EU1231" s="267"/>
      <c r="EV1231" s="267"/>
      <c r="EW1231" s="267"/>
      <c r="EX1231" s="267"/>
      <c r="EY1231" s="267"/>
      <c r="EZ1231" s="267"/>
      <c r="FA1231" s="267"/>
      <c r="FB1231" s="267"/>
      <c r="FC1231" s="267"/>
      <c r="FD1231" s="267"/>
      <c r="FE1231" s="267"/>
      <c r="FF1231" s="267"/>
      <c r="FG1231" s="267"/>
      <c r="FH1231" s="267"/>
      <c r="FI1231" s="267"/>
      <c r="FJ1231" s="267"/>
      <c r="FK1231" s="267"/>
      <c r="FL1231" s="267"/>
      <c r="FM1231" s="267"/>
      <c r="FN1231" s="267"/>
      <c r="FO1231" s="267"/>
      <c r="FP1231" s="267"/>
      <c r="FQ1231" s="267"/>
      <c r="FR1231" s="267"/>
      <c r="FS1231" s="267"/>
      <c r="FT1231" s="267"/>
      <c r="FU1231" s="267"/>
      <c r="FV1231" s="267"/>
      <c r="FW1231" s="267"/>
      <c r="FX1231" s="267"/>
      <c r="FY1231" s="267"/>
      <c r="FZ1231" s="267"/>
      <c r="GA1231" s="267"/>
      <c r="GB1231" s="267"/>
      <c r="GC1231" s="267"/>
      <c r="GD1231" s="267"/>
      <c r="GE1231" s="267"/>
      <c r="GF1231" s="267"/>
      <c r="GG1231" s="267"/>
      <c r="GH1231" s="267"/>
      <c r="GI1231" s="267"/>
      <c r="GJ1231" s="267"/>
      <c r="GK1231" s="267"/>
      <c r="GL1231" s="267"/>
      <c r="GM1231" s="267"/>
      <c r="GN1231" s="267"/>
      <c r="GO1231" s="267"/>
      <c r="GP1231" s="267"/>
      <c r="GQ1231" s="267"/>
      <c r="GR1231" s="267"/>
      <c r="GS1231" s="267"/>
      <c r="GT1231" s="267"/>
      <c r="GU1231" s="267"/>
      <c r="GV1231" s="267"/>
    </row>
    <row r="1233" spans="1:204" s="502" customFormat="1">
      <c r="A1233" s="258"/>
      <c r="B1233" s="425"/>
      <c r="C1233" s="260"/>
      <c r="D1233" s="261"/>
      <c r="E1233" s="262"/>
      <c r="F1233" s="263"/>
      <c r="G1233" s="426"/>
      <c r="H1233" s="428"/>
      <c r="I1233" s="507"/>
      <c r="J1233" s="508"/>
      <c r="K1233" s="509"/>
      <c r="L1233" s="510"/>
      <c r="N1233" s="511"/>
      <c r="O1233" s="511"/>
      <c r="P1233" s="267"/>
      <c r="Q1233" s="267"/>
      <c r="R1233" s="267"/>
      <c r="S1233" s="267"/>
      <c r="T1233" s="267"/>
      <c r="U1233" s="267"/>
      <c r="V1233" s="267"/>
      <c r="W1233" s="267"/>
      <c r="X1233" s="267"/>
      <c r="Y1233" s="267"/>
      <c r="Z1233" s="267"/>
      <c r="AA1233" s="267"/>
      <c r="AB1233" s="267"/>
      <c r="AC1233" s="267"/>
      <c r="AD1233" s="267"/>
      <c r="AE1233" s="267"/>
      <c r="AF1233" s="267"/>
      <c r="AG1233" s="267"/>
      <c r="AH1233" s="267"/>
      <c r="AI1233" s="267"/>
      <c r="AJ1233" s="267"/>
      <c r="AK1233" s="267"/>
      <c r="AL1233" s="267"/>
      <c r="AM1233" s="267"/>
      <c r="AN1233" s="267"/>
      <c r="AO1233" s="267"/>
      <c r="AP1233" s="267"/>
      <c r="AQ1233" s="267"/>
      <c r="AR1233" s="267"/>
      <c r="AS1233" s="267"/>
      <c r="AT1233" s="267"/>
      <c r="AU1233" s="267"/>
      <c r="AV1233" s="267"/>
      <c r="AW1233" s="267"/>
      <c r="AX1233" s="267"/>
      <c r="AY1233" s="267"/>
      <c r="AZ1233" s="267"/>
      <c r="BA1233" s="267"/>
      <c r="BB1233" s="267"/>
      <c r="BC1233" s="267"/>
      <c r="BD1233" s="267"/>
      <c r="BE1233" s="267"/>
      <c r="BF1233" s="267"/>
      <c r="BG1233" s="267"/>
      <c r="BH1233" s="267"/>
      <c r="BI1233" s="267"/>
      <c r="BJ1233" s="267"/>
      <c r="BK1233" s="267"/>
      <c r="BL1233" s="267"/>
      <c r="BM1233" s="267"/>
      <c r="BN1233" s="267"/>
      <c r="BO1233" s="267"/>
      <c r="BP1233" s="267"/>
      <c r="BQ1233" s="267"/>
      <c r="BR1233" s="267"/>
      <c r="BS1233" s="267"/>
      <c r="BT1233" s="267"/>
      <c r="BU1233" s="267"/>
      <c r="BV1233" s="267"/>
      <c r="BW1233" s="267"/>
      <c r="BX1233" s="267"/>
      <c r="BY1233" s="267"/>
      <c r="BZ1233" s="267"/>
      <c r="CA1233" s="267"/>
      <c r="CB1233" s="267"/>
      <c r="CC1233" s="267"/>
      <c r="CD1233" s="267"/>
      <c r="CE1233" s="267"/>
      <c r="CF1233" s="267"/>
      <c r="CG1233" s="267"/>
      <c r="CH1233" s="267"/>
      <c r="CI1233" s="267"/>
      <c r="CJ1233" s="267"/>
      <c r="CK1233" s="267"/>
      <c r="CL1233" s="267"/>
      <c r="CM1233" s="267"/>
      <c r="CN1233" s="267"/>
      <c r="CO1233" s="267"/>
      <c r="CP1233" s="267"/>
      <c r="CQ1233" s="267"/>
      <c r="CR1233" s="267"/>
      <c r="CS1233" s="267"/>
      <c r="CT1233" s="267"/>
      <c r="CU1233" s="267"/>
      <c r="CV1233" s="267"/>
      <c r="CW1233" s="267"/>
      <c r="CX1233" s="267"/>
      <c r="CY1233" s="267"/>
      <c r="CZ1233" s="267"/>
      <c r="DA1233" s="267"/>
      <c r="DB1233" s="267"/>
      <c r="DC1233" s="267"/>
      <c r="DD1233" s="267"/>
      <c r="DE1233" s="267"/>
      <c r="DF1233" s="267"/>
      <c r="DG1233" s="267"/>
      <c r="DH1233" s="267"/>
      <c r="DI1233" s="267"/>
      <c r="DJ1233" s="267"/>
      <c r="DK1233" s="267"/>
      <c r="DL1233" s="267"/>
      <c r="DM1233" s="267"/>
      <c r="DN1233" s="267"/>
      <c r="DO1233" s="267"/>
      <c r="DP1233" s="267"/>
      <c r="DQ1233" s="267"/>
      <c r="DR1233" s="267"/>
      <c r="DS1233" s="267"/>
      <c r="DT1233" s="267"/>
      <c r="DU1233" s="267"/>
      <c r="DV1233" s="267"/>
      <c r="DW1233" s="267"/>
      <c r="DX1233" s="267"/>
      <c r="DY1233" s="267"/>
      <c r="DZ1233" s="267"/>
      <c r="EA1233" s="267"/>
      <c r="EB1233" s="267"/>
      <c r="EC1233" s="267"/>
      <c r="ED1233" s="267"/>
      <c r="EE1233" s="267"/>
      <c r="EF1233" s="267"/>
      <c r="EG1233" s="267"/>
      <c r="EH1233" s="267"/>
      <c r="EI1233" s="267"/>
      <c r="EJ1233" s="267"/>
      <c r="EK1233" s="267"/>
      <c r="EL1233" s="267"/>
      <c r="EM1233" s="267"/>
      <c r="EN1233" s="267"/>
      <c r="EO1233" s="267"/>
      <c r="EP1233" s="267"/>
      <c r="EQ1233" s="267"/>
      <c r="ER1233" s="267"/>
      <c r="ES1233" s="267"/>
      <c r="ET1233" s="267"/>
      <c r="EU1233" s="267"/>
      <c r="EV1233" s="267"/>
      <c r="EW1233" s="267"/>
      <c r="EX1233" s="267"/>
      <c r="EY1233" s="267"/>
      <c r="EZ1233" s="267"/>
      <c r="FA1233" s="267"/>
      <c r="FB1233" s="267"/>
      <c r="FC1233" s="267"/>
      <c r="FD1233" s="267"/>
      <c r="FE1233" s="267"/>
      <c r="FF1233" s="267"/>
      <c r="FG1233" s="267"/>
      <c r="FH1233" s="267"/>
      <c r="FI1233" s="267"/>
      <c r="FJ1233" s="267"/>
      <c r="FK1233" s="267"/>
      <c r="FL1233" s="267"/>
      <c r="FM1233" s="267"/>
      <c r="FN1233" s="267"/>
      <c r="FO1233" s="267"/>
      <c r="FP1233" s="267"/>
      <c r="FQ1233" s="267"/>
      <c r="FR1233" s="267"/>
      <c r="FS1233" s="267"/>
      <c r="FT1233" s="267"/>
      <c r="FU1233" s="267"/>
      <c r="FV1233" s="267"/>
      <c r="FW1233" s="267"/>
      <c r="FX1233" s="267"/>
      <c r="FY1233" s="267"/>
      <c r="FZ1233" s="267"/>
      <c r="GA1233" s="267"/>
      <c r="GB1233" s="267"/>
      <c r="GC1233" s="267"/>
      <c r="GD1233" s="267"/>
      <c r="GE1233" s="267"/>
      <c r="GF1233" s="267"/>
      <c r="GG1233" s="267"/>
      <c r="GH1233" s="267"/>
      <c r="GI1233" s="267"/>
      <c r="GJ1233" s="267"/>
      <c r="GK1233" s="267"/>
      <c r="GL1233" s="267"/>
      <c r="GM1233" s="267"/>
      <c r="GN1233" s="267"/>
      <c r="GO1233" s="267"/>
      <c r="GP1233" s="267"/>
      <c r="GQ1233" s="267"/>
      <c r="GR1233" s="267"/>
      <c r="GS1233" s="267"/>
      <c r="GT1233" s="267"/>
      <c r="GU1233" s="267"/>
      <c r="GV1233" s="267"/>
    </row>
    <row r="1235" spans="1:204" s="502" customFormat="1">
      <c r="A1235" s="258"/>
      <c r="B1235" s="425"/>
      <c r="C1235" s="260"/>
      <c r="D1235" s="261"/>
      <c r="E1235" s="262"/>
      <c r="F1235" s="263"/>
      <c r="G1235" s="426"/>
      <c r="H1235" s="428"/>
      <c r="I1235" s="507"/>
      <c r="J1235" s="508"/>
      <c r="K1235" s="509"/>
      <c r="L1235" s="510"/>
      <c r="N1235" s="511"/>
      <c r="O1235" s="511"/>
      <c r="P1235" s="267"/>
      <c r="Q1235" s="267"/>
      <c r="R1235" s="267"/>
      <c r="S1235" s="267"/>
      <c r="T1235" s="267"/>
      <c r="U1235" s="267"/>
      <c r="V1235" s="267"/>
      <c r="W1235" s="267"/>
      <c r="X1235" s="267"/>
      <c r="Y1235" s="267"/>
      <c r="Z1235" s="267"/>
      <c r="AA1235" s="267"/>
      <c r="AB1235" s="267"/>
      <c r="AC1235" s="267"/>
      <c r="AD1235" s="267"/>
      <c r="AE1235" s="267"/>
      <c r="AF1235" s="267"/>
      <c r="AG1235" s="267"/>
      <c r="AH1235" s="267"/>
      <c r="AI1235" s="267"/>
      <c r="AJ1235" s="267"/>
      <c r="AK1235" s="267"/>
      <c r="AL1235" s="267"/>
      <c r="AM1235" s="267"/>
      <c r="AN1235" s="267"/>
      <c r="AO1235" s="267"/>
      <c r="AP1235" s="267"/>
      <c r="AQ1235" s="267"/>
      <c r="AR1235" s="267"/>
      <c r="AS1235" s="267"/>
      <c r="AT1235" s="267"/>
      <c r="AU1235" s="267"/>
      <c r="AV1235" s="267"/>
      <c r="AW1235" s="267"/>
      <c r="AX1235" s="267"/>
      <c r="AY1235" s="267"/>
      <c r="AZ1235" s="267"/>
      <c r="BA1235" s="267"/>
      <c r="BB1235" s="267"/>
      <c r="BC1235" s="267"/>
      <c r="BD1235" s="267"/>
      <c r="BE1235" s="267"/>
      <c r="BF1235" s="267"/>
      <c r="BG1235" s="267"/>
      <c r="BH1235" s="267"/>
      <c r="BI1235" s="267"/>
      <c r="BJ1235" s="267"/>
      <c r="BK1235" s="267"/>
      <c r="BL1235" s="267"/>
      <c r="BM1235" s="267"/>
      <c r="BN1235" s="267"/>
      <c r="BO1235" s="267"/>
      <c r="BP1235" s="267"/>
      <c r="BQ1235" s="267"/>
      <c r="BR1235" s="267"/>
      <c r="BS1235" s="267"/>
      <c r="BT1235" s="267"/>
      <c r="BU1235" s="267"/>
      <c r="BV1235" s="267"/>
      <c r="BW1235" s="267"/>
      <c r="BX1235" s="267"/>
      <c r="BY1235" s="267"/>
      <c r="BZ1235" s="267"/>
      <c r="CA1235" s="267"/>
      <c r="CB1235" s="267"/>
      <c r="CC1235" s="267"/>
      <c r="CD1235" s="267"/>
      <c r="CE1235" s="267"/>
      <c r="CF1235" s="267"/>
      <c r="CG1235" s="267"/>
      <c r="CH1235" s="267"/>
      <c r="CI1235" s="267"/>
      <c r="CJ1235" s="267"/>
      <c r="CK1235" s="267"/>
      <c r="CL1235" s="267"/>
      <c r="CM1235" s="267"/>
      <c r="CN1235" s="267"/>
      <c r="CO1235" s="267"/>
      <c r="CP1235" s="267"/>
      <c r="CQ1235" s="267"/>
      <c r="CR1235" s="267"/>
      <c r="CS1235" s="267"/>
      <c r="CT1235" s="267"/>
      <c r="CU1235" s="267"/>
      <c r="CV1235" s="267"/>
      <c r="CW1235" s="267"/>
      <c r="CX1235" s="267"/>
      <c r="CY1235" s="267"/>
      <c r="CZ1235" s="267"/>
      <c r="DA1235" s="267"/>
      <c r="DB1235" s="267"/>
      <c r="DC1235" s="267"/>
      <c r="DD1235" s="267"/>
      <c r="DE1235" s="267"/>
      <c r="DF1235" s="267"/>
      <c r="DG1235" s="267"/>
      <c r="DH1235" s="267"/>
      <c r="DI1235" s="267"/>
      <c r="DJ1235" s="267"/>
      <c r="DK1235" s="267"/>
      <c r="DL1235" s="267"/>
      <c r="DM1235" s="267"/>
      <c r="DN1235" s="267"/>
      <c r="DO1235" s="267"/>
      <c r="DP1235" s="267"/>
      <c r="DQ1235" s="267"/>
      <c r="DR1235" s="267"/>
      <c r="DS1235" s="267"/>
      <c r="DT1235" s="267"/>
      <c r="DU1235" s="267"/>
      <c r="DV1235" s="267"/>
      <c r="DW1235" s="267"/>
      <c r="DX1235" s="267"/>
      <c r="DY1235" s="267"/>
      <c r="DZ1235" s="267"/>
      <c r="EA1235" s="267"/>
      <c r="EB1235" s="267"/>
      <c r="EC1235" s="267"/>
      <c r="ED1235" s="267"/>
      <c r="EE1235" s="267"/>
      <c r="EF1235" s="267"/>
      <c r="EG1235" s="267"/>
      <c r="EH1235" s="267"/>
      <c r="EI1235" s="267"/>
      <c r="EJ1235" s="267"/>
      <c r="EK1235" s="267"/>
      <c r="EL1235" s="267"/>
      <c r="EM1235" s="267"/>
      <c r="EN1235" s="267"/>
      <c r="EO1235" s="267"/>
      <c r="EP1235" s="267"/>
      <c r="EQ1235" s="267"/>
      <c r="ER1235" s="267"/>
      <c r="ES1235" s="267"/>
      <c r="ET1235" s="267"/>
      <c r="EU1235" s="267"/>
      <c r="EV1235" s="267"/>
      <c r="EW1235" s="267"/>
      <c r="EX1235" s="267"/>
      <c r="EY1235" s="267"/>
      <c r="EZ1235" s="267"/>
      <c r="FA1235" s="267"/>
      <c r="FB1235" s="267"/>
      <c r="FC1235" s="267"/>
      <c r="FD1235" s="267"/>
      <c r="FE1235" s="267"/>
      <c r="FF1235" s="267"/>
      <c r="FG1235" s="267"/>
      <c r="FH1235" s="267"/>
      <c r="FI1235" s="267"/>
      <c r="FJ1235" s="267"/>
      <c r="FK1235" s="267"/>
      <c r="FL1235" s="267"/>
      <c r="FM1235" s="267"/>
      <c r="FN1235" s="267"/>
      <c r="FO1235" s="267"/>
      <c r="FP1235" s="267"/>
      <c r="FQ1235" s="267"/>
      <c r="FR1235" s="267"/>
      <c r="FS1235" s="267"/>
      <c r="FT1235" s="267"/>
      <c r="FU1235" s="267"/>
      <c r="FV1235" s="267"/>
      <c r="FW1235" s="267"/>
      <c r="FX1235" s="267"/>
      <c r="FY1235" s="267"/>
      <c r="FZ1235" s="267"/>
      <c r="GA1235" s="267"/>
      <c r="GB1235" s="267"/>
      <c r="GC1235" s="267"/>
      <c r="GD1235" s="267"/>
      <c r="GE1235" s="267"/>
      <c r="GF1235" s="267"/>
      <c r="GG1235" s="267"/>
      <c r="GH1235" s="267"/>
      <c r="GI1235" s="267"/>
      <c r="GJ1235" s="267"/>
      <c r="GK1235" s="267"/>
      <c r="GL1235" s="267"/>
      <c r="GM1235" s="267"/>
      <c r="GN1235" s="267"/>
      <c r="GO1235" s="267"/>
      <c r="GP1235" s="267"/>
      <c r="GQ1235" s="267"/>
      <c r="GR1235" s="267"/>
      <c r="GS1235" s="267"/>
      <c r="GT1235" s="267"/>
      <c r="GU1235" s="267"/>
      <c r="GV1235" s="267"/>
    </row>
    <row r="1237" spans="1:204" s="502" customFormat="1">
      <c r="A1237" s="258"/>
      <c r="B1237" s="425"/>
      <c r="C1237" s="260"/>
      <c r="D1237" s="261"/>
      <c r="E1237" s="262"/>
      <c r="F1237" s="263"/>
      <c r="G1237" s="426"/>
      <c r="H1237" s="428"/>
      <c r="I1237" s="507"/>
      <c r="J1237" s="508"/>
      <c r="K1237" s="509"/>
      <c r="L1237" s="510"/>
      <c r="N1237" s="511"/>
      <c r="O1237" s="511"/>
      <c r="P1237" s="267"/>
      <c r="Q1237" s="267"/>
      <c r="R1237" s="267"/>
      <c r="S1237" s="267"/>
      <c r="T1237" s="267"/>
      <c r="U1237" s="267"/>
      <c r="V1237" s="267"/>
      <c r="W1237" s="267"/>
      <c r="X1237" s="267"/>
      <c r="Y1237" s="267"/>
      <c r="Z1237" s="267"/>
      <c r="AA1237" s="267"/>
      <c r="AB1237" s="267"/>
      <c r="AC1237" s="267"/>
      <c r="AD1237" s="267"/>
      <c r="AE1237" s="267"/>
      <c r="AF1237" s="267"/>
      <c r="AG1237" s="267"/>
      <c r="AH1237" s="267"/>
      <c r="AI1237" s="267"/>
      <c r="AJ1237" s="267"/>
      <c r="AK1237" s="267"/>
      <c r="AL1237" s="267"/>
      <c r="AM1237" s="267"/>
      <c r="AN1237" s="267"/>
      <c r="AO1237" s="267"/>
      <c r="AP1237" s="267"/>
      <c r="AQ1237" s="267"/>
      <c r="AR1237" s="267"/>
      <c r="AS1237" s="267"/>
      <c r="AT1237" s="267"/>
      <c r="AU1237" s="267"/>
      <c r="AV1237" s="267"/>
      <c r="AW1237" s="267"/>
      <c r="AX1237" s="267"/>
      <c r="AY1237" s="267"/>
      <c r="AZ1237" s="267"/>
      <c r="BA1237" s="267"/>
      <c r="BB1237" s="267"/>
      <c r="BC1237" s="267"/>
      <c r="BD1237" s="267"/>
      <c r="BE1237" s="267"/>
      <c r="BF1237" s="267"/>
      <c r="BG1237" s="267"/>
      <c r="BH1237" s="267"/>
      <c r="BI1237" s="267"/>
      <c r="BJ1237" s="267"/>
      <c r="BK1237" s="267"/>
      <c r="BL1237" s="267"/>
      <c r="BM1237" s="267"/>
      <c r="BN1237" s="267"/>
      <c r="BO1237" s="267"/>
      <c r="BP1237" s="267"/>
      <c r="BQ1237" s="267"/>
      <c r="BR1237" s="267"/>
      <c r="BS1237" s="267"/>
      <c r="BT1237" s="267"/>
      <c r="BU1237" s="267"/>
      <c r="BV1237" s="267"/>
      <c r="BW1237" s="267"/>
      <c r="BX1237" s="267"/>
      <c r="BY1237" s="267"/>
      <c r="BZ1237" s="267"/>
      <c r="CA1237" s="267"/>
      <c r="CB1237" s="267"/>
      <c r="CC1237" s="267"/>
      <c r="CD1237" s="267"/>
      <c r="CE1237" s="267"/>
      <c r="CF1237" s="267"/>
      <c r="CG1237" s="267"/>
      <c r="CH1237" s="267"/>
      <c r="CI1237" s="267"/>
      <c r="CJ1237" s="267"/>
      <c r="CK1237" s="267"/>
      <c r="CL1237" s="267"/>
      <c r="CM1237" s="267"/>
      <c r="CN1237" s="267"/>
      <c r="CO1237" s="267"/>
      <c r="CP1237" s="267"/>
      <c r="CQ1237" s="267"/>
      <c r="CR1237" s="267"/>
      <c r="CS1237" s="267"/>
      <c r="CT1237" s="267"/>
      <c r="CU1237" s="267"/>
      <c r="CV1237" s="267"/>
      <c r="CW1237" s="267"/>
      <c r="CX1237" s="267"/>
      <c r="CY1237" s="267"/>
      <c r="CZ1237" s="267"/>
      <c r="DA1237" s="267"/>
      <c r="DB1237" s="267"/>
      <c r="DC1237" s="267"/>
      <c r="DD1237" s="267"/>
      <c r="DE1237" s="267"/>
      <c r="DF1237" s="267"/>
      <c r="DG1237" s="267"/>
      <c r="DH1237" s="267"/>
      <c r="DI1237" s="267"/>
      <c r="DJ1237" s="267"/>
      <c r="DK1237" s="267"/>
      <c r="DL1237" s="267"/>
      <c r="DM1237" s="267"/>
      <c r="DN1237" s="267"/>
      <c r="DO1237" s="267"/>
      <c r="DP1237" s="267"/>
      <c r="DQ1237" s="267"/>
      <c r="DR1237" s="267"/>
      <c r="DS1237" s="267"/>
      <c r="DT1237" s="267"/>
      <c r="DU1237" s="267"/>
      <c r="DV1237" s="267"/>
      <c r="DW1237" s="267"/>
      <c r="DX1237" s="267"/>
      <c r="DY1237" s="267"/>
      <c r="DZ1237" s="267"/>
      <c r="EA1237" s="267"/>
      <c r="EB1237" s="267"/>
      <c r="EC1237" s="267"/>
      <c r="ED1237" s="267"/>
      <c r="EE1237" s="267"/>
      <c r="EF1237" s="267"/>
      <c r="EG1237" s="267"/>
      <c r="EH1237" s="267"/>
      <c r="EI1237" s="267"/>
      <c r="EJ1237" s="267"/>
      <c r="EK1237" s="267"/>
      <c r="EL1237" s="267"/>
      <c r="EM1237" s="267"/>
      <c r="EN1237" s="267"/>
      <c r="EO1237" s="267"/>
      <c r="EP1237" s="267"/>
      <c r="EQ1237" s="267"/>
      <c r="ER1237" s="267"/>
      <c r="ES1237" s="267"/>
      <c r="ET1237" s="267"/>
      <c r="EU1237" s="267"/>
      <c r="EV1237" s="267"/>
      <c r="EW1237" s="267"/>
      <c r="EX1237" s="267"/>
      <c r="EY1237" s="267"/>
      <c r="EZ1237" s="267"/>
      <c r="FA1237" s="267"/>
      <c r="FB1237" s="267"/>
      <c r="FC1237" s="267"/>
      <c r="FD1237" s="267"/>
      <c r="FE1237" s="267"/>
      <c r="FF1237" s="267"/>
      <c r="FG1237" s="267"/>
      <c r="FH1237" s="267"/>
      <c r="FI1237" s="267"/>
      <c r="FJ1237" s="267"/>
      <c r="FK1237" s="267"/>
      <c r="FL1237" s="267"/>
      <c r="FM1237" s="267"/>
      <c r="FN1237" s="267"/>
      <c r="FO1237" s="267"/>
      <c r="FP1237" s="267"/>
      <c r="FQ1237" s="267"/>
      <c r="FR1237" s="267"/>
      <c r="FS1237" s="267"/>
      <c r="FT1237" s="267"/>
      <c r="FU1237" s="267"/>
      <c r="FV1237" s="267"/>
      <c r="FW1237" s="267"/>
      <c r="FX1237" s="267"/>
      <c r="FY1237" s="267"/>
      <c r="FZ1237" s="267"/>
      <c r="GA1237" s="267"/>
      <c r="GB1237" s="267"/>
      <c r="GC1237" s="267"/>
      <c r="GD1237" s="267"/>
      <c r="GE1237" s="267"/>
      <c r="GF1237" s="267"/>
      <c r="GG1237" s="267"/>
      <c r="GH1237" s="267"/>
      <c r="GI1237" s="267"/>
      <c r="GJ1237" s="267"/>
      <c r="GK1237" s="267"/>
      <c r="GL1237" s="267"/>
      <c r="GM1237" s="267"/>
      <c r="GN1237" s="267"/>
      <c r="GO1237" s="267"/>
      <c r="GP1237" s="267"/>
      <c r="GQ1237" s="267"/>
      <c r="GR1237" s="267"/>
      <c r="GS1237" s="267"/>
      <c r="GT1237" s="267"/>
      <c r="GU1237" s="267"/>
      <c r="GV1237" s="267"/>
    </row>
    <row r="1239" spans="1:204" s="502" customFormat="1">
      <c r="A1239" s="258"/>
      <c r="B1239" s="425"/>
      <c r="C1239" s="260"/>
      <c r="D1239" s="261"/>
      <c r="E1239" s="262"/>
      <c r="F1239" s="263"/>
      <c r="G1239" s="426"/>
      <c r="H1239" s="428"/>
      <c r="I1239" s="507"/>
      <c r="J1239" s="508"/>
      <c r="K1239" s="509"/>
      <c r="L1239" s="510"/>
      <c r="N1239" s="511"/>
      <c r="O1239" s="511"/>
      <c r="P1239" s="267"/>
      <c r="Q1239" s="267"/>
      <c r="R1239" s="267"/>
      <c r="S1239" s="267"/>
      <c r="T1239" s="267"/>
      <c r="U1239" s="267"/>
      <c r="V1239" s="267"/>
      <c r="W1239" s="267"/>
      <c r="X1239" s="267"/>
      <c r="Y1239" s="267"/>
      <c r="Z1239" s="267"/>
      <c r="AA1239" s="267"/>
      <c r="AB1239" s="267"/>
      <c r="AC1239" s="267"/>
      <c r="AD1239" s="267"/>
      <c r="AE1239" s="267"/>
      <c r="AF1239" s="267"/>
      <c r="AG1239" s="267"/>
      <c r="AH1239" s="267"/>
      <c r="AI1239" s="267"/>
      <c r="AJ1239" s="267"/>
      <c r="AK1239" s="267"/>
      <c r="AL1239" s="267"/>
      <c r="AM1239" s="267"/>
      <c r="AN1239" s="267"/>
      <c r="AO1239" s="267"/>
      <c r="AP1239" s="267"/>
      <c r="AQ1239" s="267"/>
      <c r="AR1239" s="267"/>
      <c r="AS1239" s="267"/>
      <c r="AT1239" s="267"/>
      <c r="AU1239" s="267"/>
      <c r="AV1239" s="267"/>
      <c r="AW1239" s="267"/>
      <c r="AX1239" s="267"/>
      <c r="AY1239" s="267"/>
      <c r="AZ1239" s="267"/>
      <c r="BA1239" s="267"/>
      <c r="BB1239" s="267"/>
      <c r="BC1239" s="267"/>
      <c r="BD1239" s="267"/>
      <c r="BE1239" s="267"/>
      <c r="BF1239" s="267"/>
      <c r="BG1239" s="267"/>
      <c r="BH1239" s="267"/>
      <c r="BI1239" s="267"/>
      <c r="BJ1239" s="267"/>
      <c r="BK1239" s="267"/>
      <c r="BL1239" s="267"/>
      <c r="BM1239" s="267"/>
      <c r="BN1239" s="267"/>
      <c r="BO1239" s="267"/>
      <c r="BP1239" s="267"/>
      <c r="BQ1239" s="267"/>
      <c r="BR1239" s="267"/>
      <c r="BS1239" s="267"/>
      <c r="BT1239" s="267"/>
      <c r="BU1239" s="267"/>
      <c r="BV1239" s="267"/>
      <c r="BW1239" s="267"/>
      <c r="BX1239" s="267"/>
      <c r="BY1239" s="267"/>
      <c r="BZ1239" s="267"/>
      <c r="CA1239" s="267"/>
      <c r="CB1239" s="267"/>
      <c r="CC1239" s="267"/>
      <c r="CD1239" s="267"/>
      <c r="CE1239" s="267"/>
      <c r="CF1239" s="267"/>
      <c r="CG1239" s="267"/>
      <c r="CH1239" s="267"/>
      <c r="CI1239" s="267"/>
      <c r="CJ1239" s="267"/>
      <c r="CK1239" s="267"/>
      <c r="CL1239" s="267"/>
      <c r="CM1239" s="267"/>
      <c r="CN1239" s="267"/>
      <c r="CO1239" s="267"/>
      <c r="CP1239" s="267"/>
      <c r="CQ1239" s="267"/>
      <c r="CR1239" s="267"/>
      <c r="CS1239" s="267"/>
      <c r="CT1239" s="267"/>
      <c r="CU1239" s="267"/>
      <c r="CV1239" s="267"/>
      <c r="CW1239" s="267"/>
      <c r="CX1239" s="267"/>
      <c r="CY1239" s="267"/>
      <c r="CZ1239" s="267"/>
      <c r="DA1239" s="267"/>
      <c r="DB1239" s="267"/>
      <c r="DC1239" s="267"/>
      <c r="DD1239" s="267"/>
      <c r="DE1239" s="267"/>
      <c r="DF1239" s="267"/>
      <c r="DG1239" s="267"/>
      <c r="DH1239" s="267"/>
      <c r="DI1239" s="267"/>
      <c r="DJ1239" s="267"/>
      <c r="DK1239" s="267"/>
      <c r="DL1239" s="267"/>
      <c r="DM1239" s="267"/>
      <c r="DN1239" s="267"/>
      <c r="DO1239" s="267"/>
      <c r="DP1239" s="267"/>
      <c r="DQ1239" s="267"/>
      <c r="DR1239" s="267"/>
      <c r="DS1239" s="267"/>
      <c r="DT1239" s="267"/>
      <c r="DU1239" s="267"/>
      <c r="DV1239" s="267"/>
      <c r="DW1239" s="267"/>
      <c r="DX1239" s="267"/>
      <c r="DY1239" s="267"/>
      <c r="DZ1239" s="267"/>
      <c r="EA1239" s="267"/>
      <c r="EB1239" s="267"/>
      <c r="EC1239" s="267"/>
      <c r="ED1239" s="267"/>
      <c r="EE1239" s="267"/>
      <c r="EF1239" s="267"/>
      <c r="EG1239" s="267"/>
      <c r="EH1239" s="267"/>
      <c r="EI1239" s="267"/>
      <c r="EJ1239" s="267"/>
      <c r="EK1239" s="267"/>
      <c r="EL1239" s="267"/>
      <c r="EM1239" s="267"/>
      <c r="EN1239" s="267"/>
      <c r="EO1239" s="267"/>
      <c r="EP1239" s="267"/>
      <c r="EQ1239" s="267"/>
      <c r="ER1239" s="267"/>
      <c r="ES1239" s="267"/>
      <c r="ET1239" s="267"/>
      <c r="EU1239" s="267"/>
      <c r="EV1239" s="267"/>
      <c r="EW1239" s="267"/>
      <c r="EX1239" s="267"/>
      <c r="EY1239" s="267"/>
      <c r="EZ1239" s="267"/>
      <c r="FA1239" s="267"/>
      <c r="FB1239" s="267"/>
      <c r="FC1239" s="267"/>
      <c r="FD1239" s="267"/>
      <c r="FE1239" s="267"/>
      <c r="FF1239" s="267"/>
      <c r="FG1239" s="267"/>
      <c r="FH1239" s="267"/>
      <c r="FI1239" s="267"/>
      <c r="FJ1239" s="267"/>
      <c r="FK1239" s="267"/>
      <c r="FL1239" s="267"/>
      <c r="FM1239" s="267"/>
      <c r="FN1239" s="267"/>
      <c r="FO1239" s="267"/>
      <c r="FP1239" s="267"/>
      <c r="FQ1239" s="267"/>
      <c r="FR1239" s="267"/>
      <c r="FS1239" s="267"/>
      <c r="FT1239" s="267"/>
      <c r="FU1239" s="267"/>
      <c r="FV1239" s="267"/>
      <c r="FW1239" s="267"/>
      <c r="FX1239" s="267"/>
      <c r="FY1239" s="267"/>
      <c r="FZ1239" s="267"/>
      <c r="GA1239" s="267"/>
      <c r="GB1239" s="267"/>
      <c r="GC1239" s="267"/>
      <c r="GD1239" s="267"/>
      <c r="GE1239" s="267"/>
      <c r="GF1239" s="267"/>
      <c r="GG1239" s="267"/>
      <c r="GH1239" s="267"/>
      <c r="GI1239" s="267"/>
      <c r="GJ1239" s="267"/>
      <c r="GK1239" s="267"/>
      <c r="GL1239" s="267"/>
      <c r="GM1239" s="267"/>
      <c r="GN1239" s="267"/>
      <c r="GO1239" s="267"/>
      <c r="GP1239" s="267"/>
      <c r="GQ1239" s="267"/>
      <c r="GR1239" s="267"/>
      <c r="GS1239" s="267"/>
      <c r="GT1239" s="267"/>
      <c r="GU1239" s="267"/>
      <c r="GV1239" s="267"/>
    </row>
    <row r="1240" spans="1:204" s="502" customFormat="1">
      <c r="A1240" s="258"/>
      <c r="B1240" s="425"/>
      <c r="C1240" s="260"/>
      <c r="D1240" s="261"/>
      <c r="E1240" s="262"/>
      <c r="F1240" s="263"/>
      <c r="G1240" s="426"/>
      <c r="H1240" s="428"/>
      <c r="I1240" s="507"/>
      <c r="J1240" s="508"/>
      <c r="K1240" s="509"/>
      <c r="L1240" s="510"/>
      <c r="N1240" s="511"/>
      <c r="O1240" s="511"/>
      <c r="P1240" s="267"/>
      <c r="Q1240" s="267"/>
      <c r="R1240" s="267"/>
      <c r="S1240" s="267"/>
      <c r="T1240" s="267"/>
      <c r="U1240" s="267"/>
      <c r="V1240" s="267"/>
      <c r="W1240" s="267"/>
      <c r="X1240" s="267"/>
      <c r="Y1240" s="267"/>
      <c r="Z1240" s="267"/>
      <c r="AA1240" s="267"/>
      <c r="AB1240" s="267"/>
      <c r="AC1240" s="267"/>
      <c r="AD1240" s="267"/>
      <c r="AE1240" s="267"/>
      <c r="AF1240" s="267"/>
      <c r="AG1240" s="267"/>
      <c r="AH1240" s="267"/>
      <c r="AI1240" s="267"/>
      <c r="AJ1240" s="267"/>
      <c r="AK1240" s="267"/>
      <c r="AL1240" s="267"/>
      <c r="AM1240" s="267"/>
      <c r="AN1240" s="267"/>
      <c r="AO1240" s="267"/>
      <c r="AP1240" s="267"/>
      <c r="AQ1240" s="267"/>
      <c r="AR1240" s="267"/>
      <c r="AS1240" s="267"/>
      <c r="AT1240" s="267"/>
      <c r="AU1240" s="267"/>
      <c r="AV1240" s="267"/>
      <c r="AW1240" s="267"/>
      <c r="AX1240" s="267"/>
      <c r="AY1240" s="267"/>
      <c r="AZ1240" s="267"/>
      <c r="BA1240" s="267"/>
      <c r="BB1240" s="267"/>
      <c r="BC1240" s="267"/>
      <c r="BD1240" s="267"/>
      <c r="BE1240" s="267"/>
      <c r="BF1240" s="267"/>
      <c r="BG1240" s="267"/>
      <c r="BH1240" s="267"/>
      <c r="BI1240" s="267"/>
      <c r="BJ1240" s="267"/>
      <c r="BK1240" s="267"/>
      <c r="BL1240" s="267"/>
      <c r="BM1240" s="267"/>
      <c r="BN1240" s="267"/>
      <c r="BO1240" s="267"/>
      <c r="BP1240" s="267"/>
      <c r="BQ1240" s="267"/>
      <c r="BR1240" s="267"/>
      <c r="BS1240" s="267"/>
      <c r="BT1240" s="267"/>
      <c r="BU1240" s="267"/>
      <c r="BV1240" s="267"/>
      <c r="BW1240" s="267"/>
      <c r="BX1240" s="267"/>
      <c r="BY1240" s="267"/>
      <c r="BZ1240" s="267"/>
      <c r="CA1240" s="267"/>
      <c r="CB1240" s="267"/>
      <c r="CC1240" s="267"/>
      <c r="CD1240" s="267"/>
      <c r="CE1240" s="267"/>
      <c r="CF1240" s="267"/>
      <c r="CG1240" s="267"/>
      <c r="CH1240" s="267"/>
      <c r="CI1240" s="267"/>
      <c r="CJ1240" s="267"/>
      <c r="CK1240" s="267"/>
      <c r="CL1240" s="267"/>
      <c r="CM1240" s="267"/>
      <c r="CN1240" s="267"/>
      <c r="CO1240" s="267"/>
      <c r="CP1240" s="267"/>
      <c r="CQ1240" s="267"/>
      <c r="CR1240" s="267"/>
      <c r="CS1240" s="267"/>
      <c r="CT1240" s="267"/>
      <c r="CU1240" s="267"/>
      <c r="CV1240" s="267"/>
      <c r="CW1240" s="267"/>
      <c r="CX1240" s="267"/>
      <c r="CY1240" s="267"/>
      <c r="CZ1240" s="267"/>
      <c r="DA1240" s="267"/>
      <c r="DB1240" s="267"/>
      <c r="DC1240" s="267"/>
      <c r="DD1240" s="267"/>
      <c r="DE1240" s="267"/>
      <c r="DF1240" s="267"/>
      <c r="DG1240" s="267"/>
      <c r="DH1240" s="267"/>
      <c r="DI1240" s="267"/>
      <c r="DJ1240" s="267"/>
      <c r="DK1240" s="267"/>
      <c r="DL1240" s="267"/>
      <c r="DM1240" s="267"/>
      <c r="DN1240" s="267"/>
      <c r="DO1240" s="267"/>
      <c r="DP1240" s="267"/>
      <c r="DQ1240" s="267"/>
      <c r="DR1240" s="267"/>
      <c r="DS1240" s="267"/>
      <c r="DT1240" s="267"/>
      <c r="DU1240" s="267"/>
      <c r="DV1240" s="267"/>
      <c r="DW1240" s="267"/>
      <c r="DX1240" s="267"/>
      <c r="DY1240" s="267"/>
      <c r="DZ1240" s="267"/>
      <c r="EA1240" s="267"/>
      <c r="EB1240" s="267"/>
      <c r="EC1240" s="267"/>
      <c r="ED1240" s="267"/>
      <c r="EE1240" s="267"/>
      <c r="EF1240" s="267"/>
      <c r="EG1240" s="267"/>
      <c r="EH1240" s="267"/>
      <c r="EI1240" s="267"/>
      <c r="EJ1240" s="267"/>
      <c r="EK1240" s="267"/>
      <c r="EL1240" s="267"/>
      <c r="EM1240" s="267"/>
      <c r="EN1240" s="267"/>
      <c r="EO1240" s="267"/>
      <c r="EP1240" s="267"/>
      <c r="EQ1240" s="267"/>
      <c r="ER1240" s="267"/>
      <c r="ES1240" s="267"/>
      <c r="ET1240" s="267"/>
      <c r="EU1240" s="267"/>
      <c r="EV1240" s="267"/>
      <c r="EW1240" s="267"/>
      <c r="EX1240" s="267"/>
      <c r="EY1240" s="267"/>
      <c r="EZ1240" s="267"/>
      <c r="FA1240" s="267"/>
      <c r="FB1240" s="267"/>
      <c r="FC1240" s="267"/>
      <c r="FD1240" s="267"/>
      <c r="FE1240" s="267"/>
      <c r="FF1240" s="267"/>
      <c r="FG1240" s="267"/>
      <c r="FH1240" s="267"/>
      <c r="FI1240" s="267"/>
      <c r="FJ1240" s="267"/>
      <c r="FK1240" s="267"/>
      <c r="FL1240" s="267"/>
      <c r="FM1240" s="267"/>
      <c r="FN1240" s="267"/>
      <c r="FO1240" s="267"/>
      <c r="FP1240" s="267"/>
      <c r="FQ1240" s="267"/>
      <c r="FR1240" s="267"/>
      <c r="FS1240" s="267"/>
      <c r="FT1240" s="267"/>
      <c r="FU1240" s="267"/>
      <c r="FV1240" s="267"/>
      <c r="FW1240" s="267"/>
      <c r="FX1240" s="267"/>
      <c r="FY1240" s="267"/>
      <c r="FZ1240" s="267"/>
      <c r="GA1240" s="267"/>
      <c r="GB1240" s="267"/>
      <c r="GC1240" s="267"/>
      <c r="GD1240" s="267"/>
      <c r="GE1240" s="267"/>
      <c r="GF1240" s="267"/>
      <c r="GG1240" s="267"/>
      <c r="GH1240" s="267"/>
      <c r="GI1240" s="267"/>
      <c r="GJ1240" s="267"/>
      <c r="GK1240" s="267"/>
      <c r="GL1240" s="267"/>
      <c r="GM1240" s="267"/>
      <c r="GN1240" s="267"/>
      <c r="GO1240" s="267"/>
      <c r="GP1240" s="267"/>
      <c r="GQ1240" s="267"/>
      <c r="GR1240" s="267"/>
      <c r="GS1240" s="267"/>
      <c r="GT1240" s="267"/>
      <c r="GU1240" s="267"/>
      <c r="GV1240" s="267"/>
    </row>
    <row r="1241" spans="1:204" s="502" customFormat="1">
      <c r="A1241" s="258"/>
      <c r="B1241" s="425"/>
      <c r="C1241" s="260"/>
      <c r="D1241" s="261"/>
      <c r="E1241" s="262"/>
      <c r="F1241" s="263"/>
      <c r="G1241" s="426"/>
      <c r="H1241" s="428"/>
      <c r="I1241" s="507"/>
      <c r="J1241" s="508"/>
      <c r="K1241" s="509"/>
      <c r="L1241" s="510"/>
      <c r="N1241" s="511"/>
      <c r="O1241" s="511"/>
      <c r="P1241" s="267"/>
      <c r="Q1241" s="267"/>
      <c r="R1241" s="267"/>
      <c r="S1241" s="267"/>
      <c r="T1241" s="267"/>
      <c r="U1241" s="267"/>
      <c r="V1241" s="267"/>
      <c r="W1241" s="267"/>
      <c r="X1241" s="267"/>
      <c r="Y1241" s="267"/>
      <c r="Z1241" s="267"/>
      <c r="AA1241" s="267"/>
      <c r="AB1241" s="267"/>
      <c r="AC1241" s="267"/>
      <c r="AD1241" s="267"/>
      <c r="AE1241" s="267"/>
      <c r="AF1241" s="267"/>
      <c r="AG1241" s="267"/>
      <c r="AH1241" s="267"/>
      <c r="AI1241" s="267"/>
      <c r="AJ1241" s="267"/>
      <c r="AK1241" s="267"/>
      <c r="AL1241" s="267"/>
      <c r="AM1241" s="267"/>
      <c r="AN1241" s="267"/>
      <c r="AO1241" s="267"/>
      <c r="AP1241" s="267"/>
      <c r="AQ1241" s="267"/>
      <c r="AR1241" s="267"/>
      <c r="AS1241" s="267"/>
      <c r="AT1241" s="267"/>
      <c r="AU1241" s="267"/>
      <c r="AV1241" s="267"/>
      <c r="AW1241" s="267"/>
      <c r="AX1241" s="267"/>
      <c r="AY1241" s="267"/>
      <c r="AZ1241" s="267"/>
      <c r="BA1241" s="267"/>
      <c r="BB1241" s="267"/>
      <c r="BC1241" s="267"/>
      <c r="BD1241" s="267"/>
      <c r="BE1241" s="267"/>
      <c r="BF1241" s="267"/>
      <c r="BG1241" s="267"/>
      <c r="BH1241" s="267"/>
      <c r="BI1241" s="267"/>
      <c r="BJ1241" s="267"/>
      <c r="BK1241" s="267"/>
      <c r="BL1241" s="267"/>
      <c r="BM1241" s="267"/>
      <c r="BN1241" s="267"/>
      <c r="BO1241" s="267"/>
      <c r="BP1241" s="267"/>
      <c r="BQ1241" s="267"/>
      <c r="BR1241" s="267"/>
      <c r="BS1241" s="267"/>
      <c r="BT1241" s="267"/>
      <c r="BU1241" s="267"/>
      <c r="BV1241" s="267"/>
      <c r="BW1241" s="267"/>
      <c r="BX1241" s="267"/>
      <c r="BY1241" s="267"/>
      <c r="BZ1241" s="267"/>
      <c r="CA1241" s="267"/>
      <c r="CB1241" s="267"/>
      <c r="CC1241" s="267"/>
      <c r="CD1241" s="267"/>
      <c r="CE1241" s="267"/>
      <c r="CF1241" s="267"/>
      <c r="CG1241" s="267"/>
      <c r="CH1241" s="267"/>
      <c r="CI1241" s="267"/>
      <c r="CJ1241" s="267"/>
      <c r="CK1241" s="267"/>
      <c r="CL1241" s="267"/>
      <c r="CM1241" s="267"/>
      <c r="CN1241" s="267"/>
      <c r="CO1241" s="267"/>
      <c r="CP1241" s="267"/>
      <c r="CQ1241" s="267"/>
      <c r="CR1241" s="267"/>
      <c r="CS1241" s="267"/>
      <c r="CT1241" s="267"/>
      <c r="CU1241" s="267"/>
      <c r="CV1241" s="267"/>
      <c r="CW1241" s="267"/>
      <c r="CX1241" s="267"/>
      <c r="CY1241" s="267"/>
      <c r="CZ1241" s="267"/>
      <c r="DA1241" s="267"/>
      <c r="DB1241" s="267"/>
      <c r="DC1241" s="267"/>
      <c r="DD1241" s="267"/>
      <c r="DE1241" s="267"/>
      <c r="DF1241" s="267"/>
      <c r="DG1241" s="267"/>
      <c r="DH1241" s="267"/>
      <c r="DI1241" s="267"/>
      <c r="DJ1241" s="267"/>
      <c r="DK1241" s="267"/>
      <c r="DL1241" s="267"/>
      <c r="DM1241" s="267"/>
      <c r="DN1241" s="267"/>
      <c r="DO1241" s="267"/>
      <c r="DP1241" s="267"/>
      <c r="DQ1241" s="267"/>
      <c r="DR1241" s="267"/>
      <c r="DS1241" s="267"/>
      <c r="DT1241" s="267"/>
      <c r="DU1241" s="267"/>
      <c r="DV1241" s="267"/>
      <c r="DW1241" s="267"/>
      <c r="DX1241" s="267"/>
      <c r="DY1241" s="267"/>
      <c r="DZ1241" s="267"/>
      <c r="EA1241" s="267"/>
      <c r="EB1241" s="267"/>
      <c r="EC1241" s="267"/>
      <c r="ED1241" s="267"/>
      <c r="EE1241" s="267"/>
      <c r="EF1241" s="267"/>
      <c r="EG1241" s="267"/>
      <c r="EH1241" s="267"/>
      <c r="EI1241" s="267"/>
      <c r="EJ1241" s="267"/>
      <c r="EK1241" s="267"/>
      <c r="EL1241" s="267"/>
      <c r="EM1241" s="267"/>
      <c r="EN1241" s="267"/>
      <c r="EO1241" s="267"/>
      <c r="EP1241" s="267"/>
      <c r="EQ1241" s="267"/>
      <c r="ER1241" s="267"/>
      <c r="ES1241" s="267"/>
      <c r="ET1241" s="267"/>
      <c r="EU1241" s="267"/>
      <c r="EV1241" s="267"/>
      <c r="EW1241" s="267"/>
      <c r="EX1241" s="267"/>
      <c r="EY1241" s="267"/>
      <c r="EZ1241" s="267"/>
      <c r="FA1241" s="267"/>
      <c r="FB1241" s="267"/>
      <c r="FC1241" s="267"/>
      <c r="FD1241" s="267"/>
      <c r="FE1241" s="267"/>
      <c r="FF1241" s="267"/>
      <c r="FG1241" s="267"/>
      <c r="FH1241" s="267"/>
      <c r="FI1241" s="267"/>
      <c r="FJ1241" s="267"/>
      <c r="FK1241" s="267"/>
      <c r="FL1241" s="267"/>
      <c r="FM1241" s="267"/>
      <c r="FN1241" s="267"/>
      <c r="FO1241" s="267"/>
      <c r="FP1241" s="267"/>
      <c r="FQ1241" s="267"/>
      <c r="FR1241" s="267"/>
      <c r="FS1241" s="267"/>
      <c r="FT1241" s="267"/>
      <c r="FU1241" s="267"/>
      <c r="FV1241" s="267"/>
      <c r="FW1241" s="267"/>
      <c r="FX1241" s="267"/>
      <c r="FY1241" s="267"/>
      <c r="FZ1241" s="267"/>
      <c r="GA1241" s="267"/>
      <c r="GB1241" s="267"/>
      <c r="GC1241" s="267"/>
      <c r="GD1241" s="267"/>
      <c r="GE1241" s="267"/>
      <c r="GF1241" s="267"/>
      <c r="GG1241" s="267"/>
      <c r="GH1241" s="267"/>
      <c r="GI1241" s="267"/>
      <c r="GJ1241" s="267"/>
      <c r="GK1241" s="267"/>
      <c r="GL1241" s="267"/>
      <c r="GM1241" s="267"/>
      <c r="GN1241" s="267"/>
      <c r="GO1241" s="267"/>
      <c r="GP1241" s="267"/>
      <c r="GQ1241" s="267"/>
      <c r="GR1241" s="267"/>
      <c r="GS1241" s="267"/>
      <c r="GT1241" s="267"/>
      <c r="GU1241" s="267"/>
      <c r="GV1241" s="267"/>
    </row>
    <row r="1242" spans="1:204" s="502" customFormat="1">
      <c r="A1242" s="258"/>
      <c r="B1242" s="425"/>
      <c r="C1242" s="260"/>
      <c r="D1242" s="261"/>
      <c r="E1242" s="262"/>
      <c r="F1242" s="263"/>
      <c r="G1242" s="426"/>
      <c r="H1242" s="428"/>
      <c r="I1242" s="507"/>
      <c r="J1242" s="508"/>
      <c r="K1242" s="509"/>
      <c r="L1242" s="510"/>
      <c r="N1242" s="511"/>
      <c r="O1242" s="511"/>
      <c r="P1242" s="267"/>
      <c r="Q1242" s="267"/>
      <c r="R1242" s="267"/>
      <c r="S1242" s="267"/>
      <c r="T1242" s="267"/>
      <c r="U1242" s="267"/>
      <c r="V1242" s="267"/>
      <c r="W1242" s="267"/>
      <c r="X1242" s="267"/>
      <c r="Y1242" s="267"/>
      <c r="Z1242" s="267"/>
      <c r="AA1242" s="267"/>
      <c r="AB1242" s="267"/>
      <c r="AC1242" s="267"/>
      <c r="AD1242" s="267"/>
      <c r="AE1242" s="267"/>
      <c r="AF1242" s="267"/>
      <c r="AG1242" s="267"/>
      <c r="AH1242" s="267"/>
      <c r="AI1242" s="267"/>
      <c r="AJ1242" s="267"/>
      <c r="AK1242" s="267"/>
      <c r="AL1242" s="267"/>
      <c r="AM1242" s="267"/>
      <c r="AN1242" s="267"/>
      <c r="AO1242" s="267"/>
      <c r="AP1242" s="267"/>
      <c r="AQ1242" s="267"/>
      <c r="AR1242" s="267"/>
      <c r="AS1242" s="267"/>
      <c r="AT1242" s="267"/>
      <c r="AU1242" s="267"/>
      <c r="AV1242" s="267"/>
      <c r="AW1242" s="267"/>
      <c r="AX1242" s="267"/>
      <c r="AY1242" s="267"/>
      <c r="AZ1242" s="267"/>
      <c r="BA1242" s="267"/>
      <c r="BB1242" s="267"/>
      <c r="BC1242" s="267"/>
      <c r="BD1242" s="267"/>
      <c r="BE1242" s="267"/>
      <c r="BF1242" s="267"/>
      <c r="BG1242" s="267"/>
      <c r="BH1242" s="267"/>
      <c r="BI1242" s="267"/>
      <c r="BJ1242" s="267"/>
      <c r="BK1242" s="267"/>
      <c r="BL1242" s="267"/>
      <c r="BM1242" s="267"/>
      <c r="BN1242" s="267"/>
      <c r="BO1242" s="267"/>
      <c r="BP1242" s="267"/>
      <c r="BQ1242" s="267"/>
      <c r="BR1242" s="267"/>
      <c r="BS1242" s="267"/>
      <c r="BT1242" s="267"/>
      <c r="BU1242" s="267"/>
      <c r="BV1242" s="267"/>
      <c r="BW1242" s="267"/>
      <c r="BX1242" s="267"/>
      <c r="BY1242" s="267"/>
      <c r="BZ1242" s="267"/>
      <c r="CA1242" s="267"/>
      <c r="CB1242" s="267"/>
      <c r="CC1242" s="267"/>
      <c r="CD1242" s="267"/>
      <c r="CE1242" s="267"/>
      <c r="CF1242" s="267"/>
      <c r="CG1242" s="267"/>
      <c r="CH1242" s="267"/>
      <c r="CI1242" s="267"/>
      <c r="CJ1242" s="267"/>
      <c r="CK1242" s="267"/>
      <c r="CL1242" s="267"/>
      <c r="CM1242" s="267"/>
      <c r="CN1242" s="267"/>
      <c r="CO1242" s="267"/>
      <c r="CP1242" s="267"/>
      <c r="CQ1242" s="267"/>
      <c r="CR1242" s="267"/>
      <c r="CS1242" s="267"/>
      <c r="CT1242" s="267"/>
      <c r="CU1242" s="267"/>
      <c r="CV1242" s="267"/>
      <c r="CW1242" s="267"/>
      <c r="CX1242" s="267"/>
      <c r="CY1242" s="267"/>
      <c r="CZ1242" s="267"/>
      <c r="DA1242" s="267"/>
      <c r="DB1242" s="267"/>
      <c r="DC1242" s="267"/>
      <c r="DD1242" s="267"/>
      <c r="DE1242" s="267"/>
      <c r="DF1242" s="267"/>
      <c r="DG1242" s="267"/>
      <c r="DH1242" s="267"/>
      <c r="DI1242" s="267"/>
      <c r="DJ1242" s="267"/>
      <c r="DK1242" s="267"/>
      <c r="DL1242" s="267"/>
      <c r="DM1242" s="267"/>
      <c r="DN1242" s="267"/>
      <c r="DO1242" s="267"/>
      <c r="DP1242" s="267"/>
      <c r="DQ1242" s="267"/>
      <c r="DR1242" s="267"/>
      <c r="DS1242" s="267"/>
      <c r="DT1242" s="267"/>
      <c r="DU1242" s="267"/>
      <c r="DV1242" s="267"/>
      <c r="DW1242" s="267"/>
      <c r="DX1242" s="267"/>
      <c r="DY1242" s="267"/>
      <c r="DZ1242" s="267"/>
      <c r="EA1242" s="267"/>
      <c r="EB1242" s="267"/>
      <c r="EC1242" s="267"/>
      <c r="ED1242" s="267"/>
      <c r="EE1242" s="267"/>
      <c r="EF1242" s="267"/>
      <c r="EG1242" s="267"/>
      <c r="EH1242" s="267"/>
      <c r="EI1242" s="267"/>
      <c r="EJ1242" s="267"/>
      <c r="EK1242" s="267"/>
      <c r="EL1242" s="267"/>
      <c r="EM1242" s="267"/>
      <c r="EN1242" s="267"/>
      <c r="EO1242" s="267"/>
      <c r="EP1242" s="267"/>
      <c r="EQ1242" s="267"/>
      <c r="ER1242" s="267"/>
      <c r="ES1242" s="267"/>
      <c r="ET1242" s="267"/>
      <c r="EU1242" s="267"/>
      <c r="EV1242" s="267"/>
      <c r="EW1242" s="267"/>
      <c r="EX1242" s="267"/>
      <c r="EY1242" s="267"/>
      <c r="EZ1242" s="267"/>
      <c r="FA1242" s="267"/>
      <c r="FB1242" s="267"/>
      <c r="FC1242" s="267"/>
      <c r="FD1242" s="267"/>
      <c r="FE1242" s="267"/>
      <c r="FF1242" s="267"/>
      <c r="FG1242" s="267"/>
      <c r="FH1242" s="267"/>
      <c r="FI1242" s="267"/>
      <c r="FJ1242" s="267"/>
      <c r="FK1242" s="267"/>
      <c r="FL1242" s="267"/>
      <c r="FM1242" s="267"/>
      <c r="FN1242" s="267"/>
      <c r="FO1242" s="267"/>
      <c r="FP1242" s="267"/>
      <c r="FQ1242" s="267"/>
      <c r="FR1242" s="267"/>
      <c r="FS1242" s="267"/>
      <c r="FT1242" s="267"/>
      <c r="FU1242" s="267"/>
      <c r="FV1242" s="267"/>
      <c r="FW1242" s="267"/>
      <c r="FX1242" s="267"/>
      <c r="FY1242" s="267"/>
      <c r="FZ1242" s="267"/>
      <c r="GA1242" s="267"/>
      <c r="GB1242" s="267"/>
      <c r="GC1242" s="267"/>
      <c r="GD1242" s="267"/>
      <c r="GE1242" s="267"/>
      <c r="GF1242" s="267"/>
      <c r="GG1242" s="267"/>
      <c r="GH1242" s="267"/>
      <c r="GI1242" s="267"/>
      <c r="GJ1242" s="267"/>
      <c r="GK1242" s="267"/>
      <c r="GL1242" s="267"/>
      <c r="GM1242" s="267"/>
      <c r="GN1242" s="267"/>
      <c r="GO1242" s="267"/>
      <c r="GP1242" s="267"/>
      <c r="GQ1242" s="267"/>
      <c r="GR1242" s="267"/>
      <c r="GS1242" s="267"/>
      <c r="GT1242" s="267"/>
      <c r="GU1242" s="267"/>
      <c r="GV1242" s="267"/>
    </row>
    <row r="1243" spans="1:204" s="502" customFormat="1">
      <c r="A1243" s="258"/>
      <c r="B1243" s="425"/>
      <c r="C1243" s="260"/>
      <c r="D1243" s="261"/>
      <c r="E1243" s="262"/>
      <c r="F1243" s="263"/>
      <c r="G1243" s="426"/>
      <c r="H1243" s="428"/>
      <c r="I1243" s="507"/>
      <c r="J1243" s="508"/>
      <c r="K1243" s="509"/>
      <c r="L1243" s="510"/>
      <c r="N1243" s="511"/>
      <c r="O1243" s="511"/>
      <c r="P1243" s="267"/>
      <c r="Q1243" s="267"/>
      <c r="R1243" s="267"/>
      <c r="S1243" s="267"/>
      <c r="T1243" s="267"/>
      <c r="U1243" s="267"/>
      <c r="V1243" s="267"/>
      <c r="W1243" s="267"/>
      <c r="X1243" s="267"/>
      <c r="Y1243" s="267"/>
      <c r="Z1243" s="267"/>
      <c r="AA1243" s="267"/>
      <c r="AB1243" s="267"/>
      <c r="AC1243" s="267"/>
      <c r="AD1243" s="267"/>
      <c r="AE1243" s="267"/>
      <c r="AF1243" s="267"/>
      <c r="AG1243" s="267"/>
      <c r="AH1243" s="267"/>
      <c r="AI1243" s="267"/>
      <c r="AJ1243" s="267"/>
      <c r="AK1243" s="267"/>
      <c r="AL1243" s="267"/>
      <c r="AM1243" s="267"/>
      <c r="AN1243" s="267"/>
      <c r="AO1243" s="267"/>
      <c r="AP1243" s="267"/>
      <c r="AQ1243" s="267"/>
      <c r="AR1243" s="267"/>
      <c r="AS1243" s="267"/>
      <c r="AT1243" s="267"/>
      <c r="AU1243" s="267"/>
      <c r="AV1243" s="267"/>
      <c r="AW1243" s="267"/>
      <c r="AX1243" s="267"/>
      <c r="AY1243" s="267"/>
      <c r="AZ1243" s="267"/>
      <c r="BA1243" s="267"/>
      <c r="BB1243" s="267"/>
      <c r="BC1243" s="267"/>
      <c r="BD1243" s="267"/>
      <c r="BE1243" s="267"/>
      <c r="BF1243" s="267"/>
      <c r="BG1243" s="267"/>
      <c r="BH1243" s="267"/>
      <c r="BI1243" s="267"/>
      <c r="BJ1243" s="267"/>
      <c r="BK1243" s="267"/>
      <c r="BL1243" s="267"/>
      <c r="BM1243" s="267"/>
      <c r="BN1243" s="267"/>
      <c r="BO1243" s="267"/>
      <c r="BP1243" s="267"/>
      <c r="BQ1243" s="267"/>
      <c r="BR1243" s="267"/>
      <c r="BS1243" s="267"/>
      <c r="BT1243" s="267"/>
      <c r="BU1243" s="267"/>
      <c r="BV1243" s="267"/>
      <c r="BW1243" s="267"/>
      <c r="BX1243" s="267"/>
      <c r="BY1243" s="267"/>
      <c r="BZ1243" s="267"/>
      <c r="CA1243" s="267"/>
      <c r="CB1243" s="267"/>
      <c r="CC1243" s="267"/>
      <c r="CD1243" s="267"/>
      <c r="CE1243" s="267"/>
      <c r="CF1243" s="267"/>
      <c r="CG1243" s="267"/>
      <c r="CH1243" s="267"/>
      <c r="CI1243" s="267"/>
      <c r="CJ1243" s="267"/>
      <c r="CK1243" s="267"/>
      <c r="CL1243" s="267"/>
      <c r="CM1243" s="267"/>
      <c r="CN1243" s="267"/>
      <c r="CO1243" s="267"/>
      <c r="CP1243" s="267"/>
      <c r="CQ1243" s="267"/>
      <c r="CR1243" s="267"/>
      <c r="CS1243" s="267"/>
      <c r="CT1243" s="267"/>
      <c r="CU1243" s="267"/>
      <c r="CV1243" s="267"/>
      <c r="CW1243" s="267"/>
      <c r="CX1243" s="267"/>
      <c r="CY1243" s="267"/>
      <c r="CZ1243" s="267"/>
      <c r="DA1243" s="267"/>
      <c r="DB1243" s="267"/>
      <c r="DC1243" s="267"/>
      <c r="DD1243" s="267"/>
      <c r="DE1243" s="267"/>
      <c r="DF1243" s="267"/>
      <c r="DG1243" s="267"/>
      <c r="DH1243" s="267"/>
      <c r="DI1243" s="267"/>
      <c r="DJ1243" s="267"/>
      <c r="DK1243" s="267"/>
      <c r="DL1243" s="267"/>
      <c r="DM1243" s="267"/>
      <c r="DN1243" s="267"/>
      <c r="DO1243" s="267"/>
      <c r="DP1243" s="267"/>
      <c r="DQ1243" s="267"/>
      <c r="DR1243" s="267"/>
      <c r="DS1243" s="267"/>
      <c r="DT1243" s="267"/>
      <c r="DU1243" s="267"/>
      <c r="DV1243" s="267"/>
      <c r="DW1243" s="267"/>
      <c r="DX1243" s="267"/>
      <c r="DY1243" s="267"/>
      <c r="DZ1243" s="267"/>
      <c r="EA1243" s="267"/>
      <c r="EB1243" s="267"/>
      <c r="EC1243" s="267"/>
      <c r="ED1243" s="267"/>
      <c r="EE1243" s="267"/>
      <c r="EF1243" s="267"/>
      <c r="EG1243" s="267"/>
      <c r="EH1243" s="267"/>
      <c r="EI1243" s="267"/>
      <c r="EJ1243" s="267"/>
      <c r="EK1243" s="267"/>
      <c r="EL1243" s="267"/>
      <c r="EM1243" s="267"/>
      <c r="EN1243" s="267"/>
      <c r="EO1243" s="267"/>
      <c r="EP1243" s="267"/>
      <c r="EQ1243" s="267"/>
      <c r="ER1243" s="267"/>
      <c r="ES1243" s="267"/>
      <c r="ET1243" s="267"/>
      <c r="EU1243" s="267"/>
      <c r="EV1243" s="267"/>
      <c r="EW1243" s="267"/>
      <c r="EX1243" s="267"/>
      <c r="EY1243" s="267"/>
      <c r="EZ1243" s="267"/>
      <c r="FA1243" s="267"/>
      <c r="FB1243" s="267"/>
      <c r="FC1243" s="267"/>
      <c r="FD1243" s="267"/>
      <c r="FE1243" s="267"/>
      <c r="FF1243" s="267"/>
      <c r="FG1243" s="267"/>
      <c r="FH1243" s="267"/>
      <c r="FI1243" s="267"/>
      <c r="FJ1243" s="267"/>
      <c r="FK1243" s="267"/>
      <c r="FL1243" s="267"/>
      <c r="FM1243" s="267"/>
      <c r="FN1243" s="267"/>
      <c r="FO1243" s="267"/>
      <c r="FP1243" s="267"/>
      <c r="FQ1243" s="267"/>
      <c r="FR1243" s="267"/>
      <c r="FS1243" s="267"/>
      <c r="FT1243" s="267"/>
      <c r="FU1243" s="267"/>
      <c r="FV1243" s="267"/>
      <c r="FW1243" s="267"/>
      <c r="FX1243" s="267"/>
      <c r="FY1243" s="267"/>
      <c r="FZ1243" s="267"/>
      <c r="GA1243" s="267"/>
      <c r="GB1243" s="267"/>
      <c r="GC1243" s="267"/>
      <c r="GD1243" s="267"/>
      <c r="GE1243" s="267"/>
      <c r="GF1243" s="267"/>
      <c r="GG1243" s="267"/>
      <c r="GH1243" s="267"/>
      <c r="GI1243" s="267"/>
      <c r="GJ1243" s="267"/>
      <c r="GK1243" s="267"/>
      <c r="GL1243" s="267"/>
      <c r="GM1243" s="267"/>
      <c r="GN1243" s="267"/>
      <c r="GO1243" s="267"/>
      <c r="GP1243" s="267"/>
      <c r="GQ1243" s="267"/>
      <c r="GR1243" s="267"/>
      <c r="GS1243" s="267"/>
      <c r="GT1243" s="267"/>
      <c r="GU1243" s="267"/>
      <c r="GV1243" s="267"/>
    </row>
    <row r="1244" spans="1:204" s="502" customFormat="1">
      <c r="A1244" s="258"/>
      <c r="B1244" s="425"/>
      <c r="C1244" s="260"/>
      <c r="D1244" s="261"/>
      <c r="E1244" s="262"/>
      <c r="F1244" s="263"/>
      <c r="G1244" s="426"/>
      <c r="H1244" s="428"/>
      <c r="I1244" s="507"/>
      <c r="J1244" s="508"/>
      <c r="K1244" s="509"/>
      <c r="L1244" s="510"/>
      <c r="N1244" s="511"/>
      <c r="O1244" s="511"/>
      <c r="P1244" s="267"/>
      <c r="Q1244" s="267"/>
      <c r="R1244" s="267"/>
      <c r="S1244" s="267"/>
      <c r="T1244" s="267"/>
      <c r="U1244" s="267"/>
      <c r="V1244" s="267"/>
      <c r="W1244" s="267"/>
      <c r="X1244" s="267"/>
      <c r="Y1244" s="267"/>
      <c r="Z1244" s="267"/>
      <c r="AA1244" s="267"/>
      <c r="AB1244" s="267"/>
      <c r="AC1244" s="267"/>
      <c r="AD1244" s="267"/>
      <c r="AE1244" s="267"/>
      <c r="AF1244" s="267"/>
      <c r="AG1244" s="267"/>
      <c r="AH1244" s="267"/>
      <c r="AI1244" s="267"/>
      <c r="AJ1244" s="267"/>
      <c r="AK1244" s="267"/>
      <c r="AL1244" s="267"/>
      <c r="AM1244" s="267"/>
      <c r="AN1244" s="267"/>
      <c r="AO1244" s="267"/>
      <c r="AP1244" s="267"/>
      <c r="AQ1244" s="267"/>
      <c r="AR1244" s="267"/>
      <c r="AS1244" s="267"/>
      <c r="AT1244" s="267"/>
      <c r="AU1244" s="267"/>
      <c r="AV1244" s="267"/>
      <c r="AW1244" s="267"/>
      <c r="AX1244" s="267"/>
      <c r="AY1244" s="267"/>
      <c r="AZ1244" s="267"/>
      <c r="BA1244" s="267"/>
      <c r="BB1244" s="267"/>
      <c r="BC1244" s="267"/>
      <c r="BD1244" s="267"/>
      <c r="BE1244" s="267"/>
      <c r="BF1244" s="267"/>
      <c r="BG1244" s="267"/>
      <c r="BH1244" s="267"/>
      <c r="BI1244" s="267"/>
      <c r="BJ1244" s="267"/>
      <c r="BK1244" s="267"/>
      <c r="BL1244" s="267"/>
      <c r="BM1244" s="267"/>
      <c r="BN1244" s="267"/>
      <c r="BO1244" s="267"/>
      <c r="BP1244" s="267"/>
      <c r="BQ1244" s="267"/>
      <c r="BR1244" s="267"/>
      <c r="BS1244" s="267"/>
      <c r="BT1244" s="267"/>
      <c r="BU1244" s="267"/>
      <c r="BV1244" s="267"/>
      <c r="BW1244" s="267"/>
      <c r="BX1244" s="267"/>
      <c r="BY1244" s="267"/>
      <c r="BZ1244" s="267"/>
      <c r="CA1244" s="267"/>
      <c r="CB1244" s="267"/>
      <c r="CC1244" s="267"/>
      <c r="CD1244" s="267"/>
      <c r="CE1244" s="267"/>
      <c r="CF1244" s="267"/>
      <c r="CG1244" s="267"/>
      <c r="CH1244" s="267"/>
      <c r="CI1244" s="267"/>
      <c r="CJ1244" s="267"/>
      <c r="CK1244" s="267"/>
      <c r="CL1244" s="267"/>
      <c r="CM1244" s="267"/>
      <c r="CN1244" s="267"/>
      <c r="CO1244" s="267"/>
      <c r="CP1244" s="267"/>
      <c r="CQ1244" s="267"/>
      <c r="CR1244" s="267"/>
      <c r="CS1244" s="267"/>
      <c r="CT1244" s="267"/>
      <c r="CU1244" s="267"/>
      <c r="CV1244" s="267"/>
      <c r="CW1244" s="267"/>
      <c r="CX1244" s="267"/>
      <c r="CY1244" s="267"/>
      <c r="CZ1244" s="267"/>
      <c r="DA1244" s="267"/>
      <c r="DB1244" s="267"/>
      <c r="DC1244" s="267"/>
      <c r="DD1244" s="267"/>
      <c r="DE1244" s="267"/>
      <c r="DF1244" s="267"/>
      <c r="DG1244" s="267"/>
      <c r="DH1244" s="267"/>
      <c r="DI1244" s="267"/>
      <c r="DJ1244" s="267"/>
      <c r="DK1244" s="267"/>
      <c r="DL1244" s="267"/>
      <c r="DM1244" s="267"/>
      <c r="DN1244" s="267"/>
      <c r="DO1244" s="267"/>
      <c r="DP1244" s="267"/>
      <c r="DQ1244" s="267"/>
      <c r="DR1244" s="267"/>
      <c r="DS1244" s="267"/>
      <c r="DT1244" s="267"/>
      <c r="DU1244" s="267"/>
      <c r="DV1244" s="267"/>
      <c r="DW1244" s="267"/>
      <c r="DX1244" s="267"/>
      <c r="DY1244" s="267"/>
      <c r="DZ1244" s="267"/>
      <c r="EA1244" s="267"/>
      <c r="EB1244" s="267"/>
      <c r="EC1244" s="267"/>
      <c r="ED1244" s="267"/>
      <c r="EE1244" s="267"/>
      <c r="EF1244" s="267"/>
      <c r="EG1244" s="267"/>
      <c r="EH1244" s="267"/>
      <c r="EI1244" s="267"/>
      <c r="EJ1244" s="267"/>
      <c r="EK1244" s="267"/>
      <c r="EL1244" s="267"/>
      <c r="EM1244" s="267"/>
      <c r="EN1244" s="267"/>
      <c r="EO1244" s="267"/>
      <c r="EP1244" s="267"/>
      <c r="EQ1244" s="267"/>
      <c r="ER1244" s="267"/>
      <c r="ES1244" s="267"/>
      <c r="ET1244" s="267"/>
      <c r="EU1244" s="267"/>
      <c r="EV1244" s="267"/>
      <c r="EW1244" s="267"/>
      <c r="EX1244" s="267"/>
      <c r="EY1244" s="267"/>
      <c r="EZ1244" s="267"/>
      <c r="FA1244" s="267"/>
      <c r="FB1244" s="267"/>
      <c r="FC1244" s="267"/>
      <c r="FD1244" s="267"/>
      <c r="FE1244" s="267"/>
      <c r="FF1244" s="267"/>
      <c r="FG1244" s="267"/>
      <c r="FH1244" s="267"/>
      <c r="FI1244" s="267"/>
      <c r="FJ1244" s="267"/>
      <c r="FK1244" s="267"/>
      <c r="FL1244" s="267"/>
      <c r="FM1244" s="267"/>
      <c r="FN1244" s="267"/>
      <c r="FO1244" s="267"/>
      <c r="FP1244" s="267"/>
      <c r="FQ1244" s="267"/>
      <c r="FR1244" s="267"/>
      <c r="FS1244" s="267"/>
      <c r="FT1244" s="267"/>
      <c r="FU1244" s="267"/>
      <c r="FV1244" s="267"/>
      <c r="FW1244" s="267"/>
      <c r="FX1244" s="267"/>
      <c r="FY1244" s="267"/>
      <c r="FZ1244" s="267"/>
      <c r="GA1244" s="267"/>
      <c r="GB1244" s="267"/>
      <c r="GC1244" s="267"/>
      <c r="GD1244" s="267"/>
      <c r="GE1244" s="267"/>
      <c r="GF1244" s="267"/>
      <c r="GG1244" s="267"/>
      <c r="GH1244" s="267"/>
      <c r="GI1244" s="267"/>
      <c r="GJ1244" s="267"/>
      <c r="GK1244" s="267"/>
      <c r="GL1244" s="267"/>
      <c r="GM1244" s="267"/>
      <c r="GN1244" s="267"/>
      <c r="GO1244" s="267"/>
      <c r="GP1244" s="267"/>
      <c r="GQ1244" s="267"/>
      <c r="GR1244" s="267"/>
      <c r="GS1244" s="267"/>
      <c r="GT1244" s="267"/>
      <c r="GU1244" s="267"/>
      <c r="GV1244" s="267"/>
    </row>
    <row r="1245" spans="1:204" s="502" customFormat="1">
      <c r="A1245" s="258"/>
      <c r="B1245" s="425"/>
      <c r="C1245" s="260"/>
      <c r="D1245" s="261"/>
      <c r="E1245" s="262"/>
      <c r="F1245" s="263"/>
      <c r="G1245" s="426"/>
      <c r="H1245" s="428"/>
      <c r="I1245" s="507"/>
      <c r="J1245" s="508"/>
      <c r="K1245" s="509"/>
      <c r="L1245" s="510"/>
      <c r="N1245" s="511"/>
      <c r="O1245" s="511"/>
      <c r="P1245" s="267"/>
      <c r="Q1245" s="267"/>
      <c r="R1245" s="267"/>
      <c r="S1245" s="267"/>
      <c r="T1245" s="267"/>
      <c r="U1245" s="267"/>
      <c r="V1245" s="267"/>
      <c r="W1245" s="267"/>
      <c r="X1245" s="267"/>
      <c r="Y1245" s="267"/>
      <c r="Z1245" s="267"/>
      <c r="AA1245" s="267"/>
      <c r="AB1245" s="267"/>
      <c r="AC1245" s="267"/>
      <c r="AD1245" s="267"/>
      <c r="AE1245" s="267"/>
      <c r="AF1245" s="267"/>
      <c r="AG1245" s="267"/>
      <c r="AH1245" s="267"/>
      <c r="AI1245" s="267"/>
      <c r="AJ1245" s="267"/>
      <c r="AK1245" s="267"/>
      <c r="AL1245" s="267"/>
      <c r="AM1245" s="267"/>
      <c r="AN1245" s="267"/>
      <c r="AO1245" s="267"/>
      <c r="AP1245" s="267"/>
      <c r="AQ1245" s="267"/>
      <c r="AR1245" s="267"/>
      <c r="AS1245" s="267"/>
      <c r="AT1245" s="267"/>
      <c r="AU1245" s="267"/>
      <c r="AV1245" s="267"/>
      <c r="AW1245" s="267"/>
      <c r="AX1245" s="267"/>
      <c r="AY1245" s="267"/>
      <c r="AZ1245" s="267"/>
      <c r="BA1245" s="267"/>
      <c r="BB1245" s="267"/>
      <c r="BC1245" s="267"/>
      <c r="BD1245" s="267"/>
      <c r="BE1245" s="267"/>
      <c r="BF1245" s="267"/>
      <c r="BG1245" s="267"/>
      <c r="BH1245" s="267"/>
      <c r="BI1245" s="267"/>
      <c r="BJ1245" s="267"/>
      <c r="BK1245" s="267"/>
      <c r="BL1245" s="267"/>
      <c r="BM1245" s="267"/>
      <c r="BN1245" s="267"/>
      <c r="BO1245" s="267"/>
      <c r="BP1245" s="267"/>
      <c r="BQ1245" s="267"/>
      <c r="BR1245" s="267"/>
      <c r="BS1245" s="267"/>
      <c r="BT1245" s="267"/>
      <c r="BU1245" s="267"/>
      <c r="BV1245" s="267"/>
      <c r="BW1245" s="267"/>
      <c r="BX1245" s="267"/>
      <c r="BY1245" s="267"/>
      <c r="BZ1245" s="267"/>
      <c r="CA1245" s="267"/>
      <c r="CB1245" s="267"/>
      <c r="CC1245" s="267"/>
      <c r="CD1245" s="267"/>
      <c r="CE1245" s="267"/>
      <c r="CF1245" s="267"/>
      <c r="CG1245" s="267"/>
      <c r="CH1245" s="267"/>
      <c r="CI1245" s="267"/>
      <c r="CJ1245" s="267"/>
      <c r="CK1245" s="267"/>
      <c r="CL1245" s="267"/>
      <c r="CM1245" s="267"/>
      <c r="CN1245" s="267"/>
      <c r="CO1245" s="267"/>
      <c r="CP1245" s="267"/>
      <c r="CQ1245" s="267"/>
      <c r="CR1245" s="267"/>
      <c r="CS1245" s="267"/>
      <c r="CT1245" s="267"/>
      <c r="CU1245" s="267"/>
      <c r="CV1245" s="267"/>
      <c r="CW1245" s="267"/>
      <c r="CX1245" s="267"/>
      <c r="CY1245" s="267"/>
      <c r="CZ1245" s="267"/>
      <c r="DA1245" s="267"/>
      <c r="DB1245" s="267"/>
      <c r="DC1245" s="267"/>
      <c r="DD1245" s="267"/>
      <c r="DE1245" s="267"/>
      <c r="DF1245" s="267"/>
      <c r="DG1245" s="267"/>
      <c r="DH1245" s="267"/>
      <c r="DI1245" s="267"/>
      <c r="DJ1245" s="267"/>
      <c r="DK1245" s="267"/>
      <c r="DL1245" s="267"/>
      <c r="DM1245" s="267"/>
      <c r="DN1245" s="267"/>
      <c r="DO1245" s="267"/>
      <c r="DP1245" s="267"/>
      <c r="DQ1245" s="267"/>
      <c r="DR1245" s="267"/>
      <c r="DS1245" s="267"/>
      <c r="DT1245" s="267"/>
      <c r="DU1245" s="267"/>
      <c r="DV1245" s="267"/>
      <c r="DW1245" s="267"/>
      <c r="DX1245" s="267"/>
      <c r="DY1245" s="267"/>
      <c r="DZ1245" s="267"/>
      <c r="EA1245" s="267"/>
      <c r="EB1245" s="267"/>
      <c r="EC1245" s="267"/>
      <c r="ED1245" s="267"/>
      <c r="EE1245" s="267"/>
      <c r="EF1245" s="267"/>
      <c r="EG1245" s="267"/>
      <c r="EH1245" s="267"/>
      <c r="EI1245" s="267"/>
      <c r="EJ1245" s="267"/>
      <c r="EK1245" s="267"/>
      <c r="EL1245" s="267"/>
      <c r="EM1245" s="267"/>
      <c r="EN1245" s="267"/>
      <c r="EO1245" s="267"/>
      <c r="EP1245" s="267"/>
      <c r="EQ1245" s="267"/>
      <c r="ER1245" s="267"/>
      <c r="ES1245" s="267"/>
      <c r="ET1245" s="267"/>
      <c r="EU1245" s="267"/>
      <c r="EV1245" s="267"/>
      <c r="EW1245" s="267"/>
      <c r="EX1245" s="267"/>
      <c r="EY1245" s="267"/>
      <c r="EZ1245" s="267"/>
      <c r="FA1245" s="267"/>
      <c r="FB1245" s="267"/>
      <c r="FC1245" s="267"/>
      <c r="FD1245" s="267"/>
      <c r="FE1245" s="267"/>
      <c r="FF1245" s="267"/>
      <c r="FG1245" s="267"/>
      <c r="FH1245" s="267"/>
      <c r="FI1245" s="267"/>
      <c r="FJ1245" s="267"/>
      <c r="FK1245" s="267"/>
      <c r="FL1245" s="267"/>
      <c r="FM1245" s="267"/>
      <c r="FN1245" s="267"/>
      <c r="FO1245" s="267"/>
      <c r="FP1245" s="267"/>
      <c r="FQ1245" s="267"/>
      <c r="FR1245" s="267"/>
      <c r="FS1245" s="267"/>
      <c r="FT1245" s="267"/>
      <c r="FU1245" s="267"/>
      <c r="FV1245" s="267"/>
      <c r="FW1245" s="267"/>
      <c r="FX1245" s="267"/>
      <c r="FY1245" s="267"/>
      <c r="FZ1245" s="267"/>
      <c r="GA1245" s="267"/>
      <c r="GB1245" s="267"/>
      <c r="GC1245" s="267"/>
      <c r="GD1245" s="267"/>
      <c r="GE1245" s="267"/>
      <c r="GF1245" s="267"/>
      <c r="GG1245" s="267"/>
      <c r="GH1245" s="267"/>
      <c r="GI1245" s="267"/>
      <c r="GJ1245" s="267"/>
      <c r="GK1245" s="267"/>
      <c r="GL1245" s="267"/>
      <c r="GM1245" s="267"/>
      <c r="GN1245" s="267"/>
      <c r="GO1245" s="267"/>
      <c r="GP1245" s="267"/>
      <c r="GQ1245" s="267"/>
      <c r="GR1245" s="267"/>
      <c r="GS1245" s="267"/>
      <c r="GT1245" s="267"/>
      <c r="GU1245" s="267"/>
      <c r="GV1245" s="267"/>
    </row>
    <row r="1246" spans="1:204" s="502" customFormat="1">
      <c r="A1246" s="258"/>
      <c r="B1246" s="425"/>
      <c r="C1246" s="260"/>
      <c r="D1246" s="261"/>
      <c r="E1246" s="262"/>
      <c r="F1246" s="263"/>
      <c r="G1246" s="426"/>
      <c r="H1246" s="428"/>
      <c r="I1246" s="507"/>
      <c r="J1246" s="508"/>
      <c r="K1246" s="509"/>
      <c r="L1246" s="510"/>
      <c r="N1246" s="511"/>
      <c r="O1246" s="511"/>
      <c r="P1246" s="267"/>
      <c r="Q1246" s="267"/>
      <c r="R1246" s="267"/>
      <c r="S1246" s="267"/>
      <c r="T1246" s="267"/>
      <c r="U1246" s="267"/>
      <c r="V1246" s="267"/>
      <c r="W1246" s="267"/>
      <c r="X1246" s="267"/>
      <c r="Y1246" s="267"/>
      <c r="Z1246" s="267"/>
      <c r="AA1246" s="267"/>
      <c r="AB1246" s="267"/>
      <c r="AC1246" s="267"/>
      <c r="AD1246" s="267"/>
      <c r="AE1246" s="267"/>
      <c r="AF1246" s="267"/>
      <c r="AG1246" s="267"/>
      <c r="AH1246" s="267"/>
      <c r="AI1246" s="267"/>
      <c r="AJ1246" s="267"/>
      <c r="AK1246" s="267"/>
      <c r="AL1246" s="267"/>
      <c r="AM1246" s="267"/>
      <c r="AN1246" s="267"/>
      <c r="AO1246" s="267"/>
      <c r="AP1246" s="267"/>
      <c r="AQ1246" s="267"/>
      <c r="AR1246" s="267"/>
      <c r="AS1246" s="267"/>
      <c r="AT1246" s="267"/>
      <c r="AU1246" s="267"/>
      <c r="AV1246" s="267"/>
      <c r="AW1246" s="267"/>
      <c r="AX1246" s="267"/>
      <c r="AY1246" s="267"/>
      <c r="AZ1246" s="267"/>
      <c r="BA1246" s="267"/>
      <c r="BB1246" s="267"/>
      <c r="BC1246" s="267"/>
      <c r="BD1246" s="267"/>
      <c r="BE1246" s="267"/>
      <c r="BF1246" s="267"/>
      <c r="BG1246" s="267"/>
      <c r="BH1246" s="267"/>
      <c r="BI1246" s="267"/>
      <c r="BJ1246" s="267"/>
      <c r="BK1246" s="267"/>
      <c r="BL1246" s="267"/>
      <c r="BM1246" s="267"/>
      <c r="BN1246" s="267"/>
      <c r="BO1246" s="267"/>
      <c r="BP1246" s="267"/>
      <c r="BQ1246" s="267"/>
      <c r="BR1246" s="267"/>
      <c r="BS1246" s="267"/>
      <c r="BT1246" s="267"/>
      <c r="BU1246" s="267"/>
      <c r="BV1246" s="267"/>
      <c r="BW1246" s="267"/>
      <c r="BX1246" s="267"/>
      <c r="BY1246" s="267"/>
      <c r="BZ1246" s="267"/>
      <c r="CA1246" s="267"/>
      <c r="CB1246" s="267"/>
      <c r="CC1246" s="267"/>
      <c r="CD1246" s="267"/>
      <c r="CE1246" s="267"/>
      <c r="CF1246" s="267"/>
      <c r="CG1246" s="267"/>
      <c r="CH1246" s="267"/>
      <c r="CI1246" s="267"/>
      <c r="CJ1246" s="267"/>
      <c r="CK1246" s="267"/>
      <c r="CL1246" s="267"/>
      <c r="CM1246" s="267"/>
      <c r="CN1246" s="267"/>
      <c r="CO1246" s="267"/>
      <c r="CP1246" s="267"/>
      <c r="CQ1246" s="267"/>
      <c r="CR1246" s="267"/>
      <c r="CS1246" s="267"/>
      <c r="CT1246" s="267"/>
      <c r="CU1246" s="267"/>
      <c r="CV1246" s="267"/>
      <c r="CW1246" s="267"/>
      <c r="CX1246" s="267"/>
      <c r="CY1246" s="267"/>
      <c r="CZ1246" s="267"/>
      <c r="DA1246" s="267"/>
      <c r="DB1246" s="267"/>
      <c r="DC1246" s="267"/>
      <c r="DD1246" s="267"/>
      <c r="DE1246" s="267"/>
      <c r="DF1246" s="267"/>
      <c r="DG1246" s="267"/>
      <c r="DH1246" s="267"/>
      <c r="DI1246" s="267"/>
      <c r="DJ1246" s="267"/>
      <c r="DK1246" s="267"/>
      <c r="DL1246" s="267"/>
      <c r="DM1246" s="267"/>
      <c r="DN1246" s="267"/>
      <c r="DO1246" s="267"/>
      <c r="DP1246" s="267"/>
      <c r="DQ1246" s="267"/>
      <c r="DR1246" s="267"/>
      <c r="DS1246" s="267"/>
      <c r="DT1246" s="267"/>
      <c r="DU1246" s="267"/>
      <c r="DV1246" s="267"/>
      <c r="DW1246" s="267"/>
      <c r="DX1246" s="267"/>
      <c r="DY1246" s="267"/>
      <c r="DZ1246" s="267"/>
      <c r="EA1246" s="267"/>
      <c r="EB1246" s="267"/>
      <c r="EC1246" s="267"/>
      <c r="ED1246" s="267"/>
      <c r="EE1246" s="267"/>
      <c r="EF1246" s="267"/>
      <c r="EG1246" s="267"/>
      <c r="EH1246" s="267"/>
      <c r="EI1246" s="267"/>
      <c r="EJ1246" s="267"/>
      <c r="EK1246" s="267"/>
      <c r="EL1246" s="267"/>
      <c r="EM1246" s="267"/>
      <c r="EN1246" s="267"/>
      <c r="EO1246" s="267"/>
      <c r="EP1246" s="267"/>
      <c r="EQ1246" s="267"/>
      <c r="ER1246" s="267"/>
      <c r="ES1246" s="267"/>
      <c r="ET1246" s="267"/>
      <c r="EU1246" s="267"/>
      <c r="EV1246" s="267"/>
      <c r="EW1246" s="267"/>
      <c r="EX1246" s="267"/>
      <c r="EY1246" s="267"/>
      <c r="EZ1246" s="267"/>
      <c r="FA1246" s="267"/>
      <c r="FB1246" s="267"/>
      <c r="FC1246" s="267"/>
      <c r="FD1246" s="267"/>
      <c r="FE1246" s="267"/>
      <c r="FF1246" s="267"/>
      <c r="FG1246" s="267"/>
      <c r="FH1246" s="267"/>
      <c r="FI1246" s="267"/>
      <c r="FJ1246" s="267"/>
      <c r="FK1246" s="267"/>
      <c r="FL1246" s="267"/>
      <c r="FM1246" s="267"/>
      <c r="FN1246" s="267"/>
      <c r="FO1246" s="267"/>
      <c r="FP1246" s="267"/>
      <c r="FQ1246" s="267"/>
      <c r="FR1246" s="267"/>
      <c r="FS1246" s="267"/>
      <c r="FT1246" s="267"/>
      <c r="FU1246" s="267"/>
      <c r="FV1246" s="267"/>
      <c r="FW1246" s="267"/>
      <c r="FX1246" s="267"/>
      <c r="FY1246" s="267"/>
      <c r="FZ1246" s="267"/>
      <c r="GA1246" s="267"/>
      <c r="GB1246" s="267"/>
      <c r="GC1246" s="267"/>
      <c r="GD1246" s="267"/>
      <c r="GE1246" s="267"/>
      <c r="GF1246" s="267"/>
      <c r="GG1246" s="267"/>
      <c r="GH1246" s="267"/>
      <c r="GI1246" s="267"/>
      <c r="GJ1246" s="267"/>
      <c r="GK1246" s="267"/>
      <c r="GL1246" s="267"/>
      <c r="GM1246" s="267"/>
      <c r="GN1246" s="267"/>
      <c r="GO1246" s="267"/>
      <c r="GP1246" s="267"/>
      <c r="GQ1246" s="267"/>
      <c r="GR1246" s="267"/>
      <c r="GS1246" s="267"/>
      <c r="GT1246" s="267"/>
      <c r="GU1246" s="267"/>
      <c r="GV1246" s="267"/>
    </row>
    <row r="1247" spans="1:204" s="502" customFormat="1">
      <c r="A1247" s="258"/>
      <c r="B1247" s="425"/>
      <c r="C1247" s="260"/>
      <c r="D1247" s="261"/>
      <c r="E1247" s="262"/>
      <c r="F1247" s="263"/>
      <c r="G1247" s="426"/>
      <c r="H1247" s="428"/>
      <c r="I1247" s="507"/>
      <c r="J1247" s="508"/>
      <c r="K1247" s="509"/>
      <c r="L1247" s="510"/>
      <c r="N1247" s="511"/>
      <c r="O1247" s="511"/>
      <c r="P1247" s="267"/>
      <c r="Q1247" s="267"/>
      <c r="R1247" s="267"/>
      <c r="S1247" s="267"/>
      <c r="T1247" s="267"/>
      <c r="U1247" s="267"/>
      <c r="V1247" s="267"/>
      <c r="W1247" s="267"/>
      <c r="X1247" s="267"/>
      <c r="Y1247" s="267"/>
      <c r="Z1247" s="267"/>
      <c r="AA1247" s="267"/>
      <c r="AB1247" s="267"/>
      <c r="AC1247" s="267"/>
      <c r="AD1247" s="267"/>
      <c r="AE1247" s="267"/>
      <c r="AF1247" s="267"/>
      <c r="AG1247" s="267"/>
      <c r="AH1247" s="267"/>
      <c r="AI1247" s="267"/>
      <c r="AJ1247" s="267"/>
      <c r="AK1247" s="267"/>
      <c r="AL1247" s="267"/>
      <c r="AM1247" s="267"/>
      <c r="AN1247" s="267"/>
      <c r="AO1247" s="267"/>
      <c r="AP1247" s="267"/>
      <c r="AQ1247" s="267"/>
      <c r="AR1247" s="267"/>
      <c r="AS1247" s="267"/>
      <c r="AT1247" s="267"/>
      <c r="AU1247" s="267"/>
      <c r="AV1247" s="267"/>
      <c r="AW1247" s="267"/>
      <c r="AX1247" s="267"/>
      <c r="AY1247" s="267"/>
      <c r="AZ1247" s="267"/>
      <c r="BA1247" s="267"/>
      <c r="BB1247" s="267"/>
      <c r="BC1247" s="267"/>
      <c r="BD1247" s="267"/>
      <c r="BE1247" s="267"/>
      <c r="BF1247" s="267"/>
      <c r="BG1247" s="267"/>
      <c r="BH1247" s="267"/>
      <c r="BI1247" s="267"/>
      <c r="BJ1247" s="267"/>
      <c r="BK1247" s="267"/>
      <c r="BL1247" s="267"/>
      <c r="BM1247" s="267"/>
      <c r="BN1247" s="267"/>
      <c r="BO1247" s="267"/>
      <c r="BP1247" s="267"/>
      <c r="BQ1247" s="267"/>
      <c r="BR1247" s="267"/>
      <c r="BS1247" s="267"/>
      <c r="BT1247" s="267"/>
      <c r="BU1247" s="267"/>
      <c r="BV1247" s="267"/>
      <c r="BW1247" s="267"/>
      <c r="BX1247" s="267"/>
      <c r="BY1247" s="267"/>
      <c r="BZ1247" s="267"/>
      <c r="CA1247" s="267"/>
      <c r="CB1247" s="267"/>
      <c r="CC1247" s="267"/>
      <c r="CD1247" s="267"/>
      <c r="CE1247" s="267"/>
      <c r="CF1247" s="267"/>
      <c r="CG1247" s="267"/>
      <c r="CH1247" s="267"/>
      <c r="CI1247" s="267"/>
      <c r="CJ1247" s="267"/>
      <c r="CK1247" s="267"/>
      <c r="CL1247" s="267"/>
      <c r="CM1247" s="267"/>
      <c r="CN1247" s="267"/>
      <c r="CO1247" s="267"/>
      <c r="CP1247" s="267"/>
      <c r="CQ1247" s="267"/>
      <c r="CR1247" s="267"/>
      <c r="CS1247" s="267"/>
      <c r="CT1247" s="267"/>
      <c r="CU1247" s="267"/>
      <c r="CV1247" s="267"/>
      <c r="CW1247" s="267"/>
      <c r="CX1247" s="267"/>
      <c r="CY1247" s="267"/>
      <c r="CZ1247" s="267"/>
      <c r="DA1247" s="267"/>
      <c r="DB1247" s="267"/>
      <c r="DC1247" s="267"/>
      <c r="DD1247" s="267"/>
      <c r="DE1247" s="267"/>
      <c r="DF1247" s="267"/>
      <c r="DG1247" s="267"/>
      <c r="DH1247" s="267"/>
      <c r="DI1247" s="267"/>
      <c r="DJ1247" s="267"/>
      <c r="DK1247" s="267"/>
      <c r="DL1247" s="267"/>
      <c r="DM1247" s="267"/>
      <c r="DN1247" s="267"/>
      <c r="DO1247" s="267"/>
      <c r="DP1247" s="267"/>
      <c r="DQ1247" s="267"/>
      <c r="DR1247" s="267"/>
      <c r="DS1247" s="267"/>
      <c r="DT1247" s="267"/>
      <c r="DU1247" s="267"/>
      <c r="DV1247" s="267"/>
      <c r="DW1247" s="267"/>
      <c r="DX1247" s="267"/>
      <c r="DY1247" s="267"/>
      <c r="DZ1247" s="267"/>
      <c r="EA1247" s="267"/>
      <c r="EB1247" s="267"/>
      <c r="EC1247" s="267"/>
      <c r="ED1247" s="267"/>
      <c r="EE1247" s="267"/>
      <c r="EF1247" s="267"/>
      <c r="EG1247" s="267"/>
      <c r="EH1247" s="267"/>
      <c r="EI1247" s="267"/>
      <c r="EJ1247" s="267"/>
      <c r="EK1247" s="267"/>
      <c r="EL1247" s="267"/>
      <c r="EM1247" s="267"/>
      <c r="EN1247" s="267"/>
      <c r="EO1247" s="267"/>
      <c r="EP1247" s="267"/>
      <c r="EQ1247" s="267"/>
      <c r="ER1247" s="267"/>
      <c r="ES1247" s="267"/>
      <c r="ET1247" s="267"/>
      <c r="EU1247" s="267"/>
      <c r="EV1247" s="267"/>
      <c r="EW1247" s="267"/>
      <c r="EX1247" s="267"/>
      <c r="EY1247" s="267"/>
      <c r="EZ1247" s="267"/>
      <c r="FA1247" s="267"/>
      <c r="FB1247" s="267"/>
      <c r="FC1247" s="267"/>
      <c r="FD1247" s="267"/>
      <c r="FE1247" s="267"/>
      <c r="FF1247" s="267"/>
      <c r="FG1247" s="267"/>
      <c r="FH1247" s="267"/>
      <c r="FI1247" s="267"/>
      <c r="FJ1247" s="267"/>
      <c r="FK1247" s="267"/>
      <c r="FL1247" s="267"/>
      <c r="FM1247" s="267"/>
      <c r="FN1247" s="267"/>
      <c r="FO1247" s="267"/>
      <c r="FP1247" s="267"/>
      <c r="FQ1247" s="267"/>
      <c r="FR1247" s="267"/>
      <c r="FS1247" s="267"/>
      <c r="FT1247" s="267"/>
      <c r="FU1247" s="267"/>
      <c r="FV1247" s="267"/>
      <c r="FW1247" s="267"/>
      <c r="FX1247" s="267"/>
      <c r="FY1247" s="267"/>
      <c r="FZ1247" s="267"/>
      <c r="GA1247" s="267"/>
      <c r="GB1247" s="267"/>
      <c r="GC1247" s="267"/>
      <c r="GD1247" s="267"/>
      <c r="GE1247" s="267"/>
      <c r="GF1247" s="267"/>
      <c r="GG1247" s="267"/>
      <c r="GH1247" s="267"/>
      <c r="GI1247" s="267"/>
      <c r="GJ1247" s="267"/>
      <c r="GK1247" s="267"/>
      <c r="GL1247" s="267"/>
      <c r="GM1247" s="267"/>
      <c r="GN1247" s="267"/>
      <c r="GO1247" s="267"/>
      <c r="GP1247" s="267"/>
      <c r="GQ1247" s="267"/>
      <c r="GR1247" s="267"/>
      <c r="GS1247" s="267"/>
      <c r="GT1247" s="267"/>
      <c r="GU1247" s="267"/>
      <c r="GV1247" s="267"/>
    </row>
    <row r="1248" spans="1:204" s="502" customFormat="1">
      <c r="A1248" s="258"/>
      <c r="B1248" s="425"/>
      <c r="C1248" s="260"/>
      <c r="D1248" s="261"/>
      <c r="E1248" s="262"/>
      <c r="F1248" s="263"/>
      <c r="G1248" s="426"/>
      <c r="H1248" s="428"/>
      <c r="I1248" s="507"/>
      <c r="J1248" s="508"/>
      <c r="K1248" s="509"/>
      <c r="L1248" s="510"/>
      <c r="N1248" s="511"/>
      <c r="O1248" s="511"/>
      <c r="P1248" s="267"/>
      <c r="Q1248" s="267"/>
      <c r="R1248" s="267"/>
      <c r="S1248" s="267"/>
      <c r="T1248" s="267"/>
      <c r="U1248" s="267"/>
      <c r="V1248" s="267"/>
      <c r="W1248" s="267"/>
      <c r="X1248" s="267"/>
      <c r="Y1248" s="267"/>
      <c r="Z1248" s="267"/>
      <c r="AA1248" s="267"/>
      <c r="AB1248" s="267"/>
      <c r="AC1248" s="267"/>
      <c r="AD1248" s="267"/>
      <c r="AE1248" s="267"/>
      <c r="AF1248" s="267"/>
      <c r="AG1248" s="267"/>
      <c r="AH1248" s="267"/>
      <c r="AI1248" s="267"/>
      <c r="AJ1248" s="267"/>
      <c r="AK1248" s="267"/>
      <c r="AL1248" s="267"/>
      <c r="AM1248" s="267"/>
      <c r="AN1248" s="267"/>
      <c r="AO1248" s="267"/>
      <c r="AP1248" s="267"/>
      <c r="AQ1248" s="267"/>
      <c r="AR1248" s="267"/>
      <c r="AS1248" s="267"/>
      <c r="AT1248" s="267"/>
      <c r="AU1248" s="267"/>
      <c r="AV1248" s="267"/>
      <c r="AW1248" s="267"/>
      <c r="AX1248" s="267"/>
      <c r="AY1248" s="267"/>
      <c r="AZ1248" s="267"/>
      <c r="BA1248" s="267"/>
      <c r="BB1248" s="267"/>
      <c r="BC1248" s="267"/>
      <c r="BD1248" s="267"/>
      <c r="BE1248" s="267"/>
      <c r="BF1248" s="267"/>
      <c r="BG1248" s="267"/>
      <c r="BH1248" s="267"/>
      <c r="BI1248" s="267"/>
      <c r="BJ1248" s="267"/>
      <c r="BK1248" s="267"/>
      <c r="BL1248" s="267"/>
      <c r="BM1248" s="267"/>
      <c r="BN1248" s="267"/>
      <c r="BO1248" s="267"/>
      <c r="BP1248" s="267"/>
      <c r="BQ1248" s="267"/>
      <c r="BR1248" s="267"/>
      <c r="BS1248" s="267"/>
      <c r="BT1248" s="267"/>
      <c r="BU1248" s="267"/>
      <c r="BV1248" s="267"/>
      <c r="BW1248" s="267"/>
      <c r="BX1248" s="267"/>
      <c r="BY1248" s="267"/>
      <c r="BZ1248" s="267"/>
      <c r="CA1248" s="267"/>
      <c r="CB1248" s="267"/>
      <c r="CC1248" s="267"/>
      <c r="CD1248" s="267"/>
      <c r="CE1248" s="267"/>
      <c r="CF1248" s="267"/>
      <c r="CG1248" s="267"/>
      <c r="CH1248" s="267"/>
      <c r="CI1248" s="267"/>
      <c r="CJ1248" s="267"/>
      <c r="CK1248" s="267"/>
      <c r="CL1248" s="267"/>
      <c r="CM1248" s="267"/>
      <c r="CN1248" s="267"/>
      <c r="CO1248" s="267"/>
      <c r="CP1248" s="267"/>
      <c r="CQ1248" s="267"/>
      <c r="CR1248" s="267"/>
      <c r="CS1248" s="267"/>
      <c r="CT1248" s="267"/>
      <c r="CU1248" s="267"/>
      <c r="CV1248" s="267"/>
      <c r="CW1248" s="267"/>
      <c r="CX1248" s="267"/>
      <c r="CY1248" s="267"/>
      <c r="CZ1248" s="267"/>
      <c r="DA1248" s="267"/>
      <c r="DB1248" s="267"/>
      <c r="DC1248" s="267"/>
      <c r="DD1248" s="267"/>
      <c r="DE1248" s="267"/>
      <c r="DF1248" s="267"/>
      <c r="DG1248" s="267"/>
      <c r="DH1248" s="267"/>
      <c r="DI1248" s="267"/>
      <c r="DJ1248" s="267"/>
      <c r="DK1248" s="267"/>
      <c r="DL1248" s="267"/>
      <c r="DM1248" s="267"/>
      <c r="DN1248" s="267"/>
      <c r="DO1248" s="267"/>
      <c r="DP1248" s="267"/>
      <c r="DQ1248" s="267"/>
      <c r="DR1248" s="267"/>
      <c r="DS1248" s="267"/>
      <c r="DT1248" s="267"/>
      <c r="DU1248" s="267"/>
      <c r="DV1248" s="267"/>
      <c r="DW1248" s="267"/>
      <c r="DX1248" s="267"/>
      <c r="DY1248" s="267"/>
      <c r="DZ1248" s="267"/>
      <c r="EA1248" s="267"/>
      <c r="EB1248" s="267"/>
      <c r="EC1248" s="267"/>
      <c r="ED1248" s="267"/>
      <c r="EE1248" s="267"/>
      <c r="EF1248" s="267"/>
      <c r="EG1248" s="267"/>
      <c r="EH1248" s="267"/>
      <c r="EI1248" s="267"/>
      <c r="EJ1248" s="267"/>
      <c r="EK1248" s="267"/>
      <c r="EL1248" s="267"/>
      <c r="EM1248" s="267"/>
      <c r="EN1248" s="267"/>
      <c r="EO1248" s="267"/>
      <c r="EP1248" s="267"/>
      <c r="EQ1248" s="267"/>
      <c r="ER1248" s="267"/>
      <c r="ES1248" s="267"/>
      <c r="ET1248" s="267"/>
      <c r="EU1248" s="267"/>
      <c r="EV1248" s="267"/>
      <c r="EW1248" s="267"/>
      <c r="EX1248" s="267"/>
      <c r="EY1248" s="267"/>
      <c r="EZ1248" s="267"/>
      <c r="FA1248" s="267"/>
      <c r="FB1248" s="267"/>
      <c r="FC1248" s="267"/>
      <c r="FD1248" s="267"/>
      <c r="FE1248" s="267"/>
      <c r="FF1248" s="267"/>
      <c r="FG1248" s="267"/>
      <c r="FH1248" s="267"/>
      <c r="FI1248" s="267"/>
      <c r="FJ1248" s="267"/>
      <c r="FK1248" s="267"/>
      <c r="FL1248" s="267"/>
      <c r="FM1248" s="267"/>
      <c r="FN1248" s="267"/>
      <c r="FO1248" s="267"/>
      <c r="FP1248" s="267"/>
      <c r="FQ1248" s="267"/>
      <c r="FR1248" s="267"/>
      <c r="FS1248" s="267"/>
      <c r="FT1248" s="267"/>
      <c r="FU1248" s="267"/>
      <c r="FV1248" s="267"/>
      <c r="FW1248" s="267"/>
      <c r="FX1248" s="267"/>
      <c r="FY1248" s="267"/>
      <c r="FZ1248" s="267"/>
      <c r="GA1248" s="267"/>
      <c r="GB1248" s="267"/>
      <c r="GC1248" s="267"/>
      <c r="GD1248" s="267"/>
      <c r="GE1248" s="267"/>
      <c r="GF1248" s="267"/>
      <c r="GG1248" s="267"/>
      <c r="GH1248" s="267"/>
      <c r="GI1248" s="267"/>
      <c r="GJ1248" s="267"/>
      <c r="GK1248" s="267"/>
      <c r="GL1248" s="267"/>
      <c r="GM1248" s="267"/>
      <c r="GN1248" s="267"/>
      <c r="GO1248" s="267"/>
      <c r="GP1248" s="267"/>
      <c r="GQ1248" s="267"/>
      <c r="GR1248" s="267"/>
      <c r="GS1248" s="267"/>
      <c r="GT1248" s="267"/>
      <c r="GU1248" s="267"/>
      <c r="GV1248" s="267"/>
    </row>
    <row r="1250" spans="1:204" s="502" customFormat="1">
      <c r="A1250" s="258"/>
      <c r="B1250" s="425"/>
      <c r="C1250" s="260"/>
      <c r="D1250" s="261"/>
      <c r="E1250" s="262"/>
      <c r="F1250" s="263"/>
      <c r="G1250" s="426"/>
      <c r="H1250" s="428"/>
      <c r="I1250" s="507"/>
      <c r="J1250" s="508"/>
      <c r="K1250" s="509"/>
      <c r="L1250" s="510"/>
      <c r="N1250" s="511"/>
      <c r="O1250" s="511"/>
      <c r="P1250" s="267"/>
      <c r="Q1250" s="267"/>
      <c r="R1250" s="267"/>
      <c r="S1250" s="267"/>
      <c r="T1250" s="267"/>
      <c r="U1250" s="267"/>
      <c r="V1250" s="267"/>
      <c r="W1250" s="267"/>
      <c r="X1250" s="267"/>
      <c r="Y1250" s="267"/>
      <c r="Z1250" s="267"/>
      <c r="AA1250" s="267"/>
      <c r="AB1250" s="267"/>
      <c r="AC1250" s="267"/>
      <c r="AD1250" s="267"/>
      <c r="AE1250" s="267"/>
      <c r="AF1250" s="267"/>
      <c r="AG1250" s="267"/>
      <c r="AH1250" s="267"/>
      <c r="AI1250" s="267"/>
      <c r="AJ1250" s="267"/>
      <c r="AK1250" s="267"/>
      <c r="AL1250" s="267"/>
      <c r="AM1250" s="267"/>
      <c r="AN1250" s="267"/>
      <c r="AO1250" s="267"/>
      <c r="AP1250" s="267"/>
      <c r="AQ1250" s="267"/>
      <c r="AR1250" s="267"/>
      <c r="AS1250" s="267"/>
      <c r="AT1250" s="267"/>
      <c r="AU1250" s="267"/>
      <c r="AV1250" s="267"/>
      <c r="AW1250" s="267"/>
      <c r="AX1250" s="267"/>
      <c r="AY1250" s="267"/>
      <c r="AZ1250" s="267"/>
      <c r="BA1250" s="267"/>
      <c r="BB1250" s="267"/>
      <c r="BC1250" s="267"/>
      <c r="BD1250" s="267"/>
      <c r="BE1250" s="267"/>
      <c r="BF1250" s="267"/>
      <c r="BG1250" s="267"/>
      <c r="BH1250" s="267"/>
      <c r="BI1250" s="267"/>
      <c r="BJ1250" s="267"/>
      <c r="BK1250" s="267"/>
      <c r="BL1250" s="267"/>
      <c r="BM1250" s="267"/>
      <c r="BN1250" s="267"/>
      <c r="BO1250" s="267"/>
      <c r="BP1250" s="267"/>
      <c r="BQ1250" s="267"/>
      <c r="BR1250" s="267"/>
      <c r="BS1250" s="267"/>
      <c r="BT1250" s="267"/>
      <c r="BU1250" s="267"/>
      <c r="BV1250" s="267"/>
      <c r="BW1250" s="267"/>
      <c r="BX1250" s="267"/>
      <c r="BY1250" s="267"/>
      <c r="BZ1250" s="267"/>
      <c r="CA1250" s="267"/>
      <c r="CB1250" s="267"/>
      <c r="CC1250" s="267"/>
      <c r="CD1250" s="267"/>
      <c r="CE1250" s="267"/>
      <c r="CF1250" s="267"/>
      <c r="CG1250" s="267"/>
      <c r="CH1250" s="267"/>
      <c r="CI1250" s="267"/>
      <c r="CJ1250" s="267"/>
      <c r="CK1250" s="267"/>
      <c r="CL1250" s="267"/>
      <c r="CM1250" s="267"/>
      <c r="CN1250" s="267"/>
      <c r="CO1250" s="267"/>
      <c r="CP1250" s="267"/>
      <c r="CQ1250" s="267"/>
      <c r="CR1250" s="267"/>
      <c r="CS1250" s="267"/>
      <c r="CT1250" s="267"/>
      <c r="CU1250" s="267"/>
      <c r="CV1250" s="267"/>
      <c r="CW1250" s="267"/>
      <c r="CX1250" s="267"/>
      <c r="CY1250" s="267"/>
      <c r="CZ1250" s="267"/>
      <c r="DA1250" s="267"/>
      <c r="DB1250" s="267"/>
      <c r="DC1250" s="267"/>
      <c r="DD1250" s="267"/>
      <c r="DE1250" s="267"/>
      <c r="DF1250" s="267"/>
      <c r="DG1250" s="267"/>
      <c r="DH1250" s="267"/>
      <c r="DI1250" s="267"/>
      <c r="DJ1250" s="267"/>
      <c r="DK1250" s="267"/>
      <c r="DL1250" s="267"/>
      <c r="DM1250" s="267"/>
      <c r="DN1250" s="267"/>
      <c r="DO1250" s="267"/>
      <c r="DP1250" s="267"/>
      <c r="DQ1250" s="267"/>
      <c r="DR1250" s="267"/>
      <c r="DS1250" s="267"/>
      <c r="DT1250" s="267"/>
      <c r="DU1250" s="267"/>
      <c r="DV1250" s="267"/>
      <c r="DW1250" s="267"/>
      <c r="DX1250" s="267"/>
      <c r="DY1250" s="267"/>
      <c r="DZ1250" s="267"/>
      <c r="EA1250" s="267"/>
      <c r="EB1250" s="267"/>
      <c r="EC1250" s="267"/>
      <c r="ED1250" s="267"/>
      <c r="EE1250" s="267"/>
      <c r="EF1250" s="267"/>
      <c r="EG1250" s="267"/>
      <c r="EH1250" s="267"/>
      <c r="EI1250" s="267"/>
      <c r="EJ1250" s="267"/>
      <c r="EK1250" s="267"/>
      <c r="EL1250" s="267"/>
      <c r="EM1250" s="267"/>
      <c r="EN1250" s="267"/>
      <c r="EO1250" s="267"/>
      <c r="EP1250" s="267"/>
      <c r="EQ1250" s="267"/>
      <c r="ER1250" s="267"/>
      <c r="ES1250" s="267"/>
      <c r="ET1250" s="267"/>
      <c r="EU1250" s="267"/>
      <c r="EV1250" s="267"/>
      <c r="EW1250" s="267"/>
      <c r="EX1250" s="267"/>
      <c r="EY1250" s="267"/>
      <c r="EZ1250" s="267"/>
      <c r="FA1250" s="267"/>
      <c r="FB1250" s="267"/>
      <c r="FC1250" s="267"/>
      <c r="FD1250" s="267"/>
      <c r="FE1250" s="267"/>
      <c r="FF1250" s="267"/>
      <c r="FG1250" s="267"/>
      <c r="FH1250" s="267"/>
      <c r="FI1250" s="267"/>
      <c r="FJ1250" s="267"/>
      <c r="FK1250" s="267"/>
      <c r="FL1250" s="267"/>
      <c r="FM1250" s="267"/>
      <c r="FN1250" s="267"/>
      <c r="FO1250" s="267"/>
      <c r="FP1250" s="267"/>
      <c r="FQ1250" s="267"/>
      <c r="FR1250" s="267"/>
      <c r="FS1250" s="267"/>
      <c r="FT1250" s="267"/>
      <c r="FU1250" s="267"/>
      <c r="FV1250" s="267"/>
      <c r="FW1250" s="267"/>
      <c r="FX1250" s="267"/>
      <c r="FY1250" s="267"/>
      <c r="FZ1250" s="267"/>
      <c r="GA1250" s="267"/>
      <c r="GB1250" s="267"/>
      <c r="GC1250" s="267"/>
      <c r="GD1250" s="267"/>
      <c r="GE1250" s="267"/>
      <c r="GF1250" s="267"/>
      <c r="GG1250" s="267"/>
      <c r="GH1250" s="267"/>
      <c r="GI1250" s="267"/>
      <c r="GJ1250" s="267"/>
      <c r="GK1250" s="267"/>
      <c r="GL1250" s="267"/>
      <c r="GM1250" s="267"/>
      <c r="GN1250" s="267"/>
      <c r="GO1250" s="267"/>
      <c r="GP1250" s="267"/>
      <c r="GQ1250" s="267"/>
      <c r="GR1250" s="267"/>
      <c r="GS1250" s="267"/>
      <c r="GT1250" s="267"/>
      <c r="GU1250" s="267"/>
      <c r="GV1250" s="267"/>
    </row>
    <row r="1251" spans="1:204" s="502" customFormat="1">
      <c r="A1251" s="258"/>
      <c r="B1251" s="425"/>
      <c r="C1251" s="260"/>
      <c r="D1251" s="261"/>
      <c r="E1251" s="262"/>
      <c r="F1251" s="263"/>
      <c r="G1251" s="426"/>
      <c r="H1251" s="428"/>
      <c r="I1251" s="507"/>
      <c r="J1251" s="508"/>
      <c r="K1251" s="509"/>
      <c r="L1251" s="510"/>
      <c r="N1251" s="511"/>
      <c r="O1251" s="511"/>
      <c r="P1251" s="267"/>
      <c r="Q1251" s="267"/>
      <c r="R1251" s="267"/>
      <c r="S1251" s="267"/>
      <c r="T1251" s="267"/>
      <c r="U1251" s="267"/>
      <c r="V1251" s="267"/>
      <c r="W1251" s="267"/>
      <c r="X1251" s="267"/>
      <c r="Y1251" s="267"/>
      <c r="Z1251" s="267"/>
      <c r="AA1251" s="267"/>
      <c r="AB1251" s="267"/>
      <c r="AC1251" s="267"/>
      <c r="AD1251" s="267"/>
      <c r="AE1251" s="267"/>
      <c r="AF1251" s="267"/>
      <c r="AG1251" s="267"/>
      <c r="AH1251" s="267"/>
      <c r="AI1251" s="267"/>
      <c r="AJ1251" s="267"/>
      <c r="AK1251" s="267"/>
      <c r="AL1251" s="267"/>
      <c r="AM1251" s="267"/>
      <c r="AN1251" s="267"/>
      <c r="AO1251" s="267"/>
      <c r="AP1251" s="267"/>
      <c r="AQ1251" s="267"/>
      <c r="AR1251" s="267"/>
      <c r="AS1251" s="267"/>
      <c r="AT1251" s="267"/>
      <c r="AU1251" s="267"/>
      <c r="AV1251" s="267"/>
      <c r="AW1251" s="267"/>
      <c r="AX1251" s="267"/>
      <c r="AY1251" s="267"/>
      <c r="AZ1251" s="267"/>
      <c r="BA1251" s="267"/>
      <c r="BB1251" s="267"/>
      <c r="BC1251" s="267"/>
      <c r="BD1251" s="267"/>
      <c r="BE1251" s="267"/>
      <c r="BF1251" s="267"/>
      <c r="BG1251" s="267"/>
      <c r="BH1251" s="267"/>
      <c r="BI1251" s="267"/>
      <c r="BJ1251" s="267"/>
      <c r="BK1251" s="267"/>
      <c r="BL1251" s="267"/>
      <c r="BM1251" s="267"/>
      <c r="BN1251" s="267"/>
      <c r="BO1251" s="267"/>
      <c r="BP1251" s="267"/>
      <c r="BQ1251" s="267"/>
      <c r="BR1251" s="267"/>
      <c r="BS1251" s="267"/>
      <c r="BT1251" s="267"/>
      <c r="BU1251" s="267"/>
      <c r="BV1251" s="267"/>
      <c r="BW1251" s="267"/>
      <c r="BX1251" s="267"/>
      <c r="BY1251" s="267"/>
      <c r="BZ1251" s="267"/>
      <c r="CA1251" s="267"/>
      <c r="CB1251" s="267"/>
      <c r="CC1251" s="267"/>
      <c r="CD1251" s="267"/>
      <c r="CE1251" s="267"/>
      <c r="CF1251" s="267"/>
      <c r="CG1251" s="267"/>
      <c r="CH1251" s="267"/>
      <c r="CI1251" s="267"/>
      <c r="CJ1251" s="267"/>
      <c r="CK1251" s="267"/>
      <c r="CL1251" s="267"/>
      <c r="CM1251" s="267"/>
      <c r="CN1251" s="267"/>
      <c r="CO1251" s="267"/>
      <c r="CP1251" s="267"/>
      <c r="CQ1251" s="267"/>
      <c r="CR1251" s="267"/>
      <c r="CS1251" s="267"/>
      <c r="CT1251" s="267"/>
      <c r="CU1251" s="267"/>
      <c r="CV1251" s="267"/>
      <c r="CW1251" s="267"/>
      <c r="CX1251" s="267"/>
      <c r="CY1251" s="267"/>
      <c r="CZ1251" s="267"/>
      <c r="DA1251" s="267"/>
      <c r="DB1251" s="267"/>
      <c r="DC1251" s="267"/>
      <c r="DD1251" s="267"/>
      <c r="DE1251" s="267"/>
      <c r="DF1251" s="267"/>
      <c r="DG1251" s="267"/>
      <c r="DH1251" s="267"/>
      <c r="DI1251" s="267"/>
      <c r="DJ1251" s="267"/>
      <c r="DK1251" s="267"/>
      <c r="DL1251" s="267"/>
      <c r="DM1251" s="267"/>
      <c r="DN1251" s="267"/>
      <c r="DO1251" s="267"/>
      <c r="DP1251" s="267"/>
      <c r="DQ1251" s="267"/>
      <c r="DR1251" s="267"/>
      <c r="DS1251" s="267"/>
      <c r="DT1251" s="267"/>
      <c r="DU1251" s="267"/>
      <c r="DV1251" s="267"/>
      <c r="DW1251" s="267"/>
      <c r="DX1251" s="267"/>
      <c r="DY1251" s="267"/>
      <c r="DZ1251" s="267"/>
      <c r="EA1251" s="267"/>
      <c r="EB1251" s="267"/>
      <c r="EC1251" s="267"/>
      <c r="ED1251" s="267"/>
      <c r="EE1251" s="267"/>
      <c r="EF1251" s="267"/>
      <c r="EG1251" s="267"/>
      <c r="EH1251" s="267"/>
      <c r="EI1251" s="267"/>
      <c r="EJ1251" s="267"/>
      <c r="EK1251" s="267"/>
      <c r="EL1251" s="267"/>
      <c r="EM1251" s="267"/>
      <c r="EN1251" s="267"/>
      <c r="EO1251" s="267"/>
      <c r="EP1251" s="267"/>
      <c r="EQ1251" s="267"/>
      <c r="ER1251" s="267"/>
      <c r="ES1251" s="267"/>
      <c r="ET1251" s="267"/>
      <c r="EU1251" s="267"/>
      <c r="EV1251" s="267"/>
      <c r="EW1251" s="267"/>
      <c r="EX1251" s="267"/>
      <c r="EY1251" s="267"/>
      <c r="EZ1251" s="267"/>
      <c r="FA1251" s="267"/>
      <c r="FB1251" s="267"/>
      <c r="FC1251" s="267"/>
      <c r="FD1251" s="267"/>
      <c r="FE1251" s="267"/>
      <c r="FF1251" s="267"/>
      <c r="FG1251" s="267"/>
      <c r="FH1251" s="267"/>
      <c r="FI1251" s="267"/>
      <c r="FJ1251" s="267"/>
      <c r="FK1251" s="267"/>
      <c r="FL1251" s="267"/>
      <c r="FM1251" s="267"/>
      <c r="FN1251" s="267"/>
      <c r="FO1251" s="267"/>
      <c r="FP1251" s="267"/>
      <c r="FQ1251" s="267"/>
      <c r="FR1251" s="267"/>
      <c r="FS1251" s="267"/>
      <c r="FT1251" s="267"/>
      <c r="FU1251" s="267"/>
      <c r="FV1251" s="267"/>
      <c r="FW1251" s="267"/>
      <c r="FX1251" s="267"/>
      <c r="FY1251" s="267"/>
      <c r="FZ1251" s="267"/>
      <c r="GA1251" s="267"/>
      <c r="GB1251" s="267"/>
      <c r="GC1251" s="267"/>
      <c r="GD1251" s="267"/>
      <c r="GE1251" s="267"/>
      <c r="GF1251" s="267"/>
      <c r="GG1251" s="267"/>
      <c r="GH1251" s="267"/>
      <c r="GI1251" s="267"/>
      <c r="GJ1251" s="267"/>
      <c r="GK1251" s="267"/>
      <c r="GL1251" s="267"/>
      <c r="GM1251" s="267"/>
      <c r="GN1251" s="267"/>
      <c r="GO1251" s="267"/>
      <c r="GP1251" s="267"/>
      <c r="GQ1251" s="267"/>
      <c r="GR1251" s="267"/>
      <c r="GS1251" s="267"/>
      <c r="GT1251" s="267"/>
      <c r="GU1251" s="267"/>
      <c r="GV1251" s="267"/>
    </row>
    <row r="1252" spans="1:204" s="502" customFormat="1">
      <c r="A1252" s="258"/>
      <c r="B1252" s="425"/>
      <c r="C1252" s="260"/>
      <c r="D1252" s="261"/>
      <c r="E1252" s="262"/>
      <c r="F1252" s="263"/>
      <c r="G1252" s="426"/>
      <c r="H1252" s="428"/>
      <c r="I1252" s="507"/>
      <c r="J1252" s="508"/>
      <c r="K1252" s="509"/>
      <c r="L1252" s="510"/>
      <c r="N1252" s="511"/>
      <c r="O1252" s="511"/>
      <c r="P1252" s="267"/>
      <c r="Q1252" s="267"/>
      <c r="R1252" s="267"/>
      <c r="S1252" s="267"/>
      <c r="T1252" s="267"/>
      <c r="U1252" s="267"/>
      <c r="V1252" s="267"/>
      <c r="W1252" s="267"/>
      <c r="X1252" s="267"/>
      <c r="Y1252" s="267"/>
      <c r="Z1252" s="267"/>
      <c r="AA1252" s="267"/>
      <c r="AB1252" s="267"/>
      <c r="AC1252" s="267"/>
      <c r="AD1252" s="267"/>
      <c r="AE1252" s="267"/>
      <c r="AF1252" s="267"/>
      <c r="AG1252" s="267"/>
      <c r="AH1252" s="267"/>
      <c r="AI1252" s="267"/>
      <c r="AJ1252" s="267"/>
      <c r="AK1252" s="267"/>
      <c r="AL1252" s="267"/>
      <c r="AM1252" s="267"/>
      <c r="AN1252" s="267"/>
      <c r="AO1252" s="267"/>
      <c r="AP1252" s="267"/>
      <c r="AQ1252" s="267"/>
      <c r="AR1252" s="267"/>
      <c r="AS1252" s="267"/>
      <c r="AT1252" s="267"/>
      <c r="AU1252" s="267"/>
      <c r="AV1252" s="267"/>
      <c r="AW1252" s="267"/>
      <c r="AX1252" s="267"/>
      <c r="AY1252" s="267"/>
      <c r="AZ1252" s="267"/>
      <c r="BA1252" s="267"/>
      <c r="BB1252" s="267"/>
      <c r="BC1252" s="267"/>
      <c r="BD1252" s="267"/>
      <c r="BE1252" s="267"/>
      <c r="BF1252" s="267"/>
      <c r="BG1252" s="267"/>
      <c r="BH1252" s="267"/>
      <c r="BI1252" s="267"/>
      <c r="BJ1252" s="267"/>
      <c r="BK1252" s="267"/>
      <c r="BL1252" s="267"/>
      <c r="BM1252" s="267"/>
      <c r="BN1252" s="267"/>
      <c r="BO1252" s="267"/>
      <c r="BP1252" s="267"/>
      <c r="BQ1252" s="267"/>
      <c r="BR1252" s="267"/>
      <c r="BS1252" s="267"/>
      <c r="BT1252" s="267"/>
      <c r="BU1252" s="267"/>
      <c r="BV1252" s="267"/>
      <c r="BW1252" s="267"/>
      <c r="BX1252" s="267"/>
      <c r="BY1252" s="267"/>
      <c r="BZ1252" s="267"/>
      <c r="CA1252" s="267"/>
      <c r="CB1252" s="267"/>
      <c r="CC1252" s="267"/>
      <c r="CD1252" s="267"/>
      <c r="CE1252" s="267"/>
      <c r="CF1252" s="267"/>
      <c r="CG1252" s="267"/>
      <c r="CH1252" s="267"/>
      <c r="CI1252" s="267"/>
      <c r="CJ1252" s="267"/>
      <c r="CK1252" s="267"/>
      <c r="CL1252" s="267"/>
      <c r="CM1252" s="267"/>
      <c r="CN1252" s="267"/>
      <c r="CO1252" s="267"/>
      <c r="CP1252" s="267"/>
      <c r="CQ1252" s="267"/>
      <c r="CR1252" s="267"/>
      <c r="CS1252" s="267"/>
      <c r="CT1252" s="267"/>
      <c r="CU1252" s="267"/>
      <c r="CV1252" s="267"/>
      <c r="CW1252" s="267"/>
      <c r="CX1252" s="267"/>
      <c r="CY1252" s="267"/>
      <c r="CZ1252" s="267"/>
      <c r="DA1252" s="267"/>
      <c r="DB1252" s="267"/>
      <c r="DC1252" s="267"/>
      <c r="DD1252" s="267"/>
      <c r="DE1252" s="267"/>
      <c r="DF1252" s="267"/>
      <c r="DG1252" s="267"/>
      <c r="DH1252" s="267"/>
      <c r="DI1252" s="267"/>
      <c r="DJ1252" s="267"/>
      <c r="DK1252" s="267"/>
      <c r="DL1252" s="267"/>
      <c r="DM1252" s="267"/>
      <c r="DN1252" s="267"/>
      <c r="DO1252" s="267"/>
      <c r="DP1252" s="267"/>
      <c r="DQ1252" s="267"/>
      <c r="DR1252" s="267"/>
      <c r="DS1252" s="267"/>
      <c r="DT1252" s="267"/>
      <c r="DU1252" s="267"/>
      <c r="DV1252" s="267"/>
      <c r="DW1252" s="267"/>
      <c r="DX1252" s="267"/>
      <c r="DY1252" s="267"/>
      <c r="DZ1252" s="267"/>
      <c r="EA1252" s="267"/>
      <c r="EB1252" s="267"/>
      <c r="EC1252" s="267"/>
      <c r="ED1252" s="267"/>
      <c r="EE1252" s="267"/>
      <c r="EF1252" s="267"/>
      <c r="EG1252" s="267"/>
      <c r="EH1252" s="267"/>
      <c r="EI1252" s="267"/>
      <c r="EJ1252" s="267"/>
      <c r="EK1252" s="267"/>
      <c r="EL1252" s="267"/>
      <c r="EM1252" s="267"/>
      <c r="EN1252" s="267"/>
      <c r="EO1252" s="267"/>
      <c r="EP1252" s="267"/>
      <c r="EQ1252" s="267"/>
      <c r="ER1252" s="267"/>
      <c r="ES1252" s="267"/>
      <c r="ET1252" s="267"/>
      <c r="EU1252" s="267"/>
      <c r="EV1252" s="267"/>
      <c r="EW1252" s="267"/>
      <c r="EX1252" s="267"/>
      <c r="EY1252" s="267"/>
      <c r="EZ1252" s="267"/>
      <c r="FA1252" s="267"/>
      <c r="FB1252" s="267"/>
      <c r="FC1252" s="267"/>
      <c r="FD1252" s="267"/>
      <c r="FE1252" s="267"/>
      <c r="FF1252" s="267"/>
      <c r="FG1252" s="267"/>
      <c r="FH1252" s="267"/>
      <c r="FI1252" s="267"/>
      <c r="FJ1252" s="267"/>
      <c r="FK1252" s="267"/>
      <c r="FL1252" s="267"/>
      <c r="FM1252" s="267"/>
      <c r="FN1252" s="267"/>
      <c r="FO1252" s="267"/>
      <c r="FP1252" s="267"/>
      <c r="FQ1252" s="267"/>
      <c r="FR1252" s="267"/>
      <c r="FS1252" s="267"/>
      <c r="FT1252" s="267"/>
      <c r="FU1252" s="267"/>
      <c r="FV1252" s="267"/>
      <c r="FW1252" s="267"/>
      <c r="FX1252" s="267"/>
      <c r="FY1252" s="267"/>
      <c r="FZ1252" s="267"/>
      <c r="GA1252" s="267"/>
      <c r="GB1252" s="267"/>
      <c r="GC1252" s="267"/>
      <c r="GD1252" s="267"/>
      <c r="GE1252" s="267"/>
      <c r="GF1252" s="267"/>
      <c r="GG1252" s="267"/>
      <c r="GH1252" s="267"/>
      <c r="GI1252" s="267"/>
      <c r="GJ1252" s="267"/>
      <c r="GK1252" s="267"/>
      <c r="GL1252" s="267"/>
      <c r="GM1252" s="267"/>
      <c r="GN1252" s="267"/>
      <c r="GO1252" s="267"/>
      <c r="GP1252" s="267"/>
      <c r="GQ1252" s="267"/>
      <c r="GR1252" s="267"/>
      <c r="GS1252" s="267"/>
      <c r="GT1252" s="267"/>
      <c r="GU1252" s="267"/>
      <c r="GV1252" s="267"/>
    </row>
    <row r="1253" spans="1:204" s="502" customFormat="1">
      <c r="A1253" s="258"/>
      <c r="B1253" s="425"/>
      <c r="C1253" s="260"/>
      <c r="D1253" s="261"/>
      <c r="E1253" s="262"/>
      <c r="F1253" s="263"/>
      <c r="G1253" s="426"/>
      <c r="H1253" s="428"/>
      <c r="I1253" s="507"/>
      <c r="J1253" s="508"/>
      <c r="K1253" s="509"/>
      <c r="L1253" s="510"/>
      <c r="N1253" s="511"/>
      <c r="O1253" s="511"/>
      <c r="P1253" s="267"/>
      <c r="Q1253" s="267"/>
      <c r="R1253" s="267"/>
      <c r="S1253" s="267"/>
      <c r="T1253" s="267"/>
      <c r="U1253" s="267"/>
      <c r="V1253" s="267"/>
      <c r="W1253" s="267"/>
      <c r="X1253" s="267"/>
      <c r="Y1253" s="267"/>
      <c r="Z1253" s="267"/>
      <c r="AA1253" s="267"/>
      <c r="AB1253" s="267"/>
      <c r="AC1253" s="267"/>
      <c r="AD1253" s="267"/>
      <c r="AE1253" s="267"/>
      <c r="AF1253" s="267"/>
      <c r="AG1253" s="267"/>
      <c r="AH1253" s="267"/>
      <c r="AI1253" s="267"/>
      <c r="AJ1253" s="267"/>
      <c r="AK1253" s="267"/>
      <c r="AL1253" s="267"/>
      <c r="AM1253" s="267"/>
      <c r="AN1253" s="267"/>
      <c r="AO1253" s="267"/>
      <c r="AP1253" s="267"/>
      <c r="AQ1253" s="267"/>
      <c r="AR1253" s="267"/>
      <c r="AS1253" s="267"/>
      <c r="AT1253" s="267"/>
      <c r="AU1253" s="267"/>
      <c r="AV1253" s="267"/>
      <c r="AW1253" s="267"/>
      <c r="AX1253" s="267"/>
      <c r="AY1253" s="267"/>
      <c r="AZ1253" s="267"/>
      <c r="BA1253" s="267"/>
      <c r="BB1253" s="267"/>
      <c r="BC1253" s="267"/>
      <c r="BD1253" s="267"/>
      <c r="BE1253" s="267"/>
      <c r="BF1253" s="267"/>
      <c r="BG1253" s="267"/>
      <c r="BH1253" s="267"/>
      <c r="BI1253" s="267"/>
      <c r="BJ1253" s="267"/>
      <c r="BK1253" s="267"/>
      <c r="BL1253" s="267"/>
      <c r="BM1253" s="267"/>
      <c r="BN1253" s="267"/>
      <c r="BO1253" s="267"/>
      <c r="BP1253" s="267"/>
      <c r="BQ1253" s="267"/>
      <c r="BR1253" s="267"/>
      <c r="BS1253" s="267"/>
      <c r="BT1253" s="267"/>
      <c r="BU1253" s="267"/>
      <c r="BV1253" s="267"/>
      <c r="BW1253" s="267"/>
      <c r="BX1253" s="267"/>
      <c r="BY1253" s="267"/>
      <c r="BZ1253" s="267"/>
      <c r="CA1253" s="267"/>
      <c r="CB1253" s="267"/>
      <c r="CC1253" s="267"/>
      <c r="CD1253" s="267"/>
      <c r="CE1253" s="267"/>
      <c r="CF1253" s="267"/>
      <c r="CG1253" s="267"/>
      <c r="CH1253" s="267"/>
      <c r="CI1253" s="267"/>
      <c r="CJ1253" s="267"/>
      <c r="CK1253" s="267"/>
      <c r="CL1253" s="267"/>
      <c r="CM1253" s="267"/>
      <c r="CN1253" s="267"/>
      <c r="CO1253" s="267"/>
      <c r="CP1253" s="267"/>
      <c r="CQ1253" s="267"/>
      <c r="CR1253" s="267"/>
      <c r="CS1253" s="267"/>
      <c r="CT1253" s="267"/>
      <c r="CU1253" s="267"/>
      <c r="CV1253" s="267"/>
      <c r="CW1253" s="267"/>
      <c r="CX1253" s="267"/>
      <c r="CY1253" s="267"/>
      <c r="CZ1253" s="267"/>
      <c r="DA1253" s="267"/>
      <c r="DB1253" s="267"/>
      <c r="DC1253" s="267"/>
      <c r="DD1253" s="267"/>
      <c r="DE1253" s="267"/>
      <c r="DF1253" s="267"/>
      <c r="DG1253" s="267"/>
      <c r="DH1253" s="267"/>
      <c r="DI1253" s="267"/>
      <c r="DJ1253" s="267"/>
      <c r="DK1253" s="267"/>
      <c r="DL1253" s="267"/>
      <c r="DM1253" s="267"/>
      <c r="DN1253" s="267"/>
      <c r="DO1253" s="267"/>
      <c r="DP1253" s="267"/>
      <c r="DQ1253" s="267"/>
      <c r="DR1253" s="267"/>
      <c r="DS1253" s="267"/>
      <c r="DT1253" s="267"/>
      <c r="DU1253" s="267"/>
      <c r="DV1253" s="267"/>
      <c r="DW1253" s="267"/>
      <c r="DX1253" s="267"/>
      <c r="DY1253" s="267"/>
      <c r="DZ1253" s="267"/>
      <c r="EA1253" s="267"/>
      <c r="EB1253" s="267"/>
      <c r="EC1253" s="267"/>
      <c r="ED1253" s="267"/>
      <c r="EE1253" s="267"/>
      <c r="EF1253" s="267"/>
      <c r="EG1253" s="267"/>
      <c r="EH1253" s="267"/>
      <c r="EI1253" s="267"/>
      <c r="EJ1253" s="267"/>
      <c r="EK1253" s="267"/>
      <c r="EL1253" s="267"/>
      <c r="EM1253" s="267"/>
      <c r="EN1253" s="267"/>
      <c r="EO1253" s="267"/>
      <c r="EP1253" s="267"/>
      <c r="EQ1253" s="267"/>
      <c r="ER1253" s="267"/>
      <c r="ES1253" s="267"/>
      <c r="ET1253" s="267"/>
      <c r="EU1253" s="267"/>
      <c r="EV1253" s="267"/>
      <c r="EW1253" s="267"/>
      <c r="EX1253" s="267"/>
      <c r="EY1253" s="267"/>
      <c r="EZ1253" s="267"/>
      <c r="FA1253" s="267"/>
      <c r="FB1253" s="267"/>
      <c r="FC1253" s="267"/>
      <c r="FD1253" s="267"/>
      <c r="FE1253" s="267"/>
      <c r="FF1253" s="267"/>
      <c r="FG1253" s="267"/>
      <c r="FH1253" s="267"/>
      <c r="FI1253" s="267"/>
      <c r="FJ1253" s="267"/>
      <c r="FK1253" s="267"/>
      <c r="FL1253" s="267"/>
      <c r="FM1253" s="267"/>
      <c r="FN1253" s="267"/>
      <c r="FO1253" s="267"/>
      <c r="FP1253" s="267"/>
      <c r="FQ1253" s="267"/>
      <c r="FR1253" s="267"/>
      <c r="FS1253" s="267"/>
      <c r="FT1253" s="267"/>
      <c r="FU1253" s="267"/>
      <c r="FV1253" s="267"/>
      <c r="FW1253" s="267"/>
      <c r="FX1253" s="267"/>
      <c r="FY1253" s="267"/>
      <c r="FZ1253" s="267"/>
      <c r="GA1253" s="267"/>
      <c r="GB1253" s="267"/>
      <c r="GC1253" s="267"/>
      <c r="GD1253" s="267"/>
      <c r="GE1253" s="267"/>
      <c r="GF1253" s="267"/>
      <c r="GG1253" s="267"/>
      <c r="GH1253" s="267"/>
      <c r="GI1253" s="267"/>
      <c r="GJ1253" s="267"/>
      <c r="GK1253" s="267"/>
      <c r="GL1253" s="267"/>
      <c r="GM1253" s="267"/>
      <c r="GN1253" s="267"/>
      <c r="GO1253" s="267"/>
      <c r="GP1253" s="267"/>
      <c r="GQ1253" s="267"/>
      <c r="GR1253" s="267"/>
      <c r="GS1253" s="267"/>
      <c r="GT1253" s="267"/>
      <c r="GU1253" s="267"/>
      <c r="GV1253" s="267"/>
    </row>
    <row r="1254" spans="1:204" s="502" customFormat="1">
      <c r="A1254" s="258"/>
      <c r="B1254" s="425"/>
      <c r="C1254" s="260"/>
      <c r="D1254" s="261"/>
      <c r="E1254" s="262"/>
      <c r="F1254" s="263"/>
      <c r="G1254" s="426"/>
      <c r="H1254" s="428"/>
      <c r="I1254" s="507"/>
      <c r="J1254" s="508"/>
      <c r="K1254" s="509"/>
      <c r="L1254" s="510"/>
      <c r="N1254" s="511"/>
      <c r="O1254" s="511"/>
      <c r="P1254" s="267"/>
      <c r="Q1254" s="267"/>
      <c r="R1254" s="267"/>
      <c r="S1254" s="267"/>
      <c r="T1254" s="267"/>
      <c r="U1254" s="267"/>
      <c r="V1254" s="267"/>
      <c r="W1254" s="267"/>
      <c r="X1254" s="267"/>
      <c r="Y1254" s="267"/>
      <c r="Z1254" s="267"/>
      <c r="AA1254" s="267"/>
      <c r="AB1254" s="267"/>
      <c r="AC1254" s="267"/>
      <c r="AD1254" s="267"/>
      <c r="AE1254" s="267"/>
      <c r="AF1254" s="267"/>
      <c r="AG1254" s="267"/>
      <c r="AH1254" s="267"/>
      <c r="AI1254" s="267"/>
      <c r="AJ1254" s="267"/>
      <c r="AK1254" s="267"/>
      <c r="AL1254" s="267"/>
      <c r="AM1254" s="267"/>
      <c r="AN1254" s="267"/>
      <c r="AO1254" s="267"/>
      <c r="AP1254" s="267"/>
      <c r="AQ1254" s="267"/>
      <c r="AR1254" s="267"/>
      <c r="AS1254" s="267"/>
      <c r="AT1254" s="267"/>
      <c r="AU1254" s="267"/>
      <c r="AV1254" s="267"/>
      <c r="AW1254" s="267"/>
      <c r="AX1254" s="267"/>
      <c r="AY1254" s="267"/>
      <c r="AZ1254" s="267"/>
      <c r="BA1254" s="267"/>
      <c r="BB1254" s="267"/>
      <c r="BC1254" s="267"/>
      <c r="BD1254" s="267"/>
      <c r="BE1254" s="267"/>
      <c r="BF1254" s="267"/>
      <c r="BG1254" s="267"/>
      <c r="BH1254" s="267"/>
      <c r="BI1254" s="267"/>
      <c r="BJ1254" s="267"/>
      <c r="BK1254" s="267"/>
      <c r="BL1254" s="267"/>
      <c r="BM1254" s="267"/>
      <c r="BN1254" s="267"/>
      <c r="BO1254" s="267"/>
      <c r="BP1254" s="267"/>
      <c r="BQ1254" s="267"/>
      <c r="BR1254" s="267"/>
      <c r="BS1254" s="267"/>
      <c r="BT1254" s="267"/>
      <c r="BU1254" s="267"/>
      <c r="BV1254" s="267"/>
      <c r="BW1254" s="267"/>
      <c r="BX1254" s="267"/>
      <c r="BY1254" s="267"/>
      <c r="BZ1254" s="267"/>
      <c r="CA1254" s="267"/>
      <c r="CB1254" s="267"/>
      <c r="CC1254" s="267"/>
      <c r="CD1254" s="267"/>
      <c r="CE1254" s="267"/>
      <c r="CF1254" s="267"/>
      <c r="CG1254" s="267"/>
      <c r="CH1254" s="267"/>
      <c r="CI1254" s="267"/>
      <c r="CJ1254" s="267"/>
      <c r="CK1254" s="267"/>
      <c r="CL1254" s="267"/>
      <c r="CM1254" s="267"/>
      <c r="CN1254" s="267"/>
      <c r="CO1254" s="267"/>
      <c r="CP1254" s="267"/>
      <c r="CQ1254" s="267"/>
      <c r="CR1254" s="267"/>
      <c r="CS1254" s="267"/>
      <c r="CT1254" s="267"/>
      <c r="CU1254" s="267"/>
      <c r="CV1254" s="267"/>
      <c r="CW1254" s="267"/>
      <c r="CX1254" s="267"/>
      <c r="CY1254" s="267"/>
      <c r="CZ1254" s="267"/>
      <c r="DA1254" s="267"/>
      <c r="DB1254" s="267"/>
      <c r="DC1254" s="267"/>
      <c r="DD1254" s="267"/>
      <c r="DE1254" s="267"/>
      <c r="DF1254" s="267"/>
      <c r="DG1254" s="267"/>
      <c r="DH1254" s="267"/>
      <c r="DI1254" s="267"/>
      <c r="DJ1254" s="267"/>
      <c r="DK1254" s="267"/>
      <c r="DL1254" s="267"/>
      <c r="DM1254" s="267"/>
      <c r="DN1254" s="267"/>
      <c r="DO1254" s="267"/>
      <c r="DP1254" s="267"/>
      <c r="DQ1254" s="267"/>
      <c r="DR1254" s="267"/>
      <c r="DS1254" s="267"/>
      <c r="DT1254" s="267"/>
      <c r="DU1254" s="267"/>
      <c r="DV1254" s="267"/>
      <c r="DW1254" s="267"/>
      <c r="DX1254" s="267"/>
      <c r="DY1254" s="267"/>
      <c r="DZ1254" s="267"/>
      <c r="EA1254" s="267"/>
      <c r="EB1254" s="267"/>
      <c r="EC1254" s="267"/>
      <c r="ED1254" s="267"/>
      <c r="EE1254" s="267"/>
      <c r="EF1254" s="267"/>
      <c r="EG1254" s="267"/>
      <c r="EH1254" s="267"/>
      <c r="EI1254" s="267"/>
      <c r="EJ1254" s="267"/>
      <c r="EK1254" s="267"/>
      <c r="EL1254" s="267"/>
      <c r="EM1254" s="267"/>
      <c r="EN1254" s="267"/>
      <c r="EO1254" s="267"/>
      <c r="EP1254" s="267"/>
      <c r="EQ1254" s="267"/>
      <c r="ER1254" s="267"/>
      <c r="ES1254" s="267"/>
      <c r="ET1254" s="267"/>
      <c r="EU1254" s="267"/>
      <c r="EV1254" s="267"/>
      <c r="EW1254" s="267"/>
      <c r="EX1254" s="267"/>
      <c r="EY1254" s="267"/>
      <c r="EZ1254" s="267"/>
      <c r="FA1254" s="267"/>
      <c r="FB1254" s="267"/>
      <c r="FC1254" s="267"/>
      <c r="FD1254" s="267"/>
      <c r="FE1254" s="267"/>
      <c r="FF1254" s="267"/>
      <c r="FG1254" s="267"/>
      <c r="FH1254" s="267"/>
      <c r="FI1254" s="267"/>
      <c r="FJ1254" s="267"/>
      <c r="FK1254" s="267"/>
      <c r="FL1254" s="267"/>
      <c r="FM1254" s="267"/>
      <c r="FN1254" s="267"/>
      <c r="FO1254" s="267"/>
      <c r="FP1254" s="267"/>
      <c r="FQ1254" s="267"/>
      <c r="FR1254" s="267"/>
      <c r="FS1254" s="267"/>
      <c r="FT1254" s="267"/>
      <c r="FU1254" s="267"/>
      <c r="FV1254" s="267"/>
      <c r="FW1254" s="267"/>
      <c r="FX1254" s="267"/>
      <c r="FY1254" s="267"/>
      <c r="FZ1254" s="267"/>
      <c r="GA1254" s="267"/>
      <c r="GB1254" s="267"/>
      <c r="GC1254" s="267"/>
      <c r="GD1254" s="267"/>
      <c r="GE1254" s="267"/>
      <c r="GF1254" s="267"/>
      <c r="GG1254" s="267"/>
      <c r="GH1254" s="267"/>
      <c r="GI1254" s="267"/>
      <c r="GJ1254" s="267"/>
      <c r="GK1254" s="267"/>
      <c r="GL1254" s="267"/>
      <c r="GM1254" s="267"/>
      <c r="GN1254" s="267"/>
      <c r="GO1254" s="267"/>
      <c r="GP1254" s="267"/>
      <c r="GQ1254" s="267"/>
      <c r="GR1254" s="267"/>
      <c r="GS1254" s="267"/>
      <c r="GT1254" s="267"/>
      <c r="GU1254" s="267"/>
      <c r="GV1254" s="267"/>
    </row>
    <row r="1255" spans="1:204" s="502" customFormat="1">
      <c r="A1255" s="258"/>
      <c r="B1255" s="425"/>
      <c r="C1255" s="260"/>
      <c r="D1255" s="261"/>
      <c r="E1255" s="262"/>
      <c r="F1255" s="263"/>
      <c r="G1255" s="426"/>
      <c r="H1255" s="428"/>
      <c r="I1255" s="507"/>
      <c r="J1255" s="508"/>
      <c r="K1255" s="509"/>
      <c r="L1255" s="510"/>
      <c r="N1255" s="511"/>
      <c r="O1255" s="511"/>
      <c r="P1255" s="267"/>
      <c r="Q1255" s="267"/>
      <c r="R1255" s="267"/>
      <c r="S1255" s="267"/>
      <c r="T1255" s="267"/>
      <c r="U1255" s="267"/>
      <c r="V1255" s="267"/>
      <c r="W1255" s="267"/>
      <c r="X1255" s="267"/>
      <c r="Y1255" s="267"/>
      <c r="Z1255" s="267"/>
      <c r="AA1255" s="267"/>
      <c r="AB1255" s="267"/>
      <c r="AC1255" s="267"/>
      <c r="AD1255" s="267"/>
      <c r="AE1255" s="267"/>
      <c r="AF1255" s="267"/>
      <c r="AG1255" s="267"/>
      <c r="AH1255" s="267"/>
      <c r="AI1255" s="267"/>
      <c r="AJ1255" s="267"/>
      <c r="AK1255" s="267"/>
      <c r="AL1255" s="267"/>
      <c r="AM1255" s="267"/>
      <c r="AN1255" s="267"/>
      <c r="AO1255" s="267"/>
      <c r="AP1255" s="267"/>
      <c r="AQ1255" s="267"/>
      <c r="AR1255" s="267"/>
      <c r="AS1255" s="267"/>
      <c r="AT1255" s="267"/>
      <c r="AU1255" s="267"/>
      <c r="AV1255" s="267"/>
      <c r="AW1255" s="267"/>
      <c r="AX1255" s="267"/>
      <c r="AY1255" s="267"/>
      <c r="AZ1255" s="267"/>
      <c r="BA1255" s="267"/>
      <c r="BB1255" s="267"/>
      <c r="BC1255" s="267"/>
      <c r="BD1255" s="267"/>
      <c r="BE1255" s="267"/>
      <c r="BF1255" s="267"/>
      <c r="BG1255" s="267"/>
      <c r="BH1255" s="267"/>
      <c r="BI1255" s="267"/>
      <c r="BJ1255" s="267"/>
      <c r="BK1255" s="267"/>
      <c r="BL1255" s="267"/>
      <c r="BM1255" s="267"/>
      <c r="BN1255" s="267"/>
      <c r="BO1255" s="267"/>
      <c r="BP1255" s="267"/>
      <c r="BQ1255" s="267"/>
      <c r="BR1255" s="267"/>
      <c r="BS1255" s="267"/>
      <c r="BT1255" s="267"/>
      <c r="BU1255" s="267"/>
      <c r="BV1255" s="267"/>
      <c r="BW1255" s="267"/>
      <c r="BX1255" s="267"/>
      <c r="BY1255" s="267"/>
      <c r="BZ1255" s="267"/>
      <c r="CA1255" s="267"/>
      <c r="CB1255" s="267"/>
      <c r="CC1255" s="267"/>
      <c r="CD1255" s="267"/>
      <c r="CE1255" s="267"/>
      <c r="CF1255" s="267"/>
      <c r="CG1255" s="267"/>
      <c r="CH1255" s="267"/>
      <c r="CI1255" s="267"/>
      <c r="CJ1255" s="267"/>
      <c r="CK1255" s="267"/>
      <c r="CL1255" s="267"/>
      <c r="CM1255" s="267"/>
      <c r="CN1255" s="267"/>
      <c r="CO1255" s="267"/>
      <c r="CP1255" s="267"/>
      <c r="CQ1255" s="267"/>
      <c r="CR1255" s="267"/>
      <c r="CS1255" s="267"/>
      <c r="CT1255" s="267"/>
      <c r="CU1255" s="267"/>
      <c r="CV1255" s="267"/>
      <c r="CW1255" s="267"/>
      <c r="CX1255" s="267"/>
      <c r="CY1255" s="267"/>
      <c r="CZ1255" s="267"/>
      <c r="DA1255" s="267"/>
      <c r="DB1255" s="267"/>
      <c r="DC1255" s="267"/>
      <c r="DD1255" s="267"/>
      <c r="DE1255" s="267"/>
      <c r="DF1255" s="267"/>
      <c r="DG1255" s="267"/>
      <c r="DH1255" s="267"/>
      <c r="DI1255" s="267"/>
      <c r="DJ1255" s="267"/>
      <c r="DK1255" s="267"/>
      <c r="DL1255" s="267"/>
      <c r="DM1255" s="267"/>
      <c r="DN1255" s="267"/>
      <c r="DO1255" s="267"/>
      <c r="DP1255" s="267"/>
      <c r="DQ1255" s="267"/>
      <c r="DR1255" s="267"/>
      <c r="DS1255" s="267"/>
      <c r="DT1255" s="267"/>
      <c r="DU1255" s="267"/>
      <c r="DV1255" s="267"/>
      <c r="DW1255" s="267"/>
      <c r="DX1255" s="267"/>
      <c r="DY1255" s="267"/>
      <c r="DZ1255" s="267"/>
      <c r="EA1255" s="267"/>
      <c r="EB1255" s="267"/>
      <c r="EC1255" s="267"/>
      <c r="ED1255" s="267"/>
      <c r="EE1255" s="267"/>
      <c r="EF1255" s="267"/>
      <c r="EG1255" s="267"/>
      <c r="EH1255" s="267"/>
      <c r="EI1255" s="267"/>
      <c r="EJ1255" s="267"/>
      <c r="EK1255" s="267"/>
      <c r="EL1255" s="267"/>
      <c r="EM1255" s="267"/>
      <c r="EN1255" s="267"/>
      <c r="EO1255" s="267"/>
      <c r="EP1255" s="267"/>
      <c r="EQ1255" s="267"/>
      <c r="ER1255" s="267"/>
      <c r="ES1255" s="267"/>
      <c r="ET1255" s="267"/>
      <c r="EU1255" s="267"/>
      <c r="EV1255" s="267"/>
      <c r="EW1255" s="267"/>
      <c r="EX1255" s="267"/>
      <c r="EY1255" s="267"/>
      <c r="EZ1255" s="267"/>
      <c r="FA1255" s="267"/>
      <c r="FB1255" s="267"/>
      <c r="FC1255" s="267"/>
      <c r="FD1255" s="267"/>
      <c r="FE1255" s="267"/>
      <c r="FF1255" s="267"/>
      <c r="FG1255" s="267"/>
      <c r="FH1255" s="267"/>
      <c r="FI1255" s="267"/>
      <c r="FJ1255" s="267"/>
      <c r="FK1255" s="267"/>
      <c r="FL1255" s="267"/>
      <c r="FM1255" s="267"/>
      <c r="FN1255" s="267"/>
      <c r="FO1255" s="267"/>
      <c r="FP1255" s="267"/>
      <c r="FQ1255" s="267"/>
      <c r="FR1255" s="267"/>
      <c r="FS1255" s="267"/>
      <c r="FT1255" s="267"/>
      <c r="FU1255" s="267"/>
      <c r="FV1255" s="267"/>
      <c r="FW1255" s="267"/>
      <c r="FX1255" s="267"/>
      <c r="FY1255" s="267"/>
      <c r="FZ1255" s="267"/>
      <c r="GA1255" s="267"/>
      <c r="GB1255" s="267"/>
      <c r="GC1255" s="267"/>
      <c r="GD1255" s="267"/>
      <c r="GE1255" s="267"/>
      <c r="GF1255" s="267"/>
      <c r="GG1255" s="267"/>
      <c r="GH1255" s="267"/>
      <c r="GI1255" s="267"/>
      <c r="GJ1255" s="267"/>
      <c r="GK1255" s="267"/>
      <c r="GL1255" s="267"/>
      <c r="GM1255" s="267"/>
      <c r="GN1255" s="267"/>
      <c r="GO1255" s="267"/>
      <c r="GP1255" s="267"/>
      <c r="GQ1255" s="267"/>
      <c r="GR1255" s="267"/>
      <c r="GS1255" s="267"/>
      <c r="GT1255" s="267"/>
      <c r="GU1255" s="267"/>
      <c r="GV1255" s="267"/>
    </row>
    <row r="1256" spans="1:204" s="502" customFormat="1">
      <c r="A1256" s="258"/>
      <c r="B1256" s="425"/>
      <c r="C1256" s="260"/>
      <c r="D1256" s="261"/>
      <c r="E1256" s="262"/>
      <c r="F1256" s="263"/>
      <c r="G1256" s="426"/>
      <c r="H1256" s="428"/>
      <c r="I1256" s="507"/>
      <c r="J1256" s="508"/>
      <c r="K1256" s="509"/>
      <c r="L1256" s="510"/>
      <c r="N1256" s="511"/>
      <c r="O1256" s="511"/>
      <c r="P1256" s="267"/>
      <c r="Q1256" s="267"/>
      <c r="R1256" s="267"/>
      <c r="S1256" s="267"/>
      <c r="T1256" s="267"/>
      <c r="U1256" s="267"/>
      <c r="V1256" s="267"/>
      <c r="W1256" s="267"/>
      <c r="X1256" s="267"/>
      <c r="Y1256" s="267"/>
      <c r="Z1256" s="267"/>
      <c r="AA1256" s="267"/>
      <c r="AB1256" s="267"/>
      <c r="AC1256" s="267"/>
      <c r="AD1256" s="267"/>
      <c r="AE1256" s="267"/>
      <c r="AF1256" s="267"/>
      <c r="AG1256" s="267"/>
      <c r="AH1256" s="267"/>
      <c r="AI1256" s="267"/>
      <c r="AJ1256" s="267"/>
      <c r="AK1256" s="267"/>
      <c r="AL1256" s="267"/>
      <c r="AM1256" s="267"/>
      <c r="AN1256" s="267"/>
      <c r="AO1256" s="267"/>
      <c r="AP1256" s="267"/>
      <c r="AQ1256" s="267"/>
      <c r="AR1256" s="267"/>
      <c r="AS1256" s="267"/>
      <c r="AT1256" s="267"/>
      <c r="AU1256" s="267"/>
      <c r="AV1256" s="267"/>
      <c r="AW1256" s="267"/>
      <c r="AX1256" s="267"/>
      <c r="AY1256" s="267"/>
      <c r="AZ1256" s="267"/>
      <c r="BA1256" s="267"/>
      <c r="BB1256" s="267"/>
      <c r="BC1256" s="267"/>
      <c r="BD1256" s="267"/>
      <c r="BE1256" s="267"/>
      <c r="BF1256" s="267"/>
      <c r="BG1256" s="267"/>
      <c r="BH1256" s="267"/>
      <c r="BI1256" s="267"/>
      <c r="BJ1256" s="267"/>
      <c r="BK1256" s="267"/>
      <c r="BL1256" s="267"/>
      <c r="BM1256" s="267"/>
      <c r="BN1256" s="267"/>
      <c r="BO1256" s="267"/>
      <c r="BP1256" s="267"/>
      <c r="BQ1256" s="267"/>
      <c r="BR1256" s="267"/>
      <c r="BS1256" s="267"/>
      <c r="BT1256" s="267"/>
      <c r="BU1256" s="267"/>
      <c r="BV1256" s="267"/>
      <c r="BW1256" s="267"/>
      <c r="BX1256" s="267"/>
      <c r="BY1256" s="267"/>
      <c r="BZ1256" s="267"/>
      <c r="CA1256" s="267"/>
      <c r="CB1256" s="267"/>
      <c r="CC1256" s="267"/>
      <c r="CD1256" s="267"/>
      <c r="CE1256" s="267"/>
      <c r="CF1256" s="267"/>
      <c r="CG1256" s="267"/>
      <c r="CH1256" s="267"/>
      <c r="CI1256" s="267"/>
      <c r="CJ1256" s="267"/>
      <c r="CK1256" s="267"/>
      <c r="CL1256" s="267"/>
      <c r="CM1256" s="267"/>
      <c r="CN1256" s="267"/>
      <c r="CO1256" s="267"/>
      <c r="CP1256" s="267"/>
      <c r="CQ1256" s="267"/>
      <c r="CR1256" s="267"/>
      <c r="CS1256" s="267"/>
      <c r="CT1256" s="267"/>
      <c r="CU1256" s="267"/>
      <c r="CV1256" s="267"/>
      <c r="CW1256" s="267"/>
      <c r="CX1256" s="267"/>
      <c r="CY1256" s="267"/>
      <c r="CZ1256" s="267"/>
      <c r="DA1256" s="267"/>
      <c r="DB1256" s="267"/>
      <c r="DC1256" s="267"/>
      <c r="DD1256" s="267"/>
      <c r="DE1256" s="267"/>
      <c r="DF1256" s="267"/>
      <c r="DG1256" s="267"/>
      <c r="DH1256" s="267"/>
      <c r="DI1256" s="267"/>
      <c r="DJ1256" s="267"/>
      <c r="DK1256" s="267"/>
      <c r="DL1256" s="267"/>
      <c r="DM1256" s="267"/>
      <c r="DN1256" s="267"/>
      <c r="DO1256" s="267"/>
      <c r="DP1256" s="267"/>
      <c r="DQ1256" s="267"/>
      <c r="DR1256" s="267"/>
      <c r="DS1256" s="267"/>
      <c r="DT1256" s="267"/>
      <c r="DU1256" s="267"/>
      <c r="DV1256" s="267"/>
      <c r="DW1256" s="267"/>
      <c r="DX1256" s="267"/>
      <c r="DY1256" s="267"/>
      <c r="DZ1256" s="267"/>
      <c r="EA1256" s="267"/>
      <c r="EB1256" s="267"/>
      <c r="EC1256" s="267"/>
      <c r="ED1256" s="267"/>
      <c r="EE1256" s="267"/>
      <c r="EF1256" s="267"/>
      <c r="EG1256" s="267"/>
      <c r="EH1256" s="267"/>
      <c r="EI1256" s="267"/>
      <c r="EJ1256" s="267"/>
      <c r="EK1256" s="267"/>
      <c r="EL1256" s="267"/>
      <c r="EM1256" s="267"/>
      <c r="EN1256" s="267"/>
      <c r="EO1256" s="267"/>
      <c r="EP1256" s="267"/>
      <c r="EQ1256" s="267"/>
      <c r="ER1256" s="267"/>
      <c r="ES1256" s="267"/>
      <c r="ET1256" s="267"/>
      <c r="EU1256" s="267"/>
      <c r="EV1256" s="267"/>
      <c r="EW1256" s="267"/>
      <c r="EX1256" s="267"/>
      <c r="EY1256" s="267"/>
      <c r="EZ1256" s="267"/>
      <c r="FA1256" s="267"/>
      <c r="FB1256" s="267"/>
      <c r="FC1256" s="267"/>
      <c r="FD1256" s="267"/>
      <c r="FE1256" s="267"/>
      <c r="FF1256" s="267"/>
      <c r="FG1256" s="267"/>
      <c r="FH1256" s="267"/>
      <c r="FI1256" s="267"/>
      <c r="FJ1256" s="267"/>
      <c r="FK1256" s="267"/>
      <c r="FL1256" s="267"/>
      <c r="FM1256" s="267"/>
      <c r="FN1256" s="267"/>
      <c r="FO1256" s="267"/>
      <c r="FP1256" s="267"/>
      <c r="FQ1256" s="267"/>
      <c r="FR1256" s="267"/>
      <c r="FS1256" s="267"/>
      <c r="FT1256" s="267"/>
      <c r="FU1256" s="267"/>
      <c r="FV1256" s="267"/>
      <c r="FW1256" s="267"/>
      <c r="FX1256" s="267"/>
      <c r="FY1256" s="267"/>
      <c r="FZ1256" s="267"/>
      <c r="GA1256" s="267"/>
      <c r="GB1256" s="267"/>
      <c r="GC1256" s="267"/>
      <c r="GD1256" s="267"/>
      <c r="GE1256" s="267"/>
      <c r="GF1256" s="267"/>
      <c r="GG1256" s="267"/>
      <c r="GH1256" s="267"/>
      <c r="GI1256" s="267"/>
      <c r="GJ1256" s="267"/>
      <c r="GK1256" s="267"/>
      <c r="GL1256" s="267"/>
      <c r="GM1256" s="267"/>
      <c r="GN1256" s="267"/>
      <c r="GO1256" s="267"/>
      <c r="GP1256" s="267"/>
      <c r="GQ1256" s="267"/>
      <c r="GR1256" s="267"/>
      <c r="GS1256" s="267"/>
      <c r="GT1256" s="267"/>
      <c r="GU1256" s="267"/>
      <c r="GV1256" s="267"/>
    </row>
    <row r="1258" spans="1:204" s="502" customFormat="1">
      <c r="A1258" s="258"/>
      <c r="B1258" s="425"/>
      <c r="C1258" s="260"/>
      <c r="D1258" s="261"/>
      <c r="E1258" s="262"/>
      <c r="F1258" s="263"/>
      <c r="G1258" s="426"/>
      <c r="H1258" s="428"/>
      <c r="I1258" s="507"/>
      <c r="J1258" s="508"/>
      <c r="K1258" s="509"/>
      <c r="L1258" s="510"/>
      <c r="N1258" s="511"/>
      <c r="O1258" s="511"/>
      <c r="P1258" s="267"/>
      <c r="Q1258" s="267"/>
      <c r="R1258" s="267"/>
      <c r="S1258" s="267"/>
      <c r="T1258" s="267"/>
      <c r="U1258" s="267"/>
      <c r="V1258" s="267"/>
      <c r="W1258" s="267"/>
      <c r="X1258" s="267"/>
      <c r="Y1258" s="267"/>
      <c r="Z1258" s="267"/>
      <c r="AA1258" s="267"/>
      <c r="AB1258" s="267"/>
      <c r="AC1258" s="267"/>
      <c r="AD1258" s="267"/>
      <c r="AE1258" s="267"/>
      <c r="AF1258" s="267"/>
      <c r="AG1258" s="267"/>
      <c r="AH1258" s="267"/>
      <c r="AI1258" s="267"/>
      <c r="AJ1258" s="267"/>
      <c r="AK1258" s="267"/>
      <c r="AL1258" s="267"/>
      <c r="AM1258" s="267"/>
      <c r="AN1258" s="267"/>
      <c r="AO1258" s="267"/>
      <c r="AP1258" s="267"/>
      <c r="AQ1258" s="267"/>
      <c r="AR1258" s="267"/>
      <c r="AS1258" s="267"/>
      <c r="AT1258" s="267"/>
      <c r="AU1258" s="267"/>
      <c r="AV1258" s="267"/>
      <c r="AW1258" s="267"/>
      <c r="AX1258" s="267"/>
      <c r="AY1258" s="267"/>
      <c r="AZ1258" s="267"/>
      <c r="BA1258" s="267"/>
      <c r="BB1258" s="267"/>
      <c r="BC1258" s="267"/>
      <c r="BD1258" s="267"/>
      <c r="BE1258" s="267"/>
      <c r="BF1258" s="267"/>
      <c r="BG1258" s="267"/>
      <c r="BH1258" s="267"/>
      <c r="BI1258" s="267"/>
      <c r="BJ1258" s="267"/>
      <c r="BK1258" s="267"/>
      <c r="BL1258" s="267"/>
      <c r="BM1258" s="267"/>
      <c r="BN1258" s="267"/>
      <c r="BO1258" s="267"/>
      <c r="BP1258" s="267"/>
      <c r="BQ1258" s="267"/>
      <c r="BR1258" s="267"/>
      <c r="BS1258" s="267"/>
      <c r="BT1258" s="267"/>
      <c r="BU1258" s="267"/>
      <c r="BV1258" s="267"/>
      <c r="BW1258" s="267"/>
      <c r="BX1258" s="267"/>
      <c r="BY1258" s="267"/>
      <c r="BZ1258" s="267"/>
      <c r="CA1258" s="267"/>
      <c r="CB1258" s="267"/>
      <c r="CC1258" s="267"/>
      <c r="CD1258" s="267"/>
      <c r="CE1258" s="267"/>
      <c r="CF1258" s="267"/>
      <c r="CG1258" s="267"/>
      <c r="CH1258" s="267"/>
      <c r="CI1258" s="267"/>
      <c r="CJ1258" s="267"/>
      <c r="CK1258" s="267"/>
      <c r="CL1258" s="267"/>
      <c r="CM1258" s="267"/>
      <c r="CN1258" s="267"/>
      <c r="CO1258" s="267"/>
      <c r="CP1258" s="267"/>
      <c r="CQ1258" s="267"/>
      <c r="CR1258" s="267"/>
      <c r="CS1258" s="267"/>
      <c r="CT1258" s="267"/>
      <c r="CU1258" s="267"/>
      <c r="CV1258" s="267"/>
      <c r="CW1258" s="267"/>
      <c r="CX1258" s="267"/>
      <c r="CY1258" s="267"/>
      <c r="CZ1258" s="267"/>
      <c r="DA1258" s="267"/>
      <c r="DB1258" s="267"/>
      <c r="DC1258" s="267"/>
      <c r="DD1258" s="267"/>
      <c r="DE1258" s="267"/>
      <c r="DF1258" s="267"/>
      <c r="DG1258" s="267"/>
      <c r="DH1258" s="267"/>
      <c r="DI1258" s="267"/>
      <c r="DJ1258" s="267"/>
      <c r="DK1258" s="267"/>
      <c r="DL1258" s="267"/>
      <c r="DM1258" s="267"/>
      <c r="DN1258" s="267"/>
      <c r="DO1258" s="267"/>
      <c r="DP1258" s="267"/>
      <c r="DQ1258" s="267"/>
      <c r="DR1258" s="267"/>
      <c r="DS1258" s="267"/>
      <c r="DT1258" s="267"/>
      <c r="DU1258" s="267"/>
      <c r="DV1258" s="267"/>
      <c r="DW1258" s="267"/>
      <c r="DX1258" s="267"/>
      <c r="DY1258" s="267"/>
      <c r="DZ1258" s="267"/>
      <c r="EA1258" s="267"/>
      <c r="EB1258" s="267"/>
      <c r="EC1258" s="267"/>
      <c r="ED1258" s="267"/>
      <c r="EE1258" s="267"/>
      <c r="EF1258" s="267"/>
      <c r="EG1258" s="267"/>
      <c r="EH1258" s="267"/>
      <c r="EI1258" s="267"/>
      <c r="EJ1258" s="267"/>
      <c r="EK1258" s="267"/>
      <c r="EL1258" s="267"/>
      <c r="EM1258" s="267"/>
      <c r="EN1258" s="267"/>
      <c r="EO1258" s="267"/>
      <c r="EP1258" s="267"/>
      <c r="EQ1258" s="267"/>
      <c r="ER1258" s="267"/>
      <c r="ES1258" s="267"/>
      <c r="ET1258" s="267"/>
      <c r="EU1258" s="267"/>
      <c r="EV1258" s="267"/>
      <c r="EW1258" s="267"/>
      <c r="EX1258" s="267"/>
      <c r="EY1258" s="267"/>
      <c r="EZ1258" s="267"/>
      <c r="FA1258" s="267"/>
      <c r="FB1258" s="267"/>
      <c r="FC1258" s="267"/>
      <c r="FD1258" s="267"/>
      <c r="FE1258" s="267"/>
      <c r="FF1258" s="267"/>
      <c r="FG1258" s="267"/>
      <c r="FH1258" s="267"/>
      <c r="FI1258" s="267"/>
      <c r="FJ1258" s="267"/>
      <c r="FK1258" s="267"/>
      <c r="FL1258" s="267"/>
      <c r="FM1258" s="267"/>
      <c r="FN1258" s="267"/>
      <c r="FO1258" s="267"/>
      <c r="FP1258" s="267"/>
      <c r="FQ1258" s="267"/>
      <c r="FR1258" s="267"/>
      <c r="FS1258" s="267"/>
      <c r="FT1258" s="267"/>
      <c r="FU1258" s="267"/>
      <c r="FV1258" s="267"/>
      <c r="FW1258" s="267"/>
      <c r="FX1258" s="267"/>
      <c r="FY1258" s="267"/>
      <c r="FZ1258" s="267"/>
      <c r="GA1258" s="267"/>
      <c r="GB1258" s="267"/>
      <c r="GC1258" s="267"/>
      <c r="GD1258" s="267"/>
      <c r="GE1258" s="267"/>
      <c r="GF1258" s="267"/>
      <c r="GG1258" s="267"/>
      <c r="GH1258" s="267"/>
      <c r="GI1258" s="267"/>
      <c r="GJ1258" s="267"/>
      <c r="GK1258" s="267"/>
      <c r="GL1258" s="267"/>
      <c r="GM1258" s="267"/>
      <c r="GN1258" s="267"/>
      <c r="GO1258" s="267"/>
      <c r="GP1258" s="267"/>
      <c r="GQ1258" s="267"/>
      <c r="GR1258" s="267"/>
      <c r="GS1258" s="267"/>
      <c r="GT1258" s="267"/>
      <c r="GU1258" s="267"/>
      <c r="GV1258" s="267"/>
    </row>
    <row r="1260" spans="1:204" s="502" customFormat="1">
      <c r="A1260" s="258"/>
      <c r="B1260" s="425"/>
      <c r="C1260" s="260"/>
      <c r="D1260" s="261"/>
      <c r="E1260" s="262"/>
      <c r="F1260" s="263"/>
      <c r="G1260" s="426"/>
      <c r="H1260" s="428"/>
      <c r="I1260" s="507"/>
      <c r="J1260" s="508"/>
      <c r="K1260" s="509"/>
      <c r="L1260" s="510"/>
      <c r="N1260" s="511"/>
      <c r="O1260" s="511"/>
      <c r="P1260" s="267"/>
      <c r="Q1260" s="267"/>
      <c r="R1260" s="267"/>
      <c r="S1260" s="267"/>
      <c r="T1260" s="267"/>
      <c r="U1260" s="267"/>
      <c r="V1260" s="267"/>
      <c r="W1260" s="267"/>
      <c r="X1260" s="267"/>
      <c r="Y1260" s="267"/>
      <c r="Z1260" s="267"/>
      <c r="AA1260" s="267"/>
      <c r="AB1260" s="267"/>
      <c r="AC1260" s="267"/>
      <c r="AD1260" s="267"/>
      <c r="AE1260" s="267"/>
      <c r="AF1260" s="267"/>
      <c r="AG1260" s="267"/>
      <c r="AH1260" s="267"/>
      <c r="AI1260" s="267"/>
      <c r="AJ1260" s="267"/>
      <c r="AK1260" s="267"/>
      <c r="AL1260" s="267"/>
      <c r="AM1260" s="267"/>
      <c r="AN1260" s="267"/>
      <c r="AO1260" s="267"/>
      <c r="AP1260" s="267"/>
      <c r="AQ1260" s="267"/>
      <c r="AR1260" s="267"/>
      <c r="AS1260" s="267"/>
      <c r="AT1260" s="267"/>
      <c r="AU1260" s="267"/>
      <c r="AV1260" s="267"/>
      <c r="AW1260" s="267"/>
      <c r="AX1260" s="267"/>
      <c r="AY1260" s="267"/>
      <c r="AZ1260" s="267"/>
      <c r="BA1260" s="267"/>
      <c r="BB1260" s="267"/>
      <c r="BC1260" s="267"/>
      <c r="BD1260" s="267"/>
      <c r="BE1260" s="267"/>
      <c r="BF1260" s="267"/>
      <c r="BG1260" s="267"/>
      <c r="BH1260" s="267"/>
      <c r="BI1260" s="267"/>
      <c r="BJ1260" s="267"/>
      <c r="BK1260" s="267"/>
      <c r="BL1260" s="267"/>
      <c r="BM1260" s="267"/>
      <c r="BN1260" s="267"/>
      <c r="BO1260" s="267"/>
      <c r="BP1260" s="267"/>
      <c r="BQ1260" s="267"/>
      <c r="BR1260" s="267"/>
      <c r="BS1260" s="267"/>
      <c r="BT1260" s="267"/>
      <c r="BU1260" s="267"/>
      <c r="BV1260" s="267"/>
      <c r="BW1260" s="267"/>
      <c r="BX1260" s="267"/>
      <c r="BY1260" s="267"/>
      <c r="BZ1260" s="267"/>
      <c r="CA1260" s="267"/>
      <c r="CB1260" s="267"/>
      <c r="CC1260" s="267"/>
      <c r="CD1260" s="267"/>
      <c r="CE1260" s="267"/>
      <c r="CF1260" s="267"/>
      <c r="CG1260" s="267"/>
      <c r="CH1260" s="267"/>
      <c r="CI1260" s="267"/>
      <c r="CJ1260" s="267"/>
      <c r="CK1260" s="267"/>
      <c r="CL1260" s="267"/>
      <c r="CM1260" s="267"/>
      <c r="CN1260" s="267"/>
      <c r="CO1260" s="267"/>
      <c r="CP1260" s="267"/>
      <c r="CQ1260" s="267"/>
      <c r="CR1260" s="267"/>
      <c r="CS1260" s="267"/>
      <c r="CT1260" s="267"/>
      <c r="CU1260" s="267"/>
      <c r="CV1260" s="267"/>
      <c r="CW1260" s="267"/>
      <c r="CX1260" s="267"/>
      <c r="CY1260" s="267"/>
      <c r="CZ1260" s="267"/>
      <c r="DA1260" s="267"/>
      <c r="DB1260" s="267"/>
      <c r="DC1260" s="267"/>
      <c r="DD1260" s="267"/>
      <c r="DE1260" s="267"/>
      <c r="DF1260" s="267"/>
      <c r="DG1260" s="267"/>
      <c r="DH1260" s="267"/>
      <c r="DI1260" s="267"/>
      <c r="DJ1260" s="267"/>
      <c r="DK1260" s="267"/>
      <c r="DL1260" s="267"/>
      <c r="DM1260" s="267"/>
      <c r="DN1260" s="267"/>
      <c r="DO1260" s="267"/>
      <c r="DP1260" s="267"/>
      <c r="DQ1260" s="267"/>
      <c r="DR1260" s="267"/>
      <c r="DS1260" s="267"/>
      <c r="DT1260" s="267"/>
      <c r="DU1260" s="267"/>
      <c r="DV1260" s="267"/>
      <c r="DW1260" s="267"/>
      <c r="DX1260" s="267"/>
      <c r="DY1260" s="267"/>
      <c r="DZ1260" s="267"/>
      <c r="EA1260" s="267"/>
      <c r="EB1260" s="267"/>
      <c r="EC1260" s="267"/>
      <c r="ED1260" s="267"/>
      <c r="EE1260" s="267"/>
      <c r="EF1260" s="267"/>
      <c r="EG1260" s="267"/>
      <c r="EH1260" s="267"/>
      <c r="EI1260" s="267"/>
      <c r="EJ1260" s="267"/>
      <c r="EK1260" s="267"/>
      <c r="EL1260" s="267"/>
      <c r="EM1260" s="267"/>
      <c r="EN1260" s="267"/>
      <c r="EO1260" s="267"/>
      <c r="EP1260" s="267"/>
      <c r="EQ1260" s="267"/>
      <c r="ER1260" s="267"/>
      <c r="ES1260" s="267"/>
      <c r="ET1260" s="267"/>
      <c r="EU1260" s="267"/>
      <c r="EV1260" s="267"/>
      <c r="EW1260" s="267"/>
      <c r="EX1260" s="267"/>
      <c r="EY1260" s="267"/>
      <c r="EZ1260" s="267"/>
      <c r="FA1260" s="267"/>
      <c r="FB1260" s="267"/>
      <c r="FC1260" s="267"/>
      <c r="FD1260" s="267"/>
      <c r="FE1260" s="267"/>
      <c r="FF1260" s="267"/>
      <c r="FG1260" s="267"/>
      <c r="FH1260" s="267"/>
      <c r="FI1260" s="267"/>
      <c r="FJ1260" s="267"/>
      <c r="FK1260" s="267"/>
      <c r="FL1260" s="267"/>
      <c r="FM1260" s="267"/>
      <c r="FN1260" s="267"/>
      <c r="FO1260" s="267"/>
      <c r="FP1260" s="267"/>
      <c r="FQ1260" s="267"/>
      <c r="FR1260" s="267"/>
      <c r="FS1260" s="267"/>
      <c r="FT1260" s="267"/>
      <c r="FU1260" s="267"/>
      <c r="FV1260" s="267"/>
      <c r="FW1260" s="267"/>
      <c r="FX1260" s="267"/>
      <c r="FY1260" s="267"/>
      <c r="FZ1260" s="267"/>
      <c r="GA1260" s="267"/>
      <c r="GB1260" s="267"/>
      <c r="GC1260" s="267"/>
      <c r="GD1260" s="267"/>
      <c r="GE1260" s="267"/>
      <c r="GF1260" s="267"/>
      <c r="GG1260" s="267"/>
      <c r="GH1260" s="267"/>
      <c r="GI1260" s="267"/>
      <c r="GJ1260" s="267"/>
      <c r="GK1260" s="267"/>
      <c r="GL1260" s="267"/>
      <c r="GM1260" s="267"/>
      <c r="GN1260" s="267"/>
      <c r="GO1260" s="267"/>
      <c r="GP1260" s="267"/>
      <c r="GQ1260" s="267"/>
      <c r="GR1260" s="267"/>
      <c r="GS1260" s="267"/>
      <c r="GT1260" s="267"/>
      <c r="GU1260" s="267"/>
      <c r="GV1260" s="267"/>
    </row>
    <row r="1262" spans="1:204" s="502" customFormat="1">
      <c r="A1262" s="258"/>
      <c r="B1262" s="425"/>
      <c r="C1262" s="260"/>
      <c r="D1262" s="261"/>
      <c r="E1262" s="262"/>
      <c r="F1262" s="263"/>
      <c r="G1262" s="426"/>
      <c r="H1262" s="428"/>
      <c r="I1262" s="507"/>
      <c r="J1262" s="508"/>
      <c r="K1262" s="509"/>
      <c r="L1262" s="510"/>
      <c r="N1262" s="511"/>
      <c r="O1262" s="511"/>
      <c r="P1262" s="267"/>
      <c r="Q1262" s="267"/>
      <c r="R1262" s="267"/>
      <c r="S1262" s="267"/>
      <c r="T1262" s="267"/>
      <c r="U1262" s="267"/>
      <c r="V1262" s="267"/>
      <c r="W1262" s="267"/>
      <c r="X1262" s="267"/>
      <c r="Y1262" s="267"/>
      <c r="Z1262" s="267"/>
      <c r="AA1262" s="267"/>
      <c r="AB1262" s="267"/>
      <c r="AC1262" s="267"/>
      <c r="AD1262" s="267"/>
      <c r="AE1262" s="267"/>
      <c r="AF1262" s="267"/>
      <c r="AG1262" s="267"/>
      <c r="AH1262" s="267"/>
      <c r="AI1262" s="267"/>
      <c r="AJ1262" s="267"/>
      <c r="AK1262" s="267"/>
      <c r="AL1262" s="267"/>
      <c r="AM1262" s="267"/>
      <c r="AN1262" s="267"/>
      <c r="AO1262" s="267"/>
      <c r="AP1262" s="267"/>
      <c r="AQ1262" s="267"/>
      <c r="AR1262" s="267"/>
      <c r="AS1262" s="267"/>
      <c r="AT1262" s="267"/>
      <c r="AU1262" s="267"/>
      <c r="AV1262" s="267"/>
      <c r="AW1262" s="267"/>
      <c r="AX1262" s="267"/>
      <c r="AY1262" s="267"/>
      <c r="AZ1262" s="267"/>
      <c r="BA1262" s="267"/>
      <c r="BB1262" s="267"/>
      <c r="BC1262" s="267"/>
      <c r="BD1262" s="267"/>
      <c r="BE1262" s="267"/>
      <c r="BF1262" s="267"/>
      <c r="BG1262" s="267"/>
      <c r="BH1262" s="267"/>
      <c r="BI1262" s="267"/>
      <c r="BJ1262" s="267"/>
      <c r="BK1262" s="267"/>
      <c r="BL1262" s="267"/>
      <c r="BM1262" s="267"/>
      <c r="BN1262" s="267"/>
      <c r="BO1262" s="267"/>
      <c r="BP1262" s="267"/>
      <c r="BQ1262" s="267"/>
      <c r="BR1262" s="267"/>
      <c r="BS1262" s="267"/>
      <c r="BT1262" s="267"/>
      <c r="BU1262" s="267"/>
      <c r="BV1262" s="267"/>
      <c r="BW1262" s="267"/>
      <c r="BX1262" s="267"/>
      <c r="BY1262" s="267"/>
      <c r="BZ1262" s="267"/>
      <c r="CA1262" s="267"/>
      <c r="CB1262" s="267"/>
      <c r="CC1262" s="267"/>
      <c r="CD1262" s="267"/>
      <c r="CE1262" s="267"/>
      <c r="CF1262" s="267"/>
      <c r="CG1262" s="267"/>
      <c r="CH1262" s="267"/>
      <c r="CI1262" s="267"/>
      <c r="CJ1262" s="267"/>
      <c r="CK1262" s="267"/>
      <c r="CL1262" s="267"/>
      <c r="CM1262" s="267"/>
      <c r="CN1262" s="267"/>
      <c r="CO1262" s="267"/>
      <c r="CP1262" s="267"/>
      <c r="CQ1262" s="267"/>
      <c r="CR1262" s="267"/>
      <c r="CS1262" s="267"/>
      <c r="CT1262" s="267"/>
      <c r="CU1262" s="267"/>
      <c r="CV1262" s="267"/>
      <c r="CW1262" s="267"/>
      <c r="CX1262" s="267"/>
      <c r="CY1262" s="267"/>
      <c r="CZ1262" s="267"/>
      <c r="DA1262" s="267"/>
      <c r="DB1262" s="267"/>
      <c r="DC1262" s="267"/>
      <c r="DD1262" s="267"/>
      <c r="DE1262" s="267"/>
      <c r="DF1262" s="267"/>
      <c r="DG1262" s="267"/>
      <c r="DH1262" s="267"/>
      <c r="DI1262" s="267"/>
      <c r="DJ1262" s="267"/>
      <c r="DK1262" s="267"/>
      <c r="DL1262" s="267"/>
      <c r="DM1262" s="267"/>
      <c r="DN1262" s="267"/>
      <c r="DO1262" s="267"/>
      <c r="DP1262" s="267"/>
      <c r="DQ1262" s="267"/>
      <c r="DR1262" s="267"/>
      <c r="DS1262" s="267"/>
      <c r="DT1262" s="267"/>
      <c r="DU1262" s="267"/>
      <c r="DV1262" s="267"/>
      <c r="DW1262" s="267"/>
      <c r="DX1262" s="267"/>
      <c r="DY1262" s="267"/>
      <c r="DZ1262" s="267"/>
      <c r="EA1262" s="267"/>
      <c r="EB1262" s="267"/>
      <c r="EC1262" s="267"/>
      <c r="ED1262" s="267"/>
      <c r="EE1262" s="267"/>
      <c r="EF1262" s="267"/>
      <c r="EG1262" s="267"/>
      <c r="EH1262" s="267"/>
      <c r="EI1262" s="267"/>
      <c r="EJ1262" s="267"/>
      <c r="EK1262" s="267"/>
      <c r="EL1262" s="267"/>
      <c r="EM1262" s="267"/>
      <c r="EN1262" s="267"/>
      <c r="EO1262" s="267"/>
      <c r="EP1262" s="267"/>
      <c r="EQ1262" s="267"/>
      <c r="ER1262" s="267"/>
      <c r="ES1262" s="267"/>
      <c r="ET1262" s="267"/>
      <c r="EU1262" s="267"/>
      <c r="EV1262" s="267"/>
      <c r="EW1262" s="267"/>
      <c r="EX1262" s="267"/>
      <c r="EY1262" s="267"/>
      <c r="EZ1262" s="267"/>
      <c r="FA1262" s="267"/>
      <c r="FB1262" s="267"/>
      <c r="FC1262" s="267"/>
      <c r="FD1262" s="267"/>
      <c r="FE1262" s="267"/>
      <c r="FF1262" s="267"/>
      <c r="FG1262" s="267"/>
      <c r="FH1262" s="267"/>
      <c r="FI1262" s="267"/>
      <c r="FJ1262" s="267"/>
      <c r="FK1262" s="267"/>
      <c r="FL1262" s="267"/>
      <c r="FM1262" s="267"/>
      <c r="FN1262" s="267"/>
      <c r="FO1262" s="267"/>
      <c r="FP1262" s="267"/>
      <c r="FQ1262" s="267"/>
      <c r="FR1262" s="267"/>
      <c r="FS1262" s="267"/>
      <c r="FT1262" s="267"/>
      <c r="FU1262" s="267"/>
      <c r="FV1262" s="267"/>
      <c r="FW1262" s="267"/>
      <c r="FX1262" s="267"/>
      <c r="FY1262" s="267"/>
      <c r="FZ1262" s="267"/>
      <c r="GA1262" s="267"/>
      <c r="GB1262" s="267"/>
      <c r="GC1262" s="267"/>
      <c r="GD1262" s="267"/>
      <c r="GE1262" s="267"/>
      <c r="GF1262" s="267"/>
      <c r="GG1262" s="267"/>
      <c r="GH1262" s="267"/>
      <c r="GI1262" s="267"/>
      <c r="GJ1262" s="267"/>
      <c r="GK1262" s="267"/>
      <c r="GL1262" s="267"/>
      <c r="GM1262" s="267"/>
      <c r="GN1262" s="267"/>
      <c r="GO1262" s="267"/>
      <c r="GP1262" s="267"/>
      <c r="GQ1262" s="267"/>
      <c r="GR1262" s="267"/>
      <c r="GS1262" s="267"/>
      <c r="GT1262" s="267"/>
      <c r="GU1262" s="267"/>
      <c r="GV1262" s="267"/>
    </row>
    <row r="1264" spans="1:204" s="502" customFormat="1">
      <c r="A1264" s="258"/>
      <c r="B1264" s="425"/>
      <c r="C1264" s="260"/>
      <c r="D1264" s="261"/>
      <c r="E1264" s="262"/>
      <c r="F1264" s="263"/>
      <c r="G1264" s="426"/>
      <c r="H1264" s="428"/>
      <c r="I1264" s="507"/>
      <c r="J1264" s="508"/>
      <c r="K1264" s="509"/>
      <c r="L1264" s="510"/>
      <c r="N1264" s="511"/>
      <c r="O1264" s="511"/>
      <c r="P1264" s="267"/>
      <c r="Q1264" s="267"/>
      <c r="R1264" s="267"/>
      <c r="S1264" s="267"/>
      <c r="T1264" s="267"/>
      <c r="U1264" s="267"/>
      <c r="V1264" s="267"/>
      <c r="W1264" s="267"/>
      <c r="X1264" s="267"/>
      <c r="Y1264" s="267"/>
      <c r="Z1264" s="267"/>
      <c r="AA1264" s="267"/>
      <c r="AB1264" s="267"/>
      <c r="AC1264" s="267"/>
      <c r="AD1264" s="267"/>
      <c r="AE1264" s="267"/>
      <c r="AF1264" s="267"/>
      <c r="AG1264" s="267"/>
      <c r="AH1264" s="267"/>
      <c r="AI1264" s="267"/>
      <c r="AJ1264" s="267"/>
      <c r="AK1264" s="267"/>
      <c r="AL1264" s="267"/>
      <c r="AM1264" s="267"/>
      <c r="AN1264" s="267"/>
      <c r="AO1264" s="267"/>
      <c r="AP1264" s="267"/>
      <c r="AQ1264" s="267"/>
      <c r="AR1264" s="267"/>
      <c r="AS1264" s="267"/>
      <c r="AT1264" s="267"/>
      <c r="AU1264" s="267"/>
      <c r="AV1264" s="267"/>
      <c r="AW1264" s="267"/>
      <c r="AX1264" s="267"/>
      <c r="AY1264" s="267"/>
      <c r="AZ1264" s="267"/>
      <c r="BA1264" s="267"/>
      <c r="BB1264" s="267"/>
      <c r="BC1264" s="267"/>
      <c r="BD1264" s="267"/>
      <c r="BE1264" s="267"/>
      <c r="BF1264" s="267"/>
      <c r="BG1264" s="267"/>
      <c r="BH1264" s="267"/>
      <c r="BI1264" s="267"/>
      <c r="BJ1264" s="267"/>
      <c r="BK1264" s="267"/>
      <c r="BL1264" s="267"/>
      <c r="BM1264" s="267"/>
      <c r="BN1264" s="267"/>
      <c r="BO1264" s="267"/>
      <c r="BP1264" s="267"/>
      <c r="BQ1264" s="267"/>
      <c r="BR1264" s="267"/>
      <c r="BS1264" s="267"/>
      <c r="BT1264" s="267"/>
      <c r="BU1264" s="267"/>
      <c r="BV1264" s="267"/>
      <c r="BW1264" s="267"/>
      <c r="BX1264" s="267"/>
      <c r="BY1264" s="267"/>
      <c r="BZ1264" s="267"/>
      <c r="CA1264" s="267"/>
      <c r="CB1264" s="267"/>
      <c r="CC1264" s="267"/>
      <c r="CD1264" s="267"/>
      <c r="CE1264" s="267"/>
      <c r="CF1264" s="267"/>
      <c r="CG1264" s="267"/>
      <c r="CH1264" s="267"/>
      <c r="CI1264" s="267"/>
      <c r="CJ1264" s="267"/>
      <c r="CK1264" s="267"/>
      <c r="CL1264" s="267"/>
      <c r="CM1264" s="267"/>
      <c r="CN1264" s="267"/>
      <c r="CO1264" s="267"/>
      <c r="CP1264" s="267"/>
      <c r="CQ1264" s="267"/>
      <c r="CR1264" s="267"/>
      <c r="CS1264" s="267"/>
      <c r="CT1264" s="267"/>
      <c r="CU1264" s="267"/>
      <c r="CV1264" s="267"/>
      <c r="CW1264" s="267"/>
      <c r="CX1264" s="267"/>
      <c r="CY1264" s="267"/>
      <c r="CZ1264" s="267"/>
      <c r="DA1264" s="267"/>
      <c r="DB1264" s="267"/>
      <c r="DC1264" s="267"/>
      <c r="DD1264" s="267"/>
      <c r="DE1264" s="267"/>
      <c r="DF1264" s="267"/>
      <c r="DG1264" s="267"/>
      <c r="DH1264" s="267"/>
      <c r="DI1264" s="267"/>
      <c r="DJ1264" s="267"/>
      <c r="DK1264" s="267"/>
      <c r="DL1264" s="267"/>
      <c r="DM1264" s="267"/>
      <c r="DN1264" s="267"/>
      <c r="DO1264" s="267"/>
      <c r="DP1264" s="267"/>
      <c r="DQ1264" s="267"/>
      <c r="DR1264" s="267"/>
      <c r="DS1264" s="267"/>
      <c r="DT1264" s="267"/>
      <c r="DU1264" s="267"/>
      <c r="DV1264" s="267"/>
      <c r="DW1264" s="267"/>
      <c r="DX1264" s="267"/>
      <c r="DY1264" s="267"/>
      <c r="DZ1264" s="267"/>
      <c r="EA1264" s="267"/>
      <c r="EB1264" s="267"/>
      <c r="EC1264" s="267"/>
      <c r="ED1264" s="267"/>
      <c r="EE1264" s="267"/>
      <c r="EF1264" s="267"/>
      <c r="EG1264" s="267"/>
      <c r="EH1264" s="267"/>
      <c r="EI1264" s="267"/>
      <c r="EJ1264" s="267"/>
      <c r="EK1264" s="267"/>
      <c r="EL1264" s="267"/>
      <c r="EM1264" s="267"/>
      <c r="EN1264" s="267"/>
      <c r="EO1264" s="267"/>
      <c r="EP1264" s="267"/>
      <c r="EQ1264" s="267"/>
      <c r="ER1264" s="267"/>
      <c r="ES1264" s="267"/>
      <c r="ET1264" s="267"/>
      <c r="EU1264" s="267"/>
      <c r="EV1264" s="267"/>
      <c r="EW1264" s="267"/>
      <c r="EX1264" s="267"/>
      <c r="EY1264" s="267"/>
      <c r="EZ1264" s="267"/>
      <c r="FA1264" s="267"/>
      <c r="FB1264" s="267"/>
      <c r="FC1264" s="267"/>
      <c r="FD1264" s="267"/>
      <c r="FE1264" s="267"/>
      <c r="FF1264" s="267"/>
      <c r="FG1264" s="267"/>
      <c r="FH1264" s="267"/>
      <c r="FI1264" s="267"/>
      <c r="FJ1264" s="267"/>
      <c r="FK1264" s="267"/>
      <c r="FL1264" s="267"/>
      <c r="FM1264" s="267"/>
      <c r="FN1264" s="267"/>
      <c r="FO1264" s="267"/>
      <c r="FP1264" s="267"/>
      <c r="FQ1264" s="267"/>
      <c r="FR1264" s="267"/>
      <c r="FS1264" s="267"/>
      <c r="FT1264" s="267"/>
      <c r="FU1264" s="267"/>
      <c r="FV1264" s="267"/>
      <c r="FW1264" s="267"/>
      <c r="FX1264" s="267"/>
      <c r="FY1264" s="267"/>
      <c r="FZ1264" s="267"/>
      <c r="GA1264" s="267"/>
      <c r="GB1264" s="267"/>
      <c r="GC1264" s="267"/>
      <c r="GD1264" s="267"/>
      <c r="GE1264" s="267"/>
      <c r="GF1264" s="267"/>
      <c r="GG1264" s="267"/>
      <c r="GH1264" s="267"/>
      <c r="GI1264" s="267"/>
      <c r="GJ1264" s="267"/>
      <c r="GK1264" s="267"/>
      <c r="GL1264" s="267"/>
      <c r="GM1264" s="267"/>
      <c r="GN1264" s="267"/>
      <c r="GO1264" s="267"/>
      <c r="GP1264" s="267"/>
      <c r="GQ1264" s="267"/>
      <c r="GR1264" s="267"/>
      <c r="GS1264" s="267"/>
      <c r="GT1264" s="267"/>
      <c r="GU1264" s="267"/>
      <c r="GV1264" s="267"/>
    </row>
    <row r="1265" spans="1:204" s="502" customFormat="1">
      <c r="A1265" s="258"/>
      <c r="B1265" s="425"/>
      <c r="C1265" s="260"/>
      <c r="D1265" s="261"/>
      <c r="E1265" s="262"/>
      <c r="F1265" s="263"/>
      <c r="G1265" s="426"/>
      <c r="H1265" s="428"/>
      <c r="I1265" s="507"/>
      <c r="J1265" s="508"/>
      <c r="K1265" s="509"/>
      <c r="L1265" s="510"/>
      <c r="N1265" s="511"/>
      <c r="O1265" s="511"/>
      <c r="P1265" s="267"/>
      <c r="Q1265" s="267"/>
      <c r="R1265" s="267"/>
      <c r="S1265" s="267"/>
      <c r="T1265" s="267"/>
      <c r="U1265" s="267"/>
      <c r="V1265" s="267"/>
      <c r="W1265" s="267"/>
      <c r="X1265" s="267"/>
      <c r="Y1265" s="267"/>
      <c r="Z1265" s="267"/>
      <c r="AA1265" s="267"/>
      <c r="AB1265" s="267"/>
      <c r="AC1265" s="267"/>
      <c r="AD1265" s="267"/>
      <c r="AE1265" s="267"/>
      <c r="AF1265" s="267"/>
      <c r="AG1265" s="267"/>
      <c r="AH1265" s="267"/>
      <c r="AI1265" s="267"/>
      <c r="AJ1265" s="267"/>
      <c r="AK1265" s="267"/>
      <c r="AL1265" s="267"/>
      <c r="AM1265" s="267"/>
      <c r="AN1265" s="267"/>
      <c r="AO1265" s="267"/>
      <c r="AP1265" s="267"/>
      <c r="AQ1265" s="267"/>
      <c r="AR1265" s="267"/>
      <c r="AS1265" s="267"/>
      <c r="AT1265" s="267"/>
      <c r="AU1265" s="267"/>
      <c r="AV1265" s="267"/>
      <c r="AW1265" s="267"/>
      <c r="AX1265" s="267"/>
      <c r="AY1265" s="267"/>
      <c r="AZ1265" s="267"/>
      <c r="BA1265" s="267"/>
      <c r="BB1265" s="267"/>
      <c r="BC1265" s="267"/>
      <c r="BD1265" s="267"/>
      <c r="BE1265" s="267"/>
      <c r="BF1265" s="267"/>
      <c r="BG1265" s="267"/>
      <c r="BH1265" s="267"/>
      <c r="BI1265" s="267"/>
      <c r="BJ1265" s="267"/>
      <c r="BK1265" s="267"/>
      <c r="BL1265" s="267"/>
      <c r="BM1265" s="267"/>
      <c r="BN1265" s="267"/>
      <c r="BO1265" s="267"/>
      <c r="BP1265" s="267"/>
      <c r="BQ1265" s="267"/>
      <c r="BR1265" s="267"/>
      <c r="BS1265" s="267"/>
      <c r="BT1265" s="267"/>
      <c r="BU1265" s="267"/>
      <c r="BV1265" s="267"/>
      <c r="BW1265" s="267"/>
      <c r="BX1265" s="267"/>
      <c r="BY1265" s="267"/>
      <c r="BZ1265" s="267"/>
      <c r="CA1265" s="267"/>
      <c r="CB1265" s="267"/>
      <c r="CC1265" s="267"/>
      <c r="CD1265" s="267"/>
      <c r="CE1265" s="267"/>
      <c r="CF1265" s="267"/>
      <c r="CG1265" s="267"/>
      <c r="CH1265" s="267"/>
      <c r="CI1265" s="267"/>
      <c r="CJ1265" s="267"/>
      <c r="CK1265" s="267"/>
      <c r="CL1265" s="267"/>
      <c r="CM1265" s="267"/>
      <c r="CN1265" s="267"/>
      <c r="CO1265" s="267"/>
      <c r="CP1265" s="267"/>
      <c r="CQ1265" s="267"/>
      <c r="CR1265" s="267"/>
      <c r="CS1265" s="267"/>
      <c r="CT1265" s="267"/>
      <c r="CU1265" s="267"/>
      <c r="CV1265" s="267"/>
      <c r="CW1265" s="267"/>
      <c r="CX1265" s="267"/>
      <c r="CY1265" s="267"/>
      <c r="CZ1265" s="267"/>
      <c r="DA1265" s="267"/>
      <c r="DB1265" s="267"/>
      <c r="DC1265" s="267"/>
      <c r="DD1265" s="267"/>
      <c r="DE1265" s="267"/>
      <c r="DF1265" s="267"/>
      <c r="DG1265" s="267"/>
      <c r="DH1265" s="267"/>
      <c r="DI1265" s="267"/>
      <c r="DJ1265" s="267"/>
      <c r="DK1265" s="267"/>
      <c r="DL1265" s="267"/>
      <c r="DM1265" s="267"/>
      <c r="DN1265" s="267"/>
      <c r="DO1265" s="267"/>
      <c r="DP1265" s="267"/>
      <c r="DQ1265" s="267"/>
      <c r="DR1265" s="267"/>
      <c r="DS1265" s="267"/>
      <c r="DT1265" s="267"/>
      <c r="DU1265" s="267"/>
      <c r="DV1265" s="267"/>
      <c r="DW1265" s="267"/>
      <c r="DX1265" s="267"/>
      <c r="DY1265" s="267"/>
      <c r="DZ1265" s="267"/>
      <c r="EA1265" s="267"/>
      <c r="EB1265" s="267"/>
      <c r="EC1265" s="267"/>
      <c r="ED1265" s="267"/>
      <c r="EE1265" s="267"/>
      <c r="EF1265" s="267"/>
      <c r="EG1265" s="267"/>
      <c r="EH1265" s="267"/>
      <c r="EI1265" s="267"/>
      <c r="EJ1265" s="267"/>
      <c r="EK1265" s="267"/>
      <c r="EL1265" s="267"/>
      <c r="EM1265" s="267"/>
      <c r="EN1265" s="267"/>
      <c r="EO1265" s="267"/>
      <c r="EP1265" s="267"/>
      <c r="EQ1265" s="267"/>
      <c r="ER1265" s="267"/>
      <c r="ES1265" s="267"/>
      <c r="ET1265" s="267"/>
      <c r="EU1265" s="267"/>
      <c r="EV1265" s="267"/>
      <c r="EW1265" s="267"/>
      <c r="EX1265" s="267"/>
      <c r="EY1265" s="267"/>
      <c r="EZ1265" s="267"/>
      <c r="FA1265" s="267"/>
      <c r="FB1265" s="267"/>
      <c r="FC1265" s="267"/>
      <c r="FD1265" s="267"/>
      <c r="FE1265" s="267"/>
      <c r="FF1265" s="267"/>
      <c r="FG1265" s="267"/>
      <c r="FH1265" s="267"/>
      <c r="FI1265" s="267"/>
      <c r="FJ1265" s="267"/>
      <c r="FK1265" s="267"/>
      <c r="FL1265" s="267"/>
      <c r="FM1265" s="267"/>
      <c r="FN1265" s="267"/>
      <c r="FO1265" s="267"/>
      <c r="FP1265" s="267"/>
      <c r="FQ1265" s="267"/>
      <c r="FR1265" s="267"/>
      <c r="FS1265" s="267"/>
      <c r="FT1265" s="267"/>
      <c r="FU1265" s="267"/>
      <c r="FV1265" s="267"/>
      <c r="FW1265" s="267"/>
      <c r="FX1265" s="267"/>
      <c r="FY1265" s="267"/>
      <c r="FZ1265" s="267"/>
      <c r="GA1265" s="267"/>
      <c r="GB1265" s="267"/>
      <c r="GC1265" s="267"/>
      <c r="GD1265" s="267"/>
      <c r="GE1265" s="267"/>
      <c r="GF1265" s="267"/>
      <c r="GG1265" s="267"/>
      <c r="GH1265" s="267"/>
      <c r="GI1265" s="267"/>
      <c r="GJ1265" s="267"/>
      <c r="GK1265" s="267"/>
      <c r="GL1265" s="267"/>
      <c r="GM1265" s="267"/>
      <c r="GN1265" s="267"/>
      <c r="GO1265" s="267"/>
      <c r="GP1265" s="267"/>
      <c r="GQ1265" s="267"/>
      <c r="GR1265" s="267"/>
      <c r="GS1265" s="267"/>
      <c r="GT1265" s="267"/>
      <c r="GU1265" s="267"/>
      <c r="GV1265" s="267"/>
    </row>
    <row r="1266" spans="1:204" s="502" customFormat="1">
      <c r="A1266" s="258"/>
      <c r="B1266" s="425"/>
      <c r="C1266" s="260"/>
      <c r="D1266" s="261"/>
      <c r="E1266" s="262"/>
      <c r="F1266" s="263"/>
      <c r="G1266" s="426"/>
      <c r="H1266" s="428"/>
      <c r="I1266" s="507"/>
      <c r="J1266" s="508"/>
      <c r="K1266" s="509"/>
      <c r="L1266" s="510"/>
      <c r="N1266" s="511"/>
      <c r="O1266" s="511"/>
      <c r="P1266" s="267"/>
      <c r="Q1266" s="267"/>
      <c r="R1266" s="267"/>
      <c r="S1266" s="267"/>
      <c r="T1266" s="267"/>
      <c r="U1266" s="267"/>
      <c r="V1266" s="267"/>
      <c r="W1266" s="267"/>
      <c r="X1266" s="267"/>
      <c r="Y1266" s="267"/>
      <c r="Z1266" s="267"/>
      <c r="AA1266" s="267"/>
      <c r="AB1266" s="267"/>
      <c r="AC1266" s="267"/>
      <c r="AD1266" s="267"/>
      <c r="AE1266" s="267"/>
      <c r="AF1266" s="267"/>
      <c r="AG1266" s="267"/>
      <c r="AH1266" s="267"/>
      <c r="AI1266" s="267"/>
      <c r="AJ1266" s="267"/>
      <c r="AK1266" s="267"/>
      <c r="AL1266" s="267"/>
      <c r="AM1266" s="267"/>
      <c r="AN1266" s="267"/>
      <c r="AO1266" s="267"/>
      <c r="AP1266" s="267"/>
      <c r="AQ1266" s="267"/>
      <c r="AR1266" s="267"/>
      <c r="AS1266" s="267"/>
      <c r="AT1266" s="267"/>
      <c r="AU1266" s="267"/>
      <c r="AV1266" s="267"/>
      <c r="AW1266" s="267"/>
      <c r="AX1266" s="267"/>
      <c r="AY1266" s="267"/>
      <c r="AZ1266" s="267"/>
      <c r="BA1266" s="267"/>
      <c r="BB1266" s="267"/>
      <c r="BC1266" s="267"/>
      <c r="BD1266" s="267"/>
      <c r="BE1266" s="267"/>
      <c r="BF1266" s="267"/>
      <c r="BG1266" s="267"/>
      <c r="BH1266" s="267"/>
      <c r="BI1266" s="267"/>
      <c r="BJ1266" s="267"/>
      <c r="BK1266" s="267"/>
      <c r="BL1266" s="267"/>
      <c r="BM1266" s="267"/>
      <c r="BN1266" s="267"/>
      <c r="BO1266" s="267"/>
      <c r="BP1266" s="267"/>
      <c r="BQ1266" s="267"/>
      <c r="BR1266" s="267"/>
      <c r="BS1266" s="267"/>
      <c r="BT1266" s="267"/>
      <c r="BU1266" s="267"/>
      <c r="BV1266" s="267"/>
      <c r="BW1266" s="267"/>
      <c r="BX1266" s="267"/>
      <c r="BY1266" s="267"/>
      <c r="BZ1266" s="267"/>
      <c r="CA1266" s="267"/>
      <c r="CB1266" s="267"/>
      <c r="CC1266" s="267"/>
      <c r="CD1266" s="267"/>
      <c r="CE1266" s="267"/>
      <c r="CF1266" s="267"/>
      <c r="CG1266" s="267"/>
      <c r="CH1266" s="267"/>
      <c r="CI1266" s="267"/>
      <c r="CJ1266" s="267"/>
      <c r="CK1266" s="267"/>
      <c r="CL1266" s="267"/>
      <c r="CM1266" s="267"/>
      <c r="CN1266" s="267"/>
      <c r="CO1266" s="267"/>
      <c r="CP1266" s="267"/>
      <c r="CQ1266" s="267"/>
      <c r="CR1266" s="267"/>
      <c r="CS1266" s="267"/>
      <c r="CT1266" s="267"/>
      <c r="CU1266" s="267"/>
      <c r="CV1266" s="267"/>
      <c r="CW1266" s="267"/>
      <c r="CX1266" s="267"/>
      <c r="CY1266" s="267"/>
      <c r="CZ1266" s="267"/>
      <c r="DA1266" s="267"/>
      <c r="DB1266" s="267"/>
      <c r="DC1266" s="267"/>
      <c r="DD1266" s="267"/>
      <c r="DE1266" s="267"/>
      <c r="DF1266" s="267"/>
      <c r="DG1266" s="267"/>
      <c r="DH1266" s="267"/>
      <c r="DI1266" s="267"/>
      <c r="DJ1266" s="267"/>
      <c r="DK1266" s="267"/>
      <c r="DL1266" s="267"/>
      <c r="DM1266" s="267"/>
      <c r="DN1266" s="267"/>
      <c r="DO1266" s="267"/>
      <c r="DP1266" s="267"/>
      <c r="DQ1266" s="267"/>
      <c r="DR1266" s="267"/>
      <c r="DS1266" s="267"/>
      <c r="DT1266" s="267"/>
      <c r="DU1266" s="267"/>
      <c r="DV1266" s="267"/>
      <c r="DW1266" s="267"/>
      <c r="DX1266" s="267"/>
      <c r="DY1266" s="267"/>
      <c r="DZ1266" s="267"/>
      <c r="EA1266" s="267"/>
      <c r="EB1266" s="267"/>
      <c r="EC1266" s="267"/>
      <c r="ED1266" s="267"/>
      <c r="EE1266" s="267"/>
      <c r="EF1266" s="267"/>
      <c r="EG1266" s="267"/>
      <c r="EH1266" s="267"/>
      <c r="EI1266" s="267"/>
      <c r="EJ1266" s="267"/>
      <c r="EK1266" s="267"/>
      <c r="EL1266" s="267"/>
      <c r="EM1266" s="267"/>
      <c r="EN1266" s="267"/>
      <c r="EO1266" s="267"/>
      <c r="EP1266" s="267"/>
      <c r="EQ1266" s="267"/>
      <c r="ER1266" s="267"/>
      <c r="ES1266" s="267"/>
      <c r="ET1266" s="267"/>
      <c r="EU1266" s="267"/>
      <c r="EV1266" s="267"/>
      <c r="EW1266" s="267"/>
      <c r="EX1266" s="267"/>
      <c r="EY1266" s="267"/>
      <c r="EZ1266" s="267"/>
      <c r="FA1266" s="267"/>
      <c r="FB1266" s="267"/>
      <c r="FC1266" s="267"/>
      <c r="FD1266" s="267"/>
      <c r="FE1266" s="267"/>
      <c r="FF1266" s="267"/>
      <c r="FG1266" s="267"/>
      <c r="FH1266" s="267"/>
      <c r="FI1266" s="267"/>
      <c r="FJ1266" s="267"/>
      <c r="FK1266" s="267"/>
      <c r="FL1266" s="267"/>
      <c r="FM1266" s="267"/>
      <c r="FN1266" s="267"/>
      <c r="FO1266" s="267"/>
      <c r="FP1266" s="267"/>
      <c r="FQ1266" s="267"/>
      <c r="FR1266" s="267"/>
      <c r="FS1266" s="267"/>
      <c r="FT1266" s="267"/>
      <c r="FU1266" s="267"/>
      <c r="FV1266" s="267"/>
      <c r="FW1266" s="267"/>
      <c r="FX1266" s="267"/>
      <c r="FY1266" s="267"/>
      <c r="FZ1266" s="267"/>
      <c r="GA1266" s="267"/>
      <c r="GB1266" s="267"/>
      <c r="GC1266" s="267"/>
      <c r="GD1266" s="267"/>
      <c r="GE1266" s="267"/>
      <c r="GF1266" s="267"/>
      <c r="GG1266" s="267"/>
      <c r="GH1266" s="267"/>
      <c r="GI1266" s="267"/>
      <c r="GJ1266" s="267"/>
      <c r="GK1266" s="267"/>
      <c r="GL1266" s="267"/>
      <c r="GM1266" s="267"/>
      <c r="GN1266" s="267"/>
      <c r="GO1266" s="267"/>
      <c r="GP1266" s="267"/>
      <c r="GQ1266" s="267"/>
      <c r="GR1266" s="267"/>
      <c r="GS1266" s="267"/>
      <c r="GT1266" s="267"/>
      <c r="GU1266" s="267"/>
      <c r="GV1266" s="267"/>
    </row>
  </sheetData>
  <dataConsolidate/>
  <mergeCells count="19"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  <mergeCell ref="N1:P1"/>
    <mergeCell ref="N2:P2"/>
    <mergeCell ref="N3:P3"/>
    <mergeCell ref="N4:P4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6" firstPageNumber="24" fitToHeight="0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IA1265"/>
  <sheetViews>
    <sheetView view="pageBreakPreview" topLeftCell="H1" zoomScaleNormal="120" zoomScaleSheetLayoutView="100" workbookViewId="0">
      <selection activeCell="L10" sqref="L10:L11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7109375" style="511" customWidth="1"/>
    <col min="14" max="14" width="17.28515625" style="511" customWidth="1"/>
    <col min="15" max="15" width="17.140625" style="511" customWidth="1"/>
    <col min="16" max="16" width="16.28515625" style="267" customWidth="1"/>
    <col min="17" max="17" width="9.140625" style="267"/>
    <col min="18" max="18" width="14.7109375" style="267" customWidth="1"/>
    <col min="19" max="19" width="17.710937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598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44.25" customHeight="1">
      <c r="A7" s="258" t="s">
        <v>490</v>
      </c>
      <c r="H7" s="566" t="s">
        <v>931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32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  <c r="R11" s="434"/>
      <c r="S11" s="434"/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4421294.4999999981</v>
      </c>
      <c r="O13" s="448">
        <f>+O14+O109+O141+O319+O406+O470+O483+O568+O659+O749</f>
        <v>-3156891.8000000007</v>
      </c>
      <c r="P13" s="448">
        <f>+P14+P109+P141+P319+P406+P470+P483+P568+P659+P749</f>
        <v>3862087.2999999993</v>
      </c>
      <c r="R13" s="518"/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284538</v>
      </c>
      <c r="O14" s="448">
        <f>+O16+O66+O84+O99</f>
        <v>49955.100000000006</v>
      </c>
      <c r="P14" s="448">
        <f>+P16+P66+P84+P99</f>
        <v>234582.9</v>
      </c>
      <c r="R14" s="512"/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R15" s="512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70003.500000000015</v>
      </c>
      <c r="O16" s="460">
        <f>+O18+O60</f>
        <v>47350.100000000006</v>
      </c>
      <c r="P16" s="460">
        <f>+P18+P60</f>
        <v>22653.4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70003.500000000015</v>
      </c>
      <c r="O18" s="253">
        <f>+O20+O55</f>
        <v>47350.100000000006</v>
      </c>
      <c r="P18" s="253">
        <f>+P20+P55</f>
        <v>22653.4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69372.900000000009</v>
      </c>
      <c r="O20" s="466">
        <f>SUM(O21:O54)</f>
        <v>47350.100000000006</v>
      </c>
      <c r="P20" s="466">
        <f>SUM(P21:P54)</f>
        <v>22022.800000000003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4500.1000000000004</v>
      </c>
      <c r="O23" s="240">
        <v>4500.1000000000004</v>
      </c>
      <c r="P23" s="240"/>
      <c r="S23" s="266"/>
    </row>
    <row r="24" spans="1:22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140.1</v>
      </c>
      <c r="O24" s="240">
        <v>140.1</v>
      </c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17074.899999999998</v>
      </c>
      <c r="O25" s="240">
        <f>79.1+16995.8</f>
        <v>17074.899999999998</v>
      </c>
      <c r="P25" s="240"/>
      <c r="S25" s="266"/>
    </row>
    <row r="26" spans="1:22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5557</v>
      </c>
      <c r="O26" s="240">
        <v>5557</v>
      </c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840.9</v>
      </c>
      <c r="O31" s="240">
        <v>840.9</v>
      </c>
      <c r="P31" s="240"/>
      <c r="Q31" s="265"/>
      <c r="R31" s="265"/>
      <c r="S31" s="266"/>
      <c r="T31" s="265"/>
      <c r="U31" s="265"/>
      <c r="V31" s="265"/>
    </row>
    <row r="32" spans="1:22" ht="25.5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1721.2</v>
      </c>
      <c r="O32" s="240">
        <v>1721.2</v>
      </c>
      <c r="P32" s="240"/>
      <c r="Q32" s="265"/>
      <c r="R32" s="265"/>
      <c r="S32" s="266"/>
      <c r="T32" s="265"/>
      <c r="U32" s="265"/>
      <c r="V32" s="265"/>
    </row>
    <row r="33" spans="1:22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1344</v>
      </c>
      <c r="O33" s="240">
        <v>1344</v>
      </c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138.5</v>
      </c>
      <c r="O35" s="240">
        <v>138.5</v>
      </c>
      <c r="P35" s="240"/>
      <c r="Q35" s="265"/>
      <c r="R35" s="265"/>
      <c r="S35" s="266"/>
      <c r="T35" s="265"/>
      <c r="U35" s="265"/>
      <c r="V35" s="265"/>
    </row>
    <row r="36" spans="1:22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1000</v>
      </c>
      <c r="O36" s="240">
        <v>1000</v>
      </c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4045.1</v>
      </c>
      <c r="O37" s="240">
        <f>4045.1</f>
        <v>4045.1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127</v>
      </c>
      <c r="O39" s="240">
        <v>127</v>
      </c>
      <c r="P39" s="240"/>
      <c r="Q39" s="265"/>
      <c r="R39" s="265"/>
      <c r="S39" s="266"/>
      <c r="T39" s="265"/>
      <c r="U39" s="265"/>
      <c r="V39" s="265"/>
    </row>
    <row r="40" spans="1:22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7280</v>
      </c>
      <c r="O40" s="240">
        <v>7280</v>
      </c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3581.3</v>
      </c>
      <c r="O42" s="240">
        <f>2320+1261.3</f>
        <v>3581.3</v>
      </c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20372.800000000003</v>
      </c>
      <c r="O51" s="240"/>
      <c r="P51" s="240">
        <f>5043.6+15329.2</f>
        <v>20372.800000000003</v>
      </c>
      <c r="Q51" s="265"/>
      <c r="R51" s="265"/>
      <c r="S51" s="266"/>
      <c r="T51" s="265"/>
      <c r="U51" s="265"/>
      <c r="V51" s="265"/>
    </row>
    <row r="52" spans="1:22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1650</v>
      </c>
      <c r="O52" s="240"/>
      <c r="P52" s="240">
        <v>1650</v>
      </c>
      <c r="Q52" s="265"/>
      <c r="R52" s="265"/>
      <c r="S52" s="266"/>
      <c r="T52" s="265"/>
      <c r="U52" s="265"/>
      <c r="V52" s="265"/>
    </row>
    <row r="53" spans="1:22" ht="16.149999999999999" hidden="1" customHeight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t="16.149999999999999" hidden="1" customHeight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630.6</v>
      </c>
      <c r="O55" s="466">
        <f>SUM(O56:O59)</f>
        <v>0</v>
      </c>
      <c r="P55" s="466">
        <f>SUM(P56:P59)</f>
        <v>630.6</v>
      </c>
      <c r="Q55" s="265"/>
      <c r="R55" s="265"/>
      <c r="S55" s="266"/>
      <c r="T55" s="265"/>
      <c r="U55" s="265"/>
      <c r="V55" s="265"/>
    </row>
    <row r="56" spans="1:22" ht="30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630.6</v>
      </c>
      <c r="O58" s="240"/>
      <c r="P58" s="240">
        <v>630.6</v>
      </c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211929.5</v>
      </c>
      <c r="O84" s="460">
        <f>+O86</f>
        <v>0</v>
      </c>
      <c r="P84" s="460">
        <f>+P86</f>
        <v>211929.5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211929.5</v>
      </c>
      <c r="O86" s="253">
        <f t="shared" ref="O86" si="7">+O88+O91+O93+O95+O97</f>
        <v>0</v>
      </c>
      <c r="P86" s="253">
        <f>+P88+P91+P93+P95+P97</f>
        <v>211929.5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211109.5</v>
      </c>
      <c r="O88" s="466">
        <f>SUM(O89:O90)</f>
        <v>0</v>
      </c>
      <c r="P88" s="466">
        <f>SUM(P90)</f>
        <v>211109.5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/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211109.5</v>
      </c>
      <c r="O90" s="240"/>
      <c r="P90" s="240">
        <f>23099.5+7889+36940+143181</f>
        <v>211109.5</v>
      </c>
      <c r="Q90" s="265"/>
      <c r="R90" s="265"/>
      <c r="S90" s="266"/>
      <c r="T90" s="265"/>
      <c r="U90" s="265"/>
      <c r="V90" s="265"/>
    </row>
    <row r="91" spans="1:22" ht="27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820</v>
      </c>
      <c r="O91" s="466">
        <f>SUM(O92)</f>
        <v>0</v>
      </c>
      <c r="P91" s="466">
        <f>SUM(P92)</f>
        <v>820</v>
      </c>
      <c r="Q91" s="265"/>
      <c r="R91" s="265"/>
      <c r="S91" s="266"/>
      <c r="T91" s="265"/>
      <c r="U91" s="265"/>
      <c r="V91" s="265"/>
    </row>
    <row r="92" spans="1:22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820</v>
      </c>
      <c r="O92" s="240"/>
      <c r="P92" s="240">
        <v>820</v>
      </c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>
        <v>0</v>
      </c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2605</v>
      </c>
      <c r="O99" s="460">
        <f>+O101</f>
        <v>2605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2605</v>
      </c>
      <c r="O101" s="253">
        <f>+O103+O106</f>
        <v>2605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2605</v>
      </c>
      <c r="O106" s="466">
        <f>SUM(O107:O108)</f>
        <v>2605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2605</v>
      </c>
      <c r="O107" s="240">
        <f>151+2454</f>
        <v>2605</v>
      </c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24848.400000000001</v>
      </c>
      <c r="O109" s="448">
        <f>+O111+O128</f>
        <v>16042.4</v>
      </c>
      <c r="P109" s="448">
        <f>+P111+P128</f>
        <v>8806</v>
      </c>
      <c r="Q109" s="265"/>
      <c r="R109" s="265"/>
      <c r="S109" s="266"/>
      <c r="T109" s="265"/>
      <c r="U109" s="265"/>
      <c r="V109" s="265"/>
    </row>
    <row r="110" spans="1:22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24848.400000000001</v>
      </c>
      <c r="O111" s="460">
        <f>+O113</f>
        <v>16042.4</v>
      </c>
      <c r="P111" s="460">
        <f>+P113</f>
        <v>8806</v>
      </c>
      <c r="Q111" s="265"/>
      <c r="R111" s="265"/>
      <c r="S111" s="266"/>
      <c r="T111" s="265"/>
      <c r="U111" s="265"/>
      <c r="V111" s="265"/>
    </row>
    <row r="112" spans="1:22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24848.400000000001</v>
      </c>
      <c r="O113" s="253">
        <f>+O115</f>
        <v>16042.4</v>
      </c>
      <c r="P113" s="253">
        <f>+P115</f>
        <v>8806</v>
      </c>
      <c r="Q113" s="265"/>
      <c r="R113" s="265"/>
      <c r="S113" s="266"/>
      <c r="T113" s="265"/>
      <c r="U113" s="265"/>
      <c r="V113" s="265"/>
    </row>
    <row r="114" spans="1:22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24848.400000000001</v>
      </c>
      <c r="O115" s="466">
        <f>SUM(O116:O127)</f>
        <v>16042.4</v>
      </c>
      <c r="P115" s="466">
        <f>SUM(P116:P127)</f>
        <v>8806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16000</v>
      </c>
      <c r="O117" s="240">
        <v>16000</v>
      </c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42.4</v>
      </c>
      <c r="O120" s="240">
        <v>42.4</v>
      </c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574</v>
      </c>
      <c r="O125" s="240"/>
      <c r="P125" s="240">
        <v>574</v>
      </c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8232</v>
      </c>
      <c r="O127" s="240"/>
      <c r="P127" s="240">
        <v>8232</v>
      </c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/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4211345.6000000006</v>
      </c>
      <c r="O141" s="448">
        <f>+O143+O165+O172+O260+O272</f>
        <v>2688443.6999999997</v>
      </c>
      <c r="P141" s="448">
        <f>+P143+P165+P172+P260+P272</f>
        <v>1522901.8999999997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-60665.599999999999</v>
      </c>
      <c r="O143" s="460">
        <f>O145</f>
        <v>-60665.599999999999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-60665.599999999999</v>
      </c>
      <c r="O145" s="253">
        <f>+O147+O149+O151+O154+O157+O159+O161+O163</f>
        <v>-60665.599999999999</v>
      </c>
      <c r="P145" s="253">
        <f t="shared" ref="P145" si="15">+P147+P149+P151+P154+P157+P159+P161+P163</f>
        <v>0</v>
      </c>
      <c r="Q145" s="265"/>
      <c r="R145" s="265"/>
      <c r="S145" s="266"/>
      <c r="T145" s="265"/>
      <c r="U145" s="265"/>
      <c r="V145" s="265"/>
    </row>
    <row r="146" spans="1:22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t="23.25" hidden="1" customHeight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6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6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7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7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8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8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" si="19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8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ref="N156:N158" si="20">O156+P156</f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8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8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customHeight="1">
      <c r="A159" s="258" t="str">
        <f t="shared" si="18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-43222.6</v>
      </c>
      <c r="O159" s="466">
        <f>SUM(O160:O160)</f>
        <v>-43222.6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>
      <c r="A160" s="258" t="str">
        <f t="shared" si="18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-43222.6</v>
      </c>
      <c r="O160" s="240">
        <v>-43222.6</v>
      </c>
      <c r="P160" s="240">
        <v>0</v>
      </c>
      <c r="Q160" s="265"/>
      <c r="R160" s="265"/>
      <c r="S160" s="266"/>
      <c r="T160" s="265"/>
      <c r="U160" s="265"/>
      <c r="V160" s="265"/>
    </row>
    <row r="161" spans="1:22" ht="84.6" customHeight="1">
      <c r="A161" s="258" t="str">
        <f t="shared" si="18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-17443</v>
      </c>
      <c r="O161" s="466">
        <f>SUM(O162:O162)</f>
        <v>-17443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>
      <c r="A162" s="258" t="str">
        <f t="shared" si="18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-17443</v>
      </c>
      <c r="O162" s="240">
        <v>-17443</v>
      </c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8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8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/>
      <c r="P164" s="240"/>
      <c r="Q164" s="265"/>
      <c r="R164" s="265"/>
      <c r="S164" s="266"/>
      <c r="T164" s="265"/>
      <c r="U164" s="265"/>
      <c r="V164" s="265"/>
    </row>
    <row r="165" spans="1:22" ht="27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15307.4</v>
      </c>
      <c r="O165" s="460">
        <f>+O167</f>
        <v>0</v>
      </c>
      <c r="P165" s="460">
        <f>+P167</f>
        <v>15307.4</v>
      </c>
      <c r="Q165" s="265"/>
      <c r="R165" s="265"/>
      <c r="S165" s="266"/>
      <c r="T165" s="265"/>
      <c r="U165" s="265"/>
      <c r="V165" s="265"/>
    </row>
    <row r="166" spans="1:22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15307.4</v>
      </c>
      <c r="O167" s="253">
        <f>+O169</f>
        <v>0</v>
      </c>
      <c r="P167" s="253">
        <f>+P169</f>
        <v>15307.4</v>
      </c>
      <c r="Q167" s="265"/>
      <c r="R167" s="265"/>
      <c r="S167" s="266"/>
      <c r="T167" s="265"/>
      <c r="U167" s="265"/>
      <c r="V167" s="265"/>
    </row>
    <row r="168" spans="1:22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15307.4</v>
      </c>
      <c r="O169" s="466">
        <f>SUM(O170:O171)</f>
        <v>0</v>
      </c>
      <c r="P169" s="466">
        <f>SUM(P170:P171)</f>
        <v>15307.4</v>
      </c>
      <c r="Q169" s="265"/>
      <c r="R169" s="265"/>
      <c r="S169" s="266"/>
      <c r="T169" s="265"/>
      <c r="U169" s="265"/>
      <c r="V169" s="265"/>
    </row>
    <row r="170" spans="1:22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14767.4</v>
      </c>
      <c r="O170" s="240"/>
      <c r="P170" s="240">
        <f>12762.4+1205+800</f>
        <v>14767.4</v>
      </c>
      <c r="Q170" s="265"/>
      <c r="R170" s="265"/>
      <c r="S170" s="266"/>
      <c r="T170" s="265"/>
      <c r="U170" s="265"/>
      <c r="V170" s="265"/>
    </row>
    <row r="171" spans="1:22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540</v>
      </c>
      <c r="O171" s="240"/>
      <c r="P171" s="240">
        <v>540</v>
      </c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4208341.9000000004</v>
      </c>
      <c r="O172" s="460">
        <f>+O174+O246</f>
        <v>2700747.4</v>
      </c>
      <c r="P172" s="460">
        <f>+P174+P246</f>
        <v>1507594.4999999998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4226912.5</v>
      </c>
      <c r="O174" s="253">
        <f>+O176+O179+O181+O185+O189+O194+O198+O200+O206+O213+O217+O220+O224+O231+O234+O236+O238+O244</f>
        <v>2719318</v>
      </c>
      <c r="P174" s="253">
        <f>+P176+P179+P181+P185+P189+P194+P198+P200+P206+P213+P217+P220+P224+P231+P234+P236+P238+P244</f>
        <v>1507594.4999999998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26107</v>
      </c>
      <c r="O176" s="466">
        <f>SUM(O177:O178)</f>
        <v>22535</v>
      </c>
      <c r="P176" s="466">
        <f>SUM(P177:P178)</f>
        <v>3572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5">O177+P177</f>
        <v>22535</v>
      </c>
      <c r="O177" s="239">
        <f>21300+1235</f>
        <v>22535</v>
      </c>
      <c r="P177" s="239"/>
      <c r="Q177" s="265"/>
      <c r="R177" s="265"/>
      <c r="S177" s="266"/>
      <c r="T177" s="265"/>
      <c r="U177" s="265"/>
      <c r="V177" s="265"/>
    </row>
    <row r="178" spans="1:22" ht="2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5"/>
        <v>3572</v>
      </c>
      <c r="O178" s="240"/>
      <c r="P178" s="240">
        <v>3572</v>
      </c>
      <c r="Q178" s="265"/>
      <c r="R178" s="265"/>
      <c r="S178" s="266"/>
      <c r="T178" s="265"/>
      <c r="U178" s="265"/>
      <c r="V178" s="265"/>
    </row>
    <row r="179" spans="1:22" ht="44.45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-7597.3</v>
      </c>
      <c r="O179" s="466">
        <f>SUM(O180)</f>
        <v>-7597.3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5"/>
        <v>-7597.3</v>
      </c>
      <c r="O180" s="240">
        <v>-7597.3</v>
      </c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5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5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5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9.25" hidden="1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5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5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5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966</v>
      </c>
      <c r="O189" s="466">
        <f>SUM(O190:O193)</f>
        <v>0</v>
      </c>
      <c r="P189" s="466">
        <f>SUM(P190:P193)</f>
        <v>966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5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5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5"/>
        <v>966</v>
      </c>
      <c r="O192" s="239"/>
      <c r="P192" s="239">
        <v>966</v>
      </c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6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653613.89999999991</v>
      </c>
      <c r="O194" s="466">
        <f>SUM(O195:O197)</f>
        <v>0</v>
      </c>
      <c r="P194" s="466">
        <f>SUM(P195:P197)</f>
        <v>653613.89999999991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5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5"/>
        <v>653613.89999999991</v>
      </c>
      <c r="O196" s="240"/>
      <c r="P196" s="240">
        <f>236771.8+4823+2920+409099.1</f>
        <v>653613.89999999991</v>
      </c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5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21.6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5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170808.2</v>
      </c>
      <c r="O200" s="466">
        <f>SUM(O201:O205)</f>
        <v>122</v>
      </c>
      <c r="P200" s="466">
        <f>SUM(P201:P205)</f>
        <v>170686.2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5"/>
        <v>122</v>
      </c>
      <c r="O201" s="239">
        <v>122</v>
      </c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5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5"/>
        <v>74128.100000000006</v>
      </c>
      <c r="O203" s="240"/>
      <c r="P203" s="240">
        <f>69910.1+3318+900</f>
        <v>74128.100000000006</v>
      </c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5"/>
        <v>96558.1</v>
      </c>
      <c r="O204" s="240"/>
      <c r="P204" s="240">
        <f>94055.5+814+1688.6</f>
        <v>96558.1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7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8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29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5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5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5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5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5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5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5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98538</v>
      </c>
      <c r="O217" s="466">
        <f>SUM(O218:O219)</f>
        <v>0</v>
      </c>
      <c r="P217" s="466">
        <f>SUM(P218:P219)</f>
        <v>98538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5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5"/>
        <v>98538</v>
      </c>
      <c r="O219" s="240"/>
      <c r="P219" s="240">
        <f>98088+450</f>
        <v>98538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0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5"/>
        <v>0</v>
      </c>
      <c r="O221" s="240"/>
      <c r="P221" s="240"/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0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5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0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5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0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93114.7</v>
      </c>
      <c r="O224" s="466">
        <f>SUM(O225:O230)</f>
        <v>0</v>
      </c>
      <c r="P224" s="466">
        <f>SUM(P225:P230)</f>
        <v>93114.7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0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5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0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5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0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5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0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5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5"/>
        <v>93114.7</v>
      </c>
      <c r="O229" s="240"/>
      <c r="P229" s="240">
        <f>11661+81413.7+40</f>
        <v>93114.7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0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5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>
      <c r="A231" s="258" t="str">
        <f t="shared" si="30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1178.5</v>
      </c>
      <c r="O231" s="466">
        <f>SUM(O232:O233)</f>
        <v>1178.5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1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2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>
      <c r="A233" s="258" t="str">
        <f t="shared" si="30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>O233+P233</f>
        <v>1178.5</v>
      </c>
      <c r="O233" s="240">
        <v>1178.5</v>
      </c>
      <c r="P233" s="240"/>
      <c r="Q233" s="265"/>
      <c r="R233" s="265"/>
      <c r="S233" s="266"/>
      <c r="T233" s="265"/>
      <c r="U233" s="265"/>
      <c r="V233" s="265"/>
    </row>
    <row r="234" spans="1:22" ht="27">
      <c r="A234" s="258" t="str">
        <f t="shared" si="30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2179079.7999999998</v>
      </c>
      <c r="O234" s="466">
        <f>SUM(O235)</f>
        <v>2179079.7999999998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>
      <c r="A235" s="258" t="str">
        <f t="shared" si="30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5"/>
        <v>2179079.7999999998</v>
      </c>
      <c r="O235" s="240">
        <v>2179079.7999999998</v>
      </c>
      <c r="P235" s="240">
        <v>0</v>
      </c>
      <c r="Q235" s="265"/>
      <c r="R235" s="265"/>
      <c r="S235" s="266"/>
      <c r="T235" s="265"/>
      <c r="U235" s="265"/>
      <c r="V235" s="265"/>
    </row>
    <row r="236" spans="1:22" ht="27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344000</v>
      </c>
      <c r="O236" s="466">
        <f>SUM(O237)</f>
        <v>344000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>
      <c r="A237" s="258" t="str">
        <f t="shared" ref="A237" si="33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4">O237+P237</f>
        <v>344000</v>
      </c>
      <c r="O237" s="241">
        <v>344000</v>
      </c>
      <c r="P237" s="241"/>
      <c r="Q237" s="265"/>
      <c r="R237" s="265"/>
      <c r="S237" s="266"/>
      <c r="T237" s="265"/>
      <c r="U237" s="265"/>
      <c r="V237" s="265"/>
    </row>
    <row r="238" spans="1:22" ht="16.899999999999999" customHeight="1">
      <c r="B238" s="259"/>
      <c r="H238" s="482"/>
      <c r="I238" s="463"/>
      <c r="J238" s="464"/>
      <c r="K238" s="464"/>
      <c r="L238" s="465" t="s">
        <v>877</v>
      </c>
      <c r="M238" s="459"/>
      <c r="N238" s="466">
        <f>O238+P238</f>
        <v>666692.69999999995</v>
      </c>
      <c r="O238" s="466">
        <f>SUM(O239:O243)</f>
        <v>180000</v>
      </c>
      <c r="P238" s="466">
        <f>SUM(P239:P243)</f>
        <v>486692.7</v>
      </c>
      <c r="Q238" s="265"/>
      <c r="R238" s="265"/>
      <c r="S238" s="266"/>
      <c r="T238" s="265"/>
      <c r="U238" s="265"/>
      <c r="V238" s="265"/>
    </row>
    <row r="239" spans="1:22" ht="25.5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180000</v>
      </c>
      <c r="O239" s="239">
        <v>180000</v>
      </c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5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5">O241+P241</f>
        <v>252130.5</v>
      </c>
      <c r="O241" s="240"/>
      <c r="P241" s="240">
        <f>250341.5+1291+498</f>
        <v>252130.5</v>
      </c>
      <c r="Q241" s="265"/>
      <c r="R241" s="265"/>
      <c r="S241" s="266"/>
      <c r="T241" s="265"/>
      <c r="U241" s="265"/>
      <c r="V241" s="265"/>
    </row>
    <row r="242" spans="1:22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ref="N242" si="36">O242+P242</f>
        <v>133362.20000000001</v>
      </c>
      <c r="O242" s="240"/>
      <c r="P242" s="240">
        <f>129812.2+1882+1668</f>
        <v>133362.20000000001</v>
      </c>
      <c r="Q242" s="265"/>
      <c r="R242" s="265"/>
      <c r="S242" s="266"/>
      <c r="T242" s="265"/>
      <c r="U242" s="265"/>
      <c r="V242" s="265"/>
    </row>
    <row r="243" spans="1:22">
      <c r="B243" s="259"/>
      <c r="H243" s="245"/>
      <c r="I243" s="245"/>
      <c r="J243" s="249"/>
      <c r="K243" s="249"/>
      <c r="L243" s="484" t="s">
        <v>135</v>
      </c>
      <c r="M243" s="244">
        <v>5121</v>
      </c>
      <c r="N243" s="240">
        <f t="shared" si="25"/>
        <v>101200</v>
      </c>
      <c r="O243" s="240"/>
      <c r="P243" s="240">
        <v>101200</v>
      </c>
      <c r="Q243" s="265"/>
      <c r="R243" s="265"/>
      <c r="S243" s="266"/>
      <c r="T243" s="265"/>
      <c r="U243" s="265"/>
      <c r="V243" s="265"/>
    </row>
    <row r="244" spans="1:22" ht="20.45" customHeight="1">
      <c r="B244" s="259"/>
      <c r="H244" s="482"/>
      <c r="I244" s="463"/>
      <c r="J244" s="464"/>
      <c r="K244" s="464"/>
      <c r="L244" s="465" t="s">
        <v>909</v>
      </c>
      <c r="M244" s="459"/>
      <c r="N244" s="466">
        <f>O244+P244</f>
        <v>411</v>
      </c>
      <c r="O244" s="466">
        <f>SUM(O245)</f>
        <v>0</v>
      </c>
      <c r="P244" s="466">
        <f>SUM(P245)</f>
        <v>411</v>
      </c>
      <c r="Q244" s="265"/>
      <c r="R244" s="265"/>
      <c r="S244" s="266"/>
      <c r="T244" s="265"/>
      <c r="U244" s="265"/>
      <c r="V244" s="265"/>
    </row>
    <row r="245" spans="1:22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411</v>
      </c>
      <c r="O245" s="240"/>
      <c r="P245" s="240">
        <v>411</v>
      </c>
      <c r="Q245" s="265"/>
      <c r="R245" s="265"/>
      <c r="S245" s="266"/>
      <c r="T245" s="265"/>
      <c r="U245" s="265"/>
      <c r="V245" s="265"/>
    </row>
    <row r="246" spans="1:22">
      <c r="A246" s="258" t="str">
        <f t="shared" si="30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-18570.599999999999</v>
      </c>
      <c r="O246" s="253">
        <f>+O248+O251+O253+O255+O258</f>
        <v>-18570.599999999999</v>
      </c>
      <c r="P246" s="253">
        <f t="shared" ref="P246" si="38">+P248+P251+P253+P255+P258</f>
        <v>0</v>
      </c>
      <c r="Q246" s="265"/>
      <c r="R246" s="265"/>
      <c r="S246" s="266"/>
      <c r="T246" s="265"/>
      <c r="U246" s="265"/>
      <c r="V246" s="265"/>
    </row>
    <row r="247" spans="1:22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-10223.799999999999</v>
      </c>
      <c r="O251" s="466">
        <f>SUM(O252)</f>
        <v>-10223.799999999999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-10223.799999999999</v>
      </c>
      <c r="O252" s="240">
        <v>-10223.799999999999</v>
      </c>
      <c r="P252" s="240"/>
      <c r="Q252" s="265"/>
      <c r="R252" s="265"/>
      <c r="S252" s="266"/>
      <c r="T252" s="265"/>
      <c r="U252" s="265"/>
      <c r="V252" s="265"/>
    </row>
    <row r="253" spans="1:22" ht="49.15" customHeight="1">
      <c r="A253" s="258" t="str">
        <f t="shared" si="30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-8346.7999999999993</v>
      </c>
      <c r="O253" s="466">
        <f>SUM(O254)</f>
        <v>-8346.7999999999993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customHeight="1">
      <c r="A254" s="258" t="str">
        <f t="shared" si="30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-8346.7999999999993</v>
      </c>
      <c r="O254" s="240">
        <v>-8346.7999999999993</v>
      </c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0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0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0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>O257+P257</f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0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0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>
      <c r="A260" s="258" t="str">
        <f t="shared" si="30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6540.5</v>
      </c>
      <c r="O260" s="460">
        <f>+O262</f>
        <v>6540.5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>
      <c r="A261" s="258" t="str">
        <f t="shared" si="30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>
      <c r="A262" s="258" t="str">
        <f t="shared" si="30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6540.5</v>
      </c>
      <c r="O262" s="253">
        <f>+O264</f>
        <v>6540.5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>
      <c r="A263" s="258" t="str">
        <f t="shared" si="30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>
      <c r="A264" s="258" t="str">
        <f t="shared" si="30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6540.5</v>
      </c>
      <c r="O264" s="466">
        <f>SUM(O265:O271)</f>
        <v>6540.5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0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>
      <c r="A266" s="258" t="str">
        <f t="shared" si="30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6540.5</v>
      </c>
      <c r="O266" s="242">
        <v>6540.5</v>
      </c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0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41821.4</v>
      </c>
      <c r="O272" s="460">
        <f>+O274</f>
        <v>41821.4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41821.4</v>
      </c>
      <c r="O274" s="253">
        <f t="shared" ref="O274:P274" si="41">+O276+O279+O283+O285+O291+O295+O300+O303+O307+O311+O314+O317</f>
        <v>41821.4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7984.6</v>
      </c>
      <c r="O276" s="466">
        <f>SUM(O277:O278)</f>
        <v>7984.6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7984.6</v>
      </c>
      <c r="O277" s="240">
        <v>7984.6</v>
      </c>
      <c r="P277" s="240"/>
      <c r="Q277" s="265"/>
      <c r="R277" s="265"/>
      <c r="S277" s="266"/>
      <c r="T277" s="265"/>
      <c r="U277" s="265"/>
      <c r="V277" s="265"/>
    </row>
    <row r="278" spans="2:22" ht="16.149999999999999" hidden="1" customHeight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5.15" hidden="1" customHeight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6.45" hidden="1" customHeight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/>
      <c r="Q280" s="265"/>
      <c r="R280" s="265"/>
      <c r="S280" s="266"/>
      <c r="T280" s="265"/>
      <c r="U280" s="265"/>
      <c r="V280" s="265"/>
    </row>
    <row r="281" spans="2:22" ht="26.45" hidden="1" customHeight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t="16.149999999999999" hidden="1" customHeight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.6" hidden="1" customHeight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6.45" hidden="1" customHeight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18286.8</v>
      </c>
      <c r="O285" s="466">
        <f>SUM(O286:O290)</f>
        <v>18286.8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15066.6</v>
      </c>
      <c r="O287" s="239">
        <v>15066.6</v>
      </c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3220.2</v>
      </c>
      <c r="O290" s="239">
        <v>3220.2</v>
      </c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0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0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0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>P300+Q300</f>
        <v>0</v>
      </c>
      <c r="P300" s="466">
        <f>Q300+R300</f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 t="shared" ref="N301" si="49"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0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0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0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0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0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550</v>
      </c>
      <c r="O307" s="466">
        <f>SUM(O308:O310)</f>
        <v>550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0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/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0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0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550</v>
      </c>
      <c r="O310" s="240">
        <v>550</v>
      </c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0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0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0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0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0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15000</v>
      </c>
      <c r="O317" s="466">
        <f>SUM(O318)</f>
        <v>15000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15000</v>
      </c>
      <c r="O318" s="240">
        <v>15000</v>
      </c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73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481459.4</v>
      </c>
      <c r="O319" s="448">
        <f>+O321+O362+O370+O377</f>
        <v>376752.8</v>
      </c>
      <c r="P319" s="448">
        <f>+P321+P362+P370+P377</f>
        <v>104706.6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382088.5</v>
      </c>
      <c r="O321" s="460">
        <f>+O323</f>
        <v>376752.8</v>
      </c>
      <c r="P321" s="460">
        <f>+P323</f>
        <v>5335.7</v>
      </c>
      <c r="Q321" s="265"/>
      <c r="R321" s="265"/>
      <c r="S321" s="266"/>
      <c r="T321" s="265"/>
      <c r="U321" s="265"/>
      <c r="V321" s="265"/>
    </row>
    <row r="322" spans="1:23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382088.5</v>
      </c>
      <c r="O323" s="253">
        <f>+O325+O335+O337+O360</f>
        <v>376752.8</v>
      </c>
      <c r="P323" s="253">
        <f>+P325+P335+P337+P360</f>
        <v>5335.7</v>
      </c>
      <c r="Q323" s="265"/>
      <c r="R323" s="265"/>
      <c r="S323" s="266"/>
      <c r="T323" s="265"/>
      <c r="U323" s="265"/>
      <c r="V323" s="265"/>
    </row>
    <row r="324" spans="1:23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6">O326+P326</f>
        <v>0</v>
      </c>
      <c r="O326" s="240"/>
      <c r="P326" s="240"/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6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6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6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6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6"/>
        <v>0</v>
      </c>
      <c r="O331" s="239"/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6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6"/>
        <v>0</v>
      </c>
      <c r="O333" s="239"/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6"/>
        <v>0</v>
      </c>
      <c r="O334" s="240"/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6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customHeight="1">
      <c r="A337" s="258" t="str">
        <f t="shared" ref="A337:A361" si="57">CONCATENATE(B337,C337,D337,E337,F337,G337)</f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382088.5</v>
      </c>
      <c r="O337" s="466">
        <f>SUM(O338:O359)</f>
        <v>376752.8</v>
      </c>
      <c r="P337" s="466">
        <f>SUM(P338:P359)</f>
        <v>5335.7</v>
      </c>
      <c r="Q337" s="265"/>
      <c r="R337" s="265"/>
      <c r="S337" s="266"/>
      <c r="T337" s="265"/>
      <c r="U337" s="265"/>
      <c r="V337" s="265"/>
    </row>
    <row r="338" spans="1:22" ht="16.5">
      <c r="A338" s="258" t="str">
        <f t="shared" si="57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60546</v>
      </c>
      <c r="O338" s="239">
        <v>60546</v>
      </c>
      <c r="P338" s="239"/>
      <c r="Q338" s="265"/>
      <c r="R338" s="265"/>
      <c r="S338" s="266"/>
      <c r="T338" s="265"/>
      <c r="U338" s="265"/>
      <c r="V338" s="265"/>
    </row>
    <row r="339" spans="1:22" ht="25.5">
      <c r="A339" s="258" t="str">
        <f t="shared" si="57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180568.1</v>
      </c>
      <c r="O339" s="239">
        <v>180568.1</v>
      </c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7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7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>
      <c r="A342" s="258" t="str">
        <f t="shared" si="57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128.80000000000001</v>
      </c>
      <c r="O342" s="239">
        <v>128.80000000000001</v>
      </c>
      <c r="P342" s="239"/>
      <c r="Q342" s="265"/>
      <c r="R342" s="265"/>
      <c r="S342" s="266"/>
      <c r="T342" s="265"/>
      <c r="U342" s="265"/>
      <c r="V342" s="265"/>
    </row>
    <row r="343" spans="1:22" ht="16.5">
      <c r="A343" s="258" t="str">
        <f t="shared" si="57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5124</v>
      </c>
      <c r="O343" s="239">
        <v>5124</v>
      </c>
      <c r="P343" s="239"/>
      <c r="Q343" s="265"/>
      <c r="R343" s="265"/>
      <c r="S343" s="266"/>
      <c r="T343" s="265"/>
      <c r="U343" s="265"/>
      <c r="V343" s="265"/>
    </row>
    <row r="344" spans="1:22" ht="16.5">
      <c r="A344" s="258" t="str">
        <f t="shared" si="57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600</v>
      </c>
      <c r="O344" s="239">
        <v>600</v>
      </c>
      <c r="P344" s="239"/>
      <c r="Q344" s="265"/>
      <c r="R344" s="265"/>
      <c r="S344" s="266"/>
      <c r="T344" s="265"/>
      <c r="U344" s="265"/>
      <c r="V344" s="265"/>
    </row>
    <row r="345" spans="1:22" ht="16.5">
      <c r="A345" s="258" t="str">
        <f t="shared" si="57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378.3</v>
      </c>
      <c r="O345" s="239">
        <v>378.3</v>
      </c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7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/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7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>
      <c r="A348" s="258" t="str">
        <f t="shared" si="57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237.9</v>
      </c>
      <c r="O348" s="239">
        <v>237.9</v>
      </c>
      <c r="P348" s="239"/>
      <c r="Q348" s="265"/>
      <c r="R348" s="265"/>
      <c r="S348" s="266"/>
      <c r="T348" s="265"/>
      <c r="U348" s="265"/>
      <c r="V348" s="265"/>
    </row>
    <row r="349" spans="1:22" ht="16.5">
      <c r="A349" s="258" t="str">
        <f t="shared" si="57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2173.5</v>
      </c>
      <c r="O349" s="239">
        <v>2173.5</v>
      </c>
      <c r="P349" s="239"/>
      <c r="Q349" s="265"/>
      <c r="R349" s="265"/>
      <c r="S349" s="266"/>
      <c r="T349" s="265"/>
      <c r="U349" s="265"/>
      <c r="V349" s="265"/>
    </row>
    <row r="350" spans="1:22" ht="16.5">
      <c r="A350" s="258" t="str">
        <f t="shared" si="57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126320.2</v>
      </c>
      <c r="O350" s="239">
        <v>126320.2</v>
      </c>
      <c r="P350" s="239"/>
      <c r="Q350" s="265"/>
      <c r="R350" s="265"/>
      <c r="S350" s="266"/>
      <c r="T350" s="265"/>
      <c r="U350" s="265"/>
      <c r="V350" s="265"/>
    </row>
    <row r="351" spans="1:22" ht="16.5">
      <c r="A351" s="258" t="str">
        <f t="shared" si="57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9</v>
      </c>
      <c r="O351" s="239">
        <v>9</v>
      </c>
      <c r="P351" s="239"/>
      <c r="Q351" s="265"/>
      <c r="R351" s="265"/>
      <c r="S351" s="266"/>
      <c r="T351" s="265"/>
      <c r="U351" s="265"/>
      <c r="V351" s="265"/>
    </row>
    <row r="352" spans="1:22" ht="16.5">
      <c r="A352" s="258" t="str">
        <f t="shared" si="57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667</v>
      </c>
      <c r="O352" s="239">
        <v>667</v>
      </c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ref="N353:N354" si="59">O353+P353</f>
        <v>0</v>
      </c>
      <c r="O353" s="239"/>
      <c r="P353" s="239"/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7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9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7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7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7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>
      <c r="A358" s="258" t="str">
        <f t="shared" si="57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5335.7</v>
      </c>
      <c r="O358" s="239"/>
      <c r="P358" s="239">
        <v>5335.7</v>
      </c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7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7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7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60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si="55"/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10691.7</v>
      </c>
      <c r="O362" s="460">
        <f>+O364</f>
        <v>0</v>
      </c>
      <c r="P362" s="460">
        <f>+P364</f>
        <v>10691.7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55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55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10691.7</v>
      </c>
      <c r="O364" s="253">
        <f>+O366</f>
        <v>0</v>
      </c>
      <c r="P364" s="253">
        <f>+P366</f>
        <v>10691.7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55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55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10691.7</v>
      </c>
      <c r="O366" s="466">
        <f>SUM(O367:O369)</f>
        <v>0</v>
      </c>
      <c r="P366" s="466">
        <f>SUM(P367:P369)</f>
        <v>10691.7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10691.7</v>
      </c>
      <c r="O368" s="239"/>
      <c r="P368" s="239">
        <f>8838.7+1623+230</f>
        <v>10691.7</v>
      </c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55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55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55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55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55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/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>
      <c r="A377" s="258" t="str">
        <f t="shared" ref="A377:A419" si="65">CONCATENATE(B377,C377,D377,E377,F377,G377)</f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88679.2</v>
      </c>
      <c r="O377" s="460">
        <f>+O379</f>
        <v>0</v>
      </c>
      <c r="P377" s="460">
        <f>+P379</f>
        <v>88679.2</v>
      </c>
      <c r="Q377" s="265"/>
      <c r="R377" s="265"/>
      <c r="S377" s="266"/>
      <c r="T377" s="265"/>
      <c r="U377" s="265"/>
      <c r="V377" s="265"/>
    </row>
    <row r="378" spans="1:22">
      <c r="A378" s="258" t="str">
        <f t="shared" si="65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>
      <c r="A379" s="258" t="str">
        <f t="shared" si="65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88679.2</v>
      </c>
      <c r="O379" s="253">
        <f t="shared" ref="O379:P379" si="66">+O381+O389+O391+O396+O393+O398+O402+O404</f>
        <v>0</v>
      </c>
      <c r="P379" s="253">
        <f t="shared" si="66"/>
        <v>88679.2</v>
      </c>
      <c r="Q379" s="265"/>
      <c r="R379" s="265"/>
      <c r="S379" s="266"/>
      <c r="T379" s="265"/>
      <c r="U379" s="265"/>
      <c r="V379" s="265"/>
    </row>
    <row r="380" spans="1:22">
      <c r="A380" s="258" t="str">
        <f t="shared" si="65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5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5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7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5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36">
        <v>4239</v>
      </c>
      <c r="N383" s="240">
        <f t="shared" si="67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5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7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5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7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5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7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5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7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5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7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5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5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7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5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5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7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customHeight="1">
      <c r="A393" s="258" t="str">
        <f t="shared" si="65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8017.4</v>
      </c>
      <c r="O393" s="466">
        <f>SUM(O394:O395)</f>
        <v>0</v>
      </c>
      <c r="P393" s="466">
        <f>SUM(P394:P395)</f>
        <v>8017.4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5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7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>
      <c r="A395" s="258" t="str">
        <f t="shared" ref="A395" si="68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9">O395+P395</f>
        <v>8017.4</v>
      </c>
      <c r="O395" s="239"/>
      <c r="P395" s="239">
        <v>8017.4</v>
      </c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>
      <c r="A398" s="258" t="str">
        <f t="shared" si="65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64352.4</v>
      </c>
      <c r="O398" s="466">
        <f>SUM(O399:O401)</f>
        <v>0</v>
      </c>
      <c r="P398" s="466">
        <f>SUM(P399:P401)</f>
        <v>64352.4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5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70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16.5">
      <c r="A400" s="258" t="str">
        <f t="shared" si="65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7"/>
        <v>277</v>
      </c>
      <c r="O400" s="239"/>
      <c r="P400" s="239">
        <v>277</v>
      </c>
      <c r="Q400" s="265"/>
      <c r="R400" s="265"/>
      <c r="S400" s="266"/>
      <c r="T400" s="265"/>
      <c r="U400" s="265"/>
      <c r="V400" s="265"/>
    </row>
    <row r="401" spans="1:22" ht="16.5">
      <c r="A401" s="258" t="str">
        <f t="shared" si="65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7"/>
        <v>64075.4</v>
      </c>
      <c r="O401" s="239"/>
      <c r="P401" s="239">
        <f>61274.4+2059+742</f>
        <v>64075.4</v>
      </c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1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2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16309.4</v>
      </c>
      <c r="O404" s="466">
        <f>SUM(O405:O405)</f>
        <v>0</v>
      </c>
      <c r="P404" s="466">
        <f>SUM(P405:P405)</f>
        <v>16309.4</v>
      </c>
      <c r="Q404" s="265"/>
      <c r="R404" s="265"/>
      <c r="S404" s="266"/>
      <c r="T404" s="265"/>
      <c r="U404" s="265"/>
      <c r="V404" s="265"/>
    </row>
    <row r="405" spans="1:22" ht="16.5">
      <c r="A405" s="258" t="str">
        <f t="shared" ref="A405" si="73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4">O405+P405</f>
        <v>16309.4</v>
      </c>
      <c r="O405" s="239"/>
      <c r="P405" s="239">
        <v>16309.4</v>
      </c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157354.4</v>
      </c>
      <c r="O406" s="448">
        <f>+O408+O418+O435</f>
        <v>155980.4</v>
      </c>
      <c r="P406" s="448">
        <f>+P408+P418+P435</f>
        <v>1374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5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>
      <c r="A408" s="258" t="str">
        <f t="shared" si="65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215253.8</v>
      </c>
      <c r="O408" s="460">
        <f>+O410</f>
        <v>215253.8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>
      <c r="A409" s="258" t="str">
        <f t="shared" si="65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>
      <c r="A410" s="258" t="str">
        <f t="shared" si="65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215253.8</v>
      </c>
      <c r="O410" s="253">
        <f>+O300+O412+O414+O416</f>
        <v>215253.8</v>
      </c>
      <c r="P410" s="253">
        <f>+P300+P412+P414+P416</f>
        <v>0</v>
      </c>
      <c r="Q410" s="265"/>
      <c r="R410" s="265"/>
      <c r="S410" s="266"/>
      <c r="T410" s="265"/>
      <c r="U410" s="265"/>
      <c r="V410" s="265"/>
    </row>
    <row r="411" spans="1:22">
      <c r="A411" s="258" t="str">
        <f t="shared" si="65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>
      <c r="A412" s="258" t="str">
        <f t="shared" si="65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7200</v>
      </c>
      <c r="O412" s="466">
        <f>SUM(O413:O413)</f>
        <v>7200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>
      <c r="A413" s="258" t="str">
        <f t="shared" si="65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:N415" si="75">O413+P413</f>
        <v>7200</v>
      </c>
      <c r="O413" s="239">
        <v>7200</v>
      </c>
      <c r="P413" s="239"/>
      <c r="Q413" s="265"/>
      <c r="R413" s="265"/>
      <c r="S413" s="266"/>
      <c r="T413" s="265"/>
      <c r="U413" s="265"/>
      <c r="V413" s="265"/>
    </row>
    <row r="414" spans="1:22" ht="54">
      <c r="B414" s="259"/>
      <c r="H414" s="245"/>
      <c r="I414" s="463"/>
      <c r="J414" s="464"/>
      <c r="K414" s="464"/>
      <c r="L414" s="465" t="s">
        <v>893</v>
      </c>
      <c r="M414" s="459"/>
      <c r="N414" s="466">
        <f>O414+P414</f>
        <v>18090</v>
      </c>
      <c r="O414" s="466">
        <f>+O415</f>
        <v>18090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f t="shared" si="75"/>
        <v>18090</v>
      </c>
      <c r="O415" s="240">
        <v>18090</v>
      </c>
      <c r="P415" s="240"/>
      <c r="Q415" s="265"/>
      <c r="R415" s="265"/>
      <c r="S415" s="266"/>
      <c r="T415" s="265"/>
      <c r="U415" s="265"/>
      <c r="V415" s="265"/>
    </row>
    <row r="416" spans="1:22" ht="27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189963.8</v>
      </c>
      <c r="O416" s="466">
        <f t="shared" ref="O416:P416" si="76">O417</f>
        <v>189963.8</v>
      </c>
      <c r="P416" s="466">
        <f t="shared" si="76"/>
        <v>0</v>
      </c>
      <c r="Q416" s="265"/>
      <c r="R416" s="265"/>
      <c r="S416" s="266"/>
      <c r="T416" s="265"/>
      <c r="U416" s="265"/>
      <c r="V416" s="265"/>
    </row>
    <row r="417" spans="1:22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7">O417+P417</f>
        <v>189963.8</v>
      </c>
      <c r="O417" s="240">
        <v>189963.8</v>
      </c>
      <c r="P417" s="240"/>
      <c r="Q417" s="265"/>
      <c r="R417" s="265"/>
      <c r="S417" s="266"/>
      <c r="T417" s="265"/>
      <c r="U417" s="265"/>
      <c r="V417" s="265"/>
    </row>
    <row r="418" spans="1:22">
      <c r="A418" s="258" t="str">
        <f t="shared" si="65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-59564.399999999994</v>
      </c>
      <c r="O418" s="460">
        <f>+O420</f>
        <v>-59766.399999999994</v>
      </c>
      <c r="P418" s="460">
        <f>+P420</f>
        <v>202</v>
      </c>
      <c r="Q418" s="265"/>
      <c r="R418" s="265"/>
      <c r="S418" s="266"/>
      <c r="T418" s="265"/>
      <c r="U418" s="265"/>
      <c r="V418" s="265"/>
    </row>
    <row r="419" spans="1:22">
      <c r="A419" s="258" t="str">
        <f t="shared" si="65"/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>
      <c r="A420" s="258" t="str">
        <f t="shared" ref="A420:A469" si="78">CONCATENATE(B420,C420,D420,E420,F420,G420)</f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-59564.399999999994</v>
      </c>
      <c r="O420" s="253">
        <f>+O424+O427+O431+O433+O422</f>
        <v>-59766.399999999994</v>
      </c>
      <c r="P420" s="253">
        <f t="shared" ref="P420" si="79">+P424+P427+P431+P433+P422</f>
        <v>202</v>
      </c>
      <c r="Q420" s="265"/>
      <c r="R420" s="265"/>
      <c r="S420" s="266"/>
      <c r="T420" s="265"/>
      <c r="U420" s="265"/>
      <c r="V420" s="265"/>
    </row>
    <row r="421" spans="1:22" ht="15" customHeight="1">
      <c r="A421" s="258" t="str">
        <f t="shared" si="78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202</v>
      </c>
      <c r="O422" s="466">
        <f>SUM(O423)</f>
        <v>0</v>
      </c>
      <c r="P422" s="466">
        <f>SUM(P423)</f>
        <v>202</v>
      </c>
      <c r="Q422" s="265"/>
      <c r="R422" s="265"/>
      <c r="S422" s="266"/>
      <c r="T422" s="265"/>
      <c r="U422" s="265"/>
      <c r="V422" s="265"/>
    </row>
    <row r="423" spans="1:22" ht="21.75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202</v>
      </c>
      <c r="O423" s="239"/>
      <c r="P423" s="239">
        <v>202</v>
      </c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8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8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80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8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80"/>
        <v>0</v>
      </c>
      <c r="O426" s="240"/>
      <c r="P426" s="240"/>
      <c r="Q426" s="265"/>
      <c r="R426" s="265"/>
      <c r="S426" s="266"/>
      <c r="T426" s="265"/>
      <c r="U426" s="265"/>
      <c r="V426" s="265"/>
    </row>
    <row r="427" spans="1:22" ht="54">
      <c r="A427" s="258" t="str">
        <f t="shared" si="78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-784.2</v>
      </c>
      <c r="O427" s="466">
        <f>SUM(O428:O430)</f>
        <v>-784.2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8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80"/>
        <v>0</v>
      </c>
      <c r="O428" s="240"/>
      <c r="P428" s="240"/>
      <c r="Q428" s="265"/>
      <c r="R428" s="265"/>
      <c r="S428" s="266"/>
      <c r="T428" s="265"/>
      <c r="U428" s="265"/>
      <c r="V428" s="265"/>
    </row>
    <row r="429" spans="1:22">
      <c r="A429" s="258" t="str">
        <f t="shared" si="78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80"/>
        <v>-784.2</v>
      </c>
      <c r="O429" s="240">
        <v>-784.2</v>
      </c>
      <c r="P429" s="240"/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8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80"/>
        <v>0</v>
      </c>
      <c r="O430" s="240"/>
      <c r="P430" s="240"/>
      <c r="Q430" s="265"/>
      <c r="R430" s="265"/>
      <c r="S430" s="266"/>
      <c r="T430" s="265"/>
      <c r="U430" s="265"/>
      <c r="V430" s="265"/>
    </row>
    <row r="431" spans="1:22" ht="54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-45754.7</v>
      </c>
      <c r="O431" s="466">
        <f>SUM(O432)</f>
        <v>-45754.7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>
      <c r="A432" s="258" t="str">
        <f t="shared" si="78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80"/>
        <v>-45754.7</v>
      </c>
      <c r="O432" s="240">
        <v>-45754.7</v>
      </c>
      <c r="P432" s="240"/>
      <c r="Q432" s="265"/>
      <c r="R432" s="265"/>
      <c r="S432" s="266"/>
      <c r="T432" s="265"/>
      <c r="U432" s="265"/>
      <c r="V432" s="265"/>
    </row>
    <row r="433" spans="1:22" ht="67.5">
      <c r="A433" s="258" t="str">
        <f t="shared" si="78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-13227.5</v>
      </c>
      <c r="O433" s="466">
        <f>SUM(O434)</f>
        <v>-13227.5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>
      <c r="A434" s="258" t="str">
        <f t="shared" si="78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80"/>
        <v>-13227.5</v>
      </c>
      <c r="O434" s="240">
        <v>-13227.5</v>
      </c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8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1665</v>
      </c>
      <c r="O435" s="460">
        <f>+O437</f>
        <v>493</v>
      </c>
      <c r="P435" s="460">
        <f>+P437</f>
        <v>1172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8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8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1665</v>
      </c>
      <c r="O437" s="253">
        <f t="shared" ref="O437:P437" si="81">+O439+O443+O449+O458+O467</f>
        <v>493</v>
      </c>
      <c r="P437" s="253">
        <f t="shared" si="81"/>
        <v>1172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8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8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8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2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8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2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8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2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8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19.5" hidden="1" customHeight="1">
      <c r="A444" s="258" t="str">
        <f t="shared" si="78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2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8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2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8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2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8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2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8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2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8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1172</v>
      </c>
      <c r="O449" s="466">
        <f>SUM(O450:O457)</f>
        <v>0</v>
      </c>
      <c r="P449" s="466">
        <f>SUM(P450:P457)</f>
        <v>1172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8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2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8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2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8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2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8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2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8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2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8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2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8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2"/>
        <v>1172</v>
      </c>
      <c r="O456" s="239"/>
      <c r="P456" s="239">
        <f>600+813-241</f>
        <v>1172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8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/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8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493</v>
      </c>
      <c r="O458" s="466">
        <f>SUM(O459:O466)</f>
        <v>493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8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8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3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8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3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8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3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8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3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>
      <c r="A464" s="258" t="str">
        <f t="shared" si="78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3"/>
        <v>493</v>
      </c>
      <c r="O464" s="240">
        <f>453+40</f>
        <v>493</v>
      </c>
      <c r="P464" s="253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3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3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8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8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3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8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3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>
      <c r="A470" s="258" t="str">
        <f t="shared" ref="A470:A520" si="84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58335.600000000006</v>
      </c>
      <c r="O470" s="448">
        <f t="shared" ref="O470:P470" si="85">+O472</f>
        <v>562</v>
      </c>
      <c r="P470" s="448">
        <f t="shared" si="85"/>
        <v>57773.600000000006</v>
      </c>
      <c r="Q470" s="265"/>
      <c r="R470" s="265"/>
      <c r="S470" s="266"/>
      <c r="T470" s="265"/>
      <c r="U470" s="265"/>
      <c r="V470" s="265"/>
    </row>
    <row r="471" spans="1:235">
      <c r="A471" s="258" t="str">
        <f t="shared" si="84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>
      <c r="A472" s="258" t="str">
        <f t="shared" si="84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58335.600000000006</v>
      </c>
      <c r="O472" s="460">
        <f t="shared" ref="O472:P472" si="86">+O474</f>
        <v>562</v>
      </c>
      <c r="P472" s="460">
        <f t="shared" si="86"/>
        <v>57773.600000000006</v>
      </c>
      <c r="Q472" s="265"/>
      <c r="R472" s="265"/>
      <c r="S472" s="266"/>
      <c r="T472" s="265"/>
      <c r="U472" s="265"/>
      <c r="V472" s="265"/>
    </row>
    <row r="473" spans="1:235">
      <c r="A473" s="258" t="str">
        <f t="shared" si="84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>
      <c r="A474" s="258" t="str">
        <f t="shared" si="84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58335.600000000006</v>
      </c>
      <c r="O474" s="253">
        <f>+O476+O479+O481</f>
        <v>562</v>
      </c>
      <c r="P474" s="253">
        <f>+P476+P479+P481</f>
        <v>57773.600000000006</v>
      </c>
      <c r="Q474" s="265"/>
      <c r="R474" s="265"/>
      <c r="S474" s="266"/>
      <c r="T474" s="265"/>
      <c r="U474" s="265"/>
      <c r="V474" s="265"/>
    </row>
    <row r="475" spans="1:235">
      <c r="A475" s="258" t="str">
        <f t="shared" si="84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4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4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" si="87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4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ref="N478:N480" si="88">O478+P478</f>
        <v>0</v>
      </c>
      <c r="O478" s="239"/>
      <c r="P478" s="239"/>
      <c r="Q478" s="265"/>
      <c r="R478" s="265"/>
      <c r="S478" s="266"/>
      <c r="T478" s="265"/>
      <c r="U478" s="265"/>
      <c r="V478" s="265"/>
    </row>
    <row r="479" spans="1:235">
      <c r="A479" s="258" t="str">
        <f t="shared" si="84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>O479+P479</f>
        <v>562</v>
      </c>
      <c r="O479" s="466">
        <f>SUM(O480)</f>
        <v>562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>
      <c r="A480" s="258" t="str">
        <f t="shared" si="84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8"/>
        <v>562</v>
      </c>
      <c r="O480" s="239">
        <v>562</v>
      </c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>
      <c r="A481" s="258" t="str">
        <f t="shared" ref="A481:A482" si="89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>O481+P481</f>
        <v>57773.600000000006</v>
      </c>
      <c r="O481" s="466">
        <f>SUM(O482)</f>
        <v>0</v>
      </c>
      <c r="P481" s="466">
        <f>SUM(P482)</f>
        <v>57773.600000000006</v>
      </c>
      <c r="Q481" s="265"/>
      <c r="R481" s="265"/>
      <c r="S481" s="266"/>
      <c r="T481" s="265"/>
      <c r="U481" s="265"/>
      <c r="V481" s="265"/>
    </row>
    <row r="482" spans="1:22" ht="16.5">
      <c r="A482" s="258" t="str">
        <f t="shared" si="89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ref="N482" si="90">O482+P482</f>
        <v>57773.600000000006</v>
      </c>
      <c r="O482" s="239"/>
      <c r="P482" s="239">
        <f>49324.8+7179+1269.8</f>
        <v>57773.600000000006</v>
      </c>
      <c r="Q482" s="265"/>
      <c r="R482" s="265"/>
      <c r="S482" s="266"/>
      <c r="T482" s="265"/>
      <c r="U482" s="265"/>
      <c r="V482" s="265"/>
    </row>
    <row r="483" spans="1:22">
      <c r="A483" s="258" t="str">
        <f t="shared" si="84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763831.2</v>
      </c>
      <c r="O483" s="448">
        <f>+O485+O510+O559</f>
        <v>148509.79999999999</v>
      </c>
      <c r="P483" s="448">
        <f>+P485+P510+P559</f>
        <v>615321.39999999991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4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4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190219.5</v>
      </c>
      <c r="O485" s="460">
        <f>+O487</f>
        <v>80000</v>
      </c>
      <c r="P485" s="460">
        <f>+P487</f>
        <v>110219.5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4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4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190219.5</v>
      </c>
      <c r="O487" s="253">
        <f t="shared" ref="O487:P487" si="91">+O489+O494+O504+O508</f>
        <v>80000</v>
      </c>
      <c r="P487" s="253">
        <f t="shared" si="91"/>
        <v>110219.5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4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>
      <c r="A489" s="258" t="str">
        <f t="shared" si="84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80000</v>
      </c>
      <c r="O489" s="466">
        <f t="shared" ref="O489:P489" si="92">SUM(O490:O493)</f>
        <v>80000</v>
      </c>
      <c r="P489" s="466">
        <f t="shared" si="92"/>
        <v>0</v>
      </c>
      <c r="Q489" s="265"/>
      <c r="R489" s="265"/>
      <c r="S489" s="266"/>
      <c r="T489" s="265"/>
      <c r="U489" s="265"/>
      <c r="V489" s="265"/>
    </row>
    <row r="490" spans="1:22">
      <c r="A490" s="258" t="str">
        <f t="shared" si="84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3">O490+P490</f>
        <v>80000</v>
      </c>
      <c r="O490" s="240">
        <v>80000</v>
      </c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4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3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7.75" hidden="1" customHeight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4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5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4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4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110219.5</v>
      </c>
      <c r="O494" s="466">
        <f>SUM(O495:O503)</f>
        <v>0</v>
      </c>
      <c r="P494" s="466">
        <f>SUM(P495:P503)</f>
        <v>110219.5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4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3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4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3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4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3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4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3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4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3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4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3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>
      <c r="A501" s="258" t="str">
        <f t="shared" si="84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3"/>
        <v>110219.5</v>
      </c>
      <c r="O501" s="240"/>
      <c r="P501" s="240">
        <f>97512.9+10386.6+2320</f>
        <v>110219.5</v>
      </c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4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3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4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3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4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4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3"/>
        <v>0</v>
      </c>
      <c r="O505" s="253"/>
      <c r="P505" s="253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4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3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4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3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4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6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7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4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573611.69999999995</v>
      </c>
      <c r="O510" s="460">
        <f>+O512+O518+O523+O527+O543+O552</f>
        <v>68509.8</v>
      </c>
      <c r="P510" s="460">
        <f>+P512+P518+P523+P527+P543+P552</f>
        <v>505101.89999999997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4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4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8">+O514+O516</f>
        <v>0</v>
      </c>
      <c r="P512" s="253">
        <f t="shared" si="98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4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4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4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9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4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4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9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4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100">+O520</f>
        <v>0</v>
      </c>
      <c r="P518" s="253">
        <f t="shared" si="100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4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si="84"/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ref="A521:A569" si="101">CONCATENATE(B521,C521,D521,E521,F521,G521)</f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2">O521+P521</f>
        <v>0</v>
      </c>
      <c r="O521" s="240"/>
      <c r="P521" s="240"/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101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2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101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3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101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68856.800000000003</v>
      </c>
      <c r="O527" s="253">
        <f>+O529+O538+O540</f>
        <v>68509.8</v>
      </c>
      <c r="P527" s="253">
        <f t="shared" ref="P527" si="104">+P529+P538+P540</f>
        <v>347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101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101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68509.8</v>
      </c>
      <c r="O529" s="466">
        <f>SUM(O530:O537)</f>
        <v>68509.8</v>
      </c>
      <c r="P529" s="466">
        <f>SUM(P530:P537)</f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5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101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5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101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5"/>
        <v>57657</v>
      </c>
      <c r="O532" s="240">
        <f>5032+52625</f>
        <v>57657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101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5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101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6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>
      <c r="A535" s="258" t="str">
        <f t="shared" si="101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6"/>
        <v>9401.2000000000007</v>
      </c>
      <c r="O535" s="240">
        <v>9401.2000000000007</v>
      </c>
      <c r="P535" s="240"/>
      <c r="Q535" s="265"/>
      <c r="R535" s="265"/>
      <c r="S535" s="266"/>
      <c r="T535" s="265"/>
      <c r="U535" s="265"/>
      <c r="V535" s="265"/>
    </row>
    <row r="536" spans="1:22" ht="25.5">
      <c r="A536" s="258" t="str">
        <f t="shared" ref="A536" si="107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6"/>
        <v>1451.6</v>
      </c>
      <c r="O536" s="240">
        <v>1451.6</v>
      </c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101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6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101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101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6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customHeight="1">
      <c r="A540" s="258" t="str">
        <f t="shared" ref="A540:A542" si="108">CONCATENATE(B540,C540,D540,E540,F540,G540)</f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933</v>
      </c>
      <c r="M540" s="459"/>
      <c r="N540" s="466">
        <f>O540+P540</f>
        <v>347</v>
      </c>
      <c r="O540" s="466">
        <f>SUM(O541:O542)</f>
        <v>0</v>
      </c>
      <c r="P540" s="466">
        <f>SUM(P541:P542)</f>
        <v>347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108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9">O541+P541</f>
        <v>0</v>
      </c>
      <c r="O541" s="240"/>
      <c r="P541" s="240"/>
      <c r="Q541" s="265"/>
      <c r="R541" s="265"/>
      <c r="S541" s="266"/>
      <c r="T541" s="265"/>
      <c r="U541" s="265"/>
      <c r="V541" s="265"/>
    </row>
    <row r="542" spans="1:22" ht="16.5">
      <c r="A542" s="258" t="str">
        <f t="shared" si="108"/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9"/>
        <v>347</v>
      </c>
      <c r="O542" s="239"/>
      <c r="P542" s="239">
        <v>347</v>
      </c>
      <c r="Q542" s="265"/>
      <c r="R542" s="265"/>
      <c r="S542" s="266"/>
      <c r="T542" s="265"/>
      <c r="U542" s="265"/>
      <c r="V542" s="265"/>
    </row>
    <row r="543" spans="1:22">
      <c r="A543" s="258" t="str">
        <f t="shared" si="101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427799.1</v>
      </c>
      <c r="O543" s="253">
        <f>+O545+O547+O549</f>
        <v>0</v>
      </c>
      <c r="P543" s="253">
        <f>+P545+P547+P549</f>
        <v>427799.1</v>
      </c>
      <c r="Q543" s="265"/>
      <c r="R543" s="265"/>
      <c r="S543" s="266"/>
      <c r="T543" s="265"/>
      <c r="U543" s="265"/>
      <c r="V543" s="265"/>
    </row>
    <row r="544" spans="1:22">
      <c r="A544" s="258" t="str">
        <f t="shared" si="101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101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101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10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101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101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10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>
      <c r="A549" s="258" t="str">
        <f t="shared" si="101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427799.1</v>
      </c>
      <c r="O549" s="466">
        <f>SUM(O550:O551)</f>
        <v>0</v>
      </c>
      <c r="P549" s="466">
        <f>SUM(P550:P551)</f>
        <v>427799.1</v>
      </c>
      <c r="Q549" s="265"/>
      <c r="R549" s="265"/>
      <c r="S549" s="266"/>
      <c r="T549" s="265"/>
      <c r="U549" s="265"/>
      <c r="V549" s="265"/>
    </row>
    <row r="550" spans="1:22" ht="16.5">
      <c r="A550" s="258" t="str">
        <f t="shared" si="101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10"/>
        <v>427799.1</v>
      </c>
      <c r="O550" s="239"/>
      <c r="P550" s="239">
        <f>424027.6+2301.5+1470</f>
        <v>427799.1</v>
      </c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101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10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>
      <c r="A552" s="258" t="str">
        <f t="shared" si="101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76955.8</v>
      </c>
      <c r="O552" s="253">
        <f t="shared" ref="O552:P552" si="111">+O554</f>
        <v>0</v>
      </c>
      <c r="P552" s="253">
        <f t="shared" si="111"/>
        <v>76955.8</v>
      </c>
      <c r="Q552" s="265"/>
      <c r="R552" s="265"/>
      <c r="S552" s="266"/>
      <c r="T552" s="265"/>
      <c r="U552" s="265"/>
      <c r="V552" s="265"/>
    </row>
    <row r="553" spans="1:22">
      <c r="A553" s="258" t="str">
        <f t="shared" si="101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>
      <c r="A554" s="258" t="str">
        <f t="shared" si="101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76955.8</v>
      </c>
      <c r="O554" s="466">
        <f>SUM(O555:O558)</f>
        <v>0</v>
      </c>
      <c r="P554" s="466">
        <f>SUM(P555:P558)</f>
        <v>76955.8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101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2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8.5" hidden="1" customHeight="1">
      <c r="A556" s="258" t="str">
        <f t="shared" si="101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2"/>
        <v>0</v>
      </c>
      <c r="O556" s="240"/>
      <c r="P556" s="240"/>
      <c r="Q556" s="265"/>
      <c r="R556" s="265"/>
      <c r="S556" s="266"/>
      <c r="T556" s="265"/>
      <c r="U556" s="265"/>
      <c r="V556" s="265"/>
    </row>
    <row r="557" spans="1:22" ht="20.25" customHeight="1">
      <c r="A557" s="258" t="str">
        <f t="shared" ref="A557:A558" si="113">CONCATENATE(B557,C557,D557,E557,F557,G557)</f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2"/>
        <v>13920</v>
      </c>
      <c r="O557" s="239"/>
      <c r="P557" s="239">
        <v>13920</v>
      </c>
      <c r="Q557" s="265"/>
      <c r="R557" s="265"/>
      <c r="S557" s="266"/>
      <c r="T557" s="265"/>
      <c r="U557" s="265"/>
      <c r="V557" s="265"/>
    </row>
    <row r="558" spans="1:22">
      <c r="A558" s="258" t="str">
        <f t="shared" si="113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2"/>
        <v>63035.8</v>
      </c>
      <c r="O558" s="240"/>
      <c r="P558" s="240">
        <f>27850+35185.8</f>
        <v>63035.8</v>
      </c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101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101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101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4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101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101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5">SUM(O564:O565)</f>
        <v>0</v>
      </c>
      <c r="P563" s="466">
        <f t="shared" si="115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101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6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101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6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>
      <c r="A566" s="258" t="str">
        <f t="shared" si="101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>
      <c r="A567" s="258" t="str">
        <f t="shared" si="101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>
      <c r="A568" s="258" t="str">
        <f t="shared" si="101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-1710316.3000000003</v>
      </c>
      <c r="O568" s="448">
        <f>+O570+O600+O614+O639</f>
        <v>-3026937.2</v>
      </c>
      <c r="P568" s="448">
        <f>+P570+P600+P614+P639</f>
        <v>1316620.8999999999</v>
      </c>
      <c r="Q568" s="265"/>
      <c r="R568" s="265"/>
      <c r="S568" s="266"/>
      <c r="T568" s="265"/>
      <c r="U568" s="265"/>
      <c r="V568" s="265"/>
    </row>
    <row r="569" spans="1:22">
      <c r="A569" s="258" t="str">
        <f t="shared" si="101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>
      <c r="A570" s="258" t="str">
        <f t="shared" ref="A570:A604" si="117">CONCATENATE(B570,C570,D570,E570,F570,G570)</f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-2990018.1</v>
      </c>
      <c r="O570" s="460">
        <f>+O572+O595</f>
        <v>-3000000</v>
      </c>
      <c r="P570" s="460">
        <f>+P572+P595</f>
        <v>9981.9</v>
      </c>
      <c r="Q570" s="265"/>
      <c r="R570" s="265"/>
      <c r="S570" s="266"/>
      <c r="T570" s="265"/>
      <c r="U570" s="265"/>
      <c r="V570" s="265"/>
    </row>
    <row r="571" spans="1:22">
      <c r="A571" s="258" t="str">
        <f t="shared" si="117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>
      <c r="A572" s="258" t="str">
        <f t="shared" si="117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-2990018.1</v>
      </c>
      <c r="O572" s="253">
        <f t="shared" ref="O572:P572" si="118">+O574+O579+O583+O587+O589+O591+O593</f>
        <v>-3000000</v>
      </c>
      <c r="P572" s="253">
        <f t="shared" si="118"/>
        <v>9981.9</v>
      </c>
      <c r="Q572" s="265"/>
      <c r="R572" s="265"/>
      <c r="S572" s="266"/>
      <c r="T572" s="265"/>
      <c r="U572" s="265"/>
      <c r="V572" s="265"/>
    </row>
    <row r="573" spans="1:22">
      <c r="A573" s="258" t="str">
        <f t="shared" si="117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117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si="117"/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9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7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9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7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9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7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9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>
      <c r="A579" s="258" t="str">
        <f t="shared" si="117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9981.9</v>
      </c>
      <c r="O579" s="466">
        <f>SUM(O580:O582)</f>
        <v>0</v>
      </c>
      <c r="P579" s="466">
        <f>SUM(P580:P582)</f>
        <v>9981.9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7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9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20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>
      <c r="A582" s="258" t="str">
        <f t="shared" si="117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9"/>
        <v>9981.9</v>
      </c>
      <c r="O582" s="239"/>
      <c r="P582" s="239">
        <v>9981.9</v>
      </c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7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7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9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>
        <f t="shared" si="119"/>
        <v>0</v>
      </c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7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9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21">O588+P588</f>
        <v>0</v>
      </c>
      <c r="O588" s="240"/>
      <c r="P588" s="240"/>
      <c r="Q588" s="265"/>
      <c r="R588" s="265"/>
      <c r="S588" s="266"/>
      <c r="T588" s="265"/>
      <c r="U588" s="265"/>
      <c r="V588" s="265"/>
    </row>
    <row r="589" spans="1:22" ht="46.5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-3000000</v>
      </c>
      <c r="O589" s="466">
        <f>SUM(O590)</f>
        <v>-3000000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9"/>
        <v>-3000000</v>
      </c>
      <c r="O590" s="240">
        <v>-3000000</v>
      </c>
      <c r="P590" s="240"/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2">O592+P592</f>
        <v>0</v>
      </c>
      <c r="O592" s="240"/>
      <c r="P592" s="240"/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3">O594</f>
        <v>0</v>
      </c>
      <c r="P593" s="466">
        <f t="shared" si="123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4">O594+P594</f>
        <v>0</v>
      </c>
      <c r="O594" s="240"/>
      <c r="P594" s="240"/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7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7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7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7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5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7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5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>
      <c r="A600" s="258" t="str">
        <f t="shared" si="117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-28657.200000000001</v>
      </c>
      <c r="O600" s="460">
        <f>+O602+O609</f>
        <v>-28657.200000000001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>
      <c r="A601" s="258" t="str">
        <f t="shared" si="117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>
      <c r="A602" s="258" t="str">
        <f t="shared" si="117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-28657.200000000001</v>
      </c>
      <c r="O602" s="253">
        <f>O604+O607</f>
        <v>-28657.200000000001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>
      <c r="A603" s="258" t="str">
        <f t="shared" si="117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>
      <c r="A604" s="258" t="str">
        <f t="shared" si="117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-28657.200000000001</v>
      </c>
      <c r="O604" s="466">
        <f>SUM(O605:O606)</f>
        <v>-28657.200000000001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6">O605+P605</f>
        <v>0</v>
      </c>
      <c r="O605" s="240"/>
      <c r="P605" s="240"/>
      <c r="Q605" s="265"/>
      <c r="R605" s="265"/>
      <c r="S605" s="266"/>
      <c r="T605" s="265"/>
      <c r="U605" s="265"/>
      <c r="V605" s="265"/>
    </row>
    <row r="606" spans="1:22" ht="25.5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6"/>
        <v>-28657.200000000001</v>
      </c>
      <c r="O606" s="240">
        <v>-28657.200000000001</v>
      </c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7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8">O608+P608</f>
        <v>0</v>
      </c>
      <c r="O608" s="240"/>
      <c r="P608" s="240"/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9">O612+P612</f>
        <v>0</v>
      </c>
      <c r="O612" s="240"/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9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477</v>
      </c>
      <c r="O614" s="460">
        <f>+O616</f>
        <v>0</v>
      </c>
      <c r="P614" s="460">
        <f>+P616</f>
        <v>477</v>
      </c>
      <c r="Q614" s="265"/>
      <c r="R614" s="265"/>
      <c r="S614" s="266"/>
      <c r="T614" s="265"/>
      <c r="U614" s="265"/>
      <c r="V614" s="265"/>
    </row>
    <row r="615" spans="1:22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477</v>
      </c>
      <c r="O616" s="253">
        <f>+O618+O623+O626+O629+O631+O636</f>
        <v>0</v>
      </c>
      <c r="P616" s="253">
        <f>+P618+P623+P626+P629+P631+P636</f>
        <v>477</v>
      </c>
      <c r="Q616" s="265"/>
      <c r="R616" s="265"/>
      <c r="S616" s="266"/>
      <c r="T616" s="265"/>
      <c r="U616" s="265"/>
      <c r="V616" s="265"/>
    </row>
    <row r="617" spans="1:22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30">O619+P619</f>
        <v>0</v>
      </c>
      <c r="O619" s="240"/>
      <c r="P619" s="240"/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30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30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30"/>
        <v>0</v>
      </c>
      <c r="O622" s="240"/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30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30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30"/>
        <v>0</v>
      </c>
      <c r="O627" s="240"/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30"/>
        <v>0</v>
      </c>
      <c r="O628" s="240"/>
      <c r="P628" s="240"/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30"/>
        <v>0</v>
      </c>
      <c r="O630" s="239"/>
      <c r="P630" s="239"/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30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30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30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30"/>
        <v>0</v>
      </c>
      <c r="O635" s="240"/>
      <c r="P635" s="240"/>
      <c r="Q635" s="265"/>
      <c r="R635" s="265"/>
      <c r="S635" s="266"/>
      <c r="T635" s="265"/>
      <c r="U635" s="265"/>
      <c r="V635" s="265"/>
    </row>
    <row r="636" spans="1:22" ht="27">
      <c r="H636" s="238"/>
      <c r="I636" s="463"/>
      <c r="J636" s="464"/>
      <c r="K636" s="464"/>
      <c r="L636" s="465" t="s">
        <v>852</v>
      </c>
      <c r="M636" s="459"/>
      <c r="N636" s="466">
        <f>SUM(N637:N638)</f>
        <v>477</v>
      </c>
      <c r="O636" s="466">
        <f>SUM(O637:O638)</f>
        <v>0</v>
      </c>
      <c r="P636" s="466">
        <f>SUM(P637:P638)</f>
        <v>477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30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31">O638+P638</f>
        <v>477</v>
      </c>
      <c r="O638" s="240"/>
      <c r="P638" s="240">
        <v>477</v>
      </c>
      <c r="Q638" s="265"/>
      <c r="R638" s="265"/>
      <c r="S638" s="266"/>
      <c r="T638" s="265"/>
      <c r="U638" s="265"/>
      <c r="V638" s="265"/>
    </row>
    <row r="639" spans="1:22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1307882</v>
      </c>
      <c r="O639" s="460">
        <f>+O641</f>
        <v>1720</v>
      </c>
      <c r="P639" s="460">
        <f>+P641</f>
        <v>1306162</v>
      </c>
      <c r="Q639" s="265"/>
      <c r="R639" s="265"/>
      <c r="S639" s="266"/>
      <c r="T639" s="265"/>
      <c r="U639" s="265"/>
      <c r="V639" s="265"/>
    </row>
    <row r="640" spans="1:22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1307882</v>
      </c>
      <c r="O641" s="253">
        <f>+O643+O648+O650+O652+O654+O657</f>
        <v>1720</v>
      </c>
      <c r="P641" s="253">
        <f>+P643+P648+P650+P652+P654+P657</f>
        <v>1306162</v>
      </c>
      <c r="Q641" s="265"/>
      <c r="R641" s="265"/>
      <c r="S641" s="266"/>
      <c r="T641" s="265"/>
      <c r="U641" s="265"/>
      <c r="V641" s="265"/>
    </row>
    <row r="642" spans="1:22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1306282</v>
      </c>
      <c r="O643" s="466">
        <f>SUM(O644:O647)</f>
        <v>120</v>
      </c>
      <c r="P643" s="466">
        <f>SUM(P644:P647)</f>
        <v>1306162</v>
      </c>
      <c r="Q643" s="265"/>
      <c r="R643" s="265"/>
      <c r="S643" s="266"/>
      <c r="T643" s="265"/>
      <c r="U643" s="265"/>
      <c r="V643" s="265"/>
    </row>
    <row r="644" spans="1:22" ht="29.25" customHeight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2">O644+P644</f>
        <v>120</v>
      </c>
      <c r="O644" s="240">
        <v>120</v>
      </c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2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2"/>
        <v>706</v>
      </c>
      <c r="O646" s="240"/>
      <c r="P646" s="240">
        <f>586+120</f>
        <v>706</v>
      </c>
      <c r="Q646" s="265"/>
      <c r="R646" s="265"/>
      <c r="S646" s="266"/>
      <c r="T646" s="265"/>
      <c r="U646" s="265"/>
      <c r="V646" s="265"/>
    </row>
    <row r="647" spans="1:22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2"/>
        <v>1305456</v>
      </c>
      <c r="O647" s="240"/>
      <c r="P647" s="240">
        <f>137356.3+14991+5069+20968.1+742978.9+384092.7</f>
        <v>1305456</v>
      </c>
      <c r="Q647" s="265"/>
      <c r="R647" s="265"/>
      <c r="S647" s="266"/>
      <c r="T647" s="265"/>
      <c r="U647" s="265"/>
      <c r="V647" s="265"/>
    </row>
    <row r="648" spans="1:22" ht="27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1600</v>
      </c>
      <c r="O648" s="466">
        <f>SUM(O649)</f>
        <v>1600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2"/>
        <v>1600</v>
      </c>
      <c r="O649" s="240">
        <v>1600</v>
      </c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2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2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2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2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3">O658+P658</f>
        <v>0</v>
      </c>
      <c r="O658" s="240"/>
      <c r="P658" s="240"/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149898.20000000001</v>
      </c>
      <c r="O659" s="448">
        <f>+O661+O667+O688+O741</f>
        <v>149898.20000000001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4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5">+O671+O679+O682+O685</f>
        <v>0</v>
      </c>
      <c r="P669" s="253">
        <f t="shared" si="135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6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6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>
        <f t="shared" si="136"/>
        <v>0</v>
      </c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>
        <f t="shared" si="136"/>
        <v>0</v>
      </c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>
        <f t="shared" si="136"/>
        <v>0</v>
      </c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>
        <f t="shared" si="136"/>
        <v>0</v>
      </c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6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6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6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7">SUM(O683:O684)</f>
        <v>0</v>
      </c>
      <c r="P682" s="466">
        <f t="shared" si="137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" si="138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ref="N684" si="139">O684+P684</f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40">SUM(O686:O687)</f>
        <v>0</v>
      </c>
      <c r="P685" s="466">
        <f t="shared" si="140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" si="141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ref="N687" si="142">O687+P687</f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149844.20000000001</v>
      </c>
      <c r="O688" s="460">
        <f>+O690</f>
        <v>149844.20000000001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149844.20000000001</v>
      </c>
      <c r="O690" s="253">
        <f t="shared" ref="O690:P690" si="143">+O692+O700+O706+O708+O714+O721+O725+O733+O739</f>
        <v>149844.20000000001</v>
      </c>
      <c r="P690" s="253">
        <f t="shared" si="143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4">O693+P693</f>
        <v>0</v>
      </c>
      <c r="O693" s="239"/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4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4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4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4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4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4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4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4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4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5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4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46844.2</v>
      </c>
      <c r="O706" s="466">
        <f>SUM(O707)</f>
        <v>46844.2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4"/>
        <v>46844.2</v>
      </c>
      <c r="O707" s="240">
        <v>46844.2</v>
      </c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4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4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4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6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4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4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4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4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7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4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8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4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4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4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4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4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7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ref="N728:N729" si="149">O728+P728</f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si="149"/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4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4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4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103000</v>
      </c>
      <c r="O733" s="466">
        <f>SUM(O734:O738)</f>
        <v>103000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4"/>
        <v>0</v>
      </c>
      <c r="O734" s="240"/>
      <c r="P734" s="240"/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50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51">O736+P736</f>
        <v>103000</v>
      </c>
      <c r="O736" s="240">
        <f>71000+32000</f>
        <v>103000</v>
      </c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51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51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52">SUM(O740)</f>
        <v>0</v>
      </c>
      <c r="P739" s="466">
        <f t="shared" si="152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53">O740+P740</f>
        <v>0</v>
      </c>
      <c r="O740" s="240"/>
      <c r="P740" s="240"/>
      <c r="Q740" s="265"/>
      <c r="R740" s="265"/>
      <c r="S740" s="266"/>
      <c r="T740" s="265"/>
      <c r="U740" s="265"/>
      <c r="V740" s="265"/>
    </row>
    <row r="741" spans="1:22" ht="27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54</v>
      </c>
      <c r="O741" s="460">
        <f>+O743</f>
        <v>54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54</v>
      </c>
      <c r="O743" s="253">
        <f>+O745+O747</f>
        <v>54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>
      <c r="H745" s="238"/>
      <c r="I745" s="463"/>
      <c r="J745" s="464"/>
      <c r="K745" s="464"/>
      <c r="L745" s="465" t="s">
        <v>356</v>
      </c>
      <c r="M745" s="459"/>
      <c r="N745" s="466">
        <f>O745+P745</f>
        <v>54</v>
      </c>
      <c r="O745" s="466">
        <f>SUM(O746)</f>
        <v>54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>O746+P746</f>
        <v>54</v>
      </c>
      <c r="O746" s="240">
        <v>54</v>
      </c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>O748+P748</f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-3716099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-3716099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+O755+O756</f>
        <v>-3716099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" si="154">O755+P755</f>
        <v>0</v>
      </c>
      <c r="O755" s="240"/>
      <c r="P755" s="253"/>
      <c r="Q755" s="265"/>
      <c r="R755" s="265"/>
      <c r="S755" s="266"/>
      <c r="T755" s="265"/>
      <c r="U755" s="265"/>
      <c r="V755" s="265"/>
    </row>
    <row r="756" spans="1:22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>+O756+P756-O757</f>
        <v>0</v>
      </c>
      <c r="O756" s="240">
        <f>+O757</f>
        <v>-3716099</v>
      </c>
      <c r="P756" s="240"/>
      <c r="Q756" s="265"/>
      <c r="R756" s="265"/>
      <c r="S756" s="266"/>
      <c r="T756" s="265"/>
      <c r="U756" s="265"/>
      <c r="V756" s="265"/>
    </row>
    <row r="757" spans="1:22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>
        <f>+O757</f>
        <v>-3716099</v>
      </c>
      <c r="O757" s="240">
        <v>-3716099</v>
      </c>
      <c r="P757" s="240"/>
      <c r="Q757" s="265"/>
      <c r="R757" s="265"/>
      <c r="S757" s="266"/>
      <c r="T757" s="265"/>
      <c r="U757" s="265"/>
      <c r="V757" s="265"/>
    </row>
    <row r="758" spans="1:22">
      <c r="A758" s="267"/>
      <c r="B758" s="267"/>
      <c r="C758" s="267"/>
      <c r="D758" s="267"/>
      <c r="E758" s="267"/>
      <c r="F758" s="267"/>
      <c r="G758" s="267"/>
      <c r="H758" s="267"/>
      <c r="I758" s="267"/>
      <c r="J758" s="267"/>
      <c r="K758" s="267"/>
      <c r="M758" s="267"/>
      <c r="N758" s="267"/>
      <c r="O758" s="267"/>
    </row>
    <row r="760" spans="1:22">
      <c r="A760" s="267"/>
      <c r="B760" s="267"/>
      <c r="C760" s="267"/>
      <c r="D760" s="267"/>
      <c r="E760" s="267"/>
      <c r="F760" s="267"/>
      <c r="G760" s="267"/>
      <c r="H760" s="267"/>
      <c r="I760" s="267"/>
      <c r="J760" s="267"/>
      <c r="K760" s="267"/>
      <c r="M760" s="267"/>
      <c r="N760" s="267"/>
      <c r="O760" s="267"/>
    </row>
    <row r="762" spans="1:22">
      <c r="A762" s="267"/>
      <c r="B762" s="267"/>
      <c r="C762" s="267"/>
      <c r="D762" s="267"/>
      <c r="E762" s="267"/>
      <c r="F762" s="267"/>
      <c r="G762" s="267"/>
      <c r="H762" s="267"/>
      <c r="I762" s="267"/>
      <c r="J762" s="267"/>
      <c r="K762" s="267"/>
      <c r="M762" s="267"/>
      <c r="N762" s="267"/>
      <c r="O762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0" spans="12:12" s="267" customFormat="1">
      <c r="L770" s="510"/>
    </row>
    <row r="771" spans="12:12" s="267" customFormat="1">
      <c r="L771" s="510"/>
    </row>
    <row r="772" spans="12:12" s="267" customFormat="1">
      <c r="L772" s="510"/>
    </row>
    <row r="774" spans="12:12" s="267" customFormat="1">
      <c r="L774" s="510"/>
    </row>
    <row r="776" spans="12:12" s="267" customFormat="1">
      <c r="L776" s="510"/>
    </row>
    <row r="778" spans="12:12" s="267" customFormat="1">
      <c r="L778" s="510"/>
    </row>
    <row r="780" spans="12:12" s="267" customFormat="1">
      <c r="L780" s="510"/>
    </row>
    <row r="781" spans="12:12" s="267" customFormat="1">
      <c r="L781" s="510"/>
    </row>
    <row r="783" spans="12:12" s="267" customFormat="1">
      <c r="L783" s="510"/>
    </row>
    <row r="785" spans="12:12" s="267" customFormat="1">
      <c r="L785" s="510"/>
    </row>
    <row r="787" spans="12:12" s="267" customFormat="1">
      <c r="L787" s="510"/>
    </row>
    <row r="789" spans="12:12" s="267" customFormat="1">
      <c r="L789" s="510"/>
    </row>
    <row r="791" spans="12:12" s="267" customFormat="1">
      <c r="L791" s="510"/>
    </row>
    <row r="793" spans="12:12" s="267" customFormat="1">
      <c r="L793" s="510"/>
    </row>
    <row r="795" spans="12:12" s="267" customFormat="1">
      <c r="L795" s="510"/>
    </row>
    <row r="796" spans="12:12" s="267" customFormat="1">
      <c r="L796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3" spans="12:12" s="267" customFormat="1">
      <c r="L803" s="510"/>
    </row>
    <row r="804" spans="12:12" s="267" customFormat="1">
      <c r="L804" s="510"/>
    </row>
    <row r="805" spans="12:12" s="267" customFormat="1">
      <c r="L805" s="510"/>
    </row>
    <row r="806" spans="12:12" s="267" customFormat="1">
      <c r="L806" s="510"/>
    </row>
    <row r="807" spans="12:12" s="267" customFormat="1">
      <c r="L807" s="510"/>
    </row>
    <row r="809" spans="12:12" s="267" customFormat="1">
      <c r="L809" s="510"/>
    </row>
    <row r="811" spans="12:12" s="267" customFormat="1">
      <c r="L811" s="510"/>
    </row>
    <row r="813" spans="12:12" s="267" customFormat="1">
      <c r="L813" s="510"/>
    </row>
    <row r="815" spans="12:12" s="267" customFormat="1">
      <c r="L815" s="510"/>
    </row>
    <row r="817" spans="12:12" s="267" customFormat="1">
      <c r="L817" s="510"/>
    </row>
    <row r="819" spans="12:12" s="267" customFormat="1">
      <c r="L819" s="510"/>
    </row>
    <row r="820" spans="12:12" s="267" customFormat="1">
      <c r="L820" s="510"/>
    </row>
    <row r="821" spans="12:12" s="267" customFormat="1">
      <c r="L821" s="510"/>
    </row>
    <row r="823" spans="12:12" s="267" customFormat="1">
      <c r="L823" s="510"/>
    </row>
    <row r="825" spans="12:12" s="267" customFormat="1">
      <c r="L825" s="510"/>
    </row>
    <row r="827" spans="12:12" s="267" customFormat="1">
      <c r="L827" s="510"/>
    </row>
    <row r="829" spans="12:12" s="267" customFormat="1">
      <c r="L829" s="510"/>
    </row>
    <row r="831" spans="12:12" s="267" customFormat="1">
      <c r="L831" s="510"/>
    </row>
    <row r="833" spans="12:12" s="267" customFormat="1">
      <c r="L833" s="510"/>
    </row>
    <row r="835" spans="12:12" s="267" customFormat="1">
      <c r="L835" s="510"/>
    </row>
    <row r="836" spans="12:12" s="267" customFormat="1">
      <c r="L836" s="510"/>
    </row>
    <row r="838" spans="12:12" s="267" customFormat="1">
      <c r="L838" s="510"/>
    </row>
    <row r="840" spans="12:12" s="267" customFormat="1">
      <c r="L840" s="510"/>
    </row>
    <row r="842" spans="12:12" s="267" customFormat="1">
      <c r="L842" s="510"/>
    </row>
    <row r="844" spans="12:12" s="267" customFormat="1">
      <c r="L844" s="510"/>
    </row>
    <row r="846" spans="12:12" s="267" customFormat="1">
      <c r="L846" s="510"/>
    </row>
    <row r="848" spans="12:12" s="267" customFormat="1">
      <c r="L848" s="510"/>
    </row>
    <row r="849" spans="12:12" s="267" customFormat="1">
      <c r="L849" s="510"/>
    </row>
    <row r="851" spans="12:12" s="267" customFormat="1">
      <c r="L851" s="510"/>
    </row>
    <row r="853" spans="12:12" s="267" customFormat="1">
      <c r="L853" s="510"/>
    </row>
    <row r="855" spans="12:12" s="267" customFormat="1">
      <c r="L855" s="510"/>
    </row>
    <row r="857" spans="12:12" s="267" customFormat="1">
      <c r="L857" s="510"/>
    </row>
    <row r="859" spans="12:12" s="267" customFormat="1">
      <c r="L859" s="510"/>
    </row>
    <row r="861" spans="12:12" s="267" customFormat="1">
      <c r="L861" s="510"/>
    </row>
    <row r="863" spans="12:12" s="267" customFormat="1">
      <c r="L863" s="510"/>
    </row>
    <row r="865" spans="12:12" s="267" customFormat="1">
      <c r="L865" s="510"/>
    </row>
    <row r="867" spans="12:12" s="267" customFormat="1">
      <c r="L867" s="510"/>
    </row>
    <row r="869" spans="12:12" s="267" customFormat="1">
      <c r="L869" s="510"/>
    </row>
    <row r="871" spans="12:12" s="267" customFormat="1">
      <c r="L871" s="510"/>
    </row>
    <row r="873" spans="12:12" s="267" customFormat="1">
      <c r="L873" s="510"/>
    </row>
    <row r="875" spans="12:12" s="267" customFormat="1">
      <c r="L875" s="510"/>
    </row>
    <row r="877" spans="12:12" s="267" customFormat="1">
      <c r="L877" s="510"/>
    </row>
    <row r="879" spans="12:12" s="267" customFormat="1">
      <c r="L879" s="510"/>
    </row>
    <row r="881" spans="12:12" s="267" customFormat="1">
      <c r="L881" s="510"/>
    </row>
    <row r="883" spans="12:12" s="267" customFormat="1">
      <c r="L883" s="510"/>
    </row>
    <row r="884" spans="12:12" s="267" customFormat="1">
      <c r="L884" s="510"/>
    </row>
    <row r="885" spans="12:12" s="267" customFormat="1">
      <c r="L885" s="510"/>
    </row>
    <row r="887" spans="12:12" s="267" customFormat="1">
      <c r="L887" s="510"/>
    </row>
    <row r="889" spans="12:12" s="267" customFormat="1">
      <c r="L889" s="510"/>
    </row>
    <row r="891" spans="12:12" s="267" customFormat="1">
      <c r="L891" s="510"/>
    </row>
    <row r="893" spans="12:12" s="267" customFormat="1">
      <c r="L893" s="510"/>
    </row>
    <row r="894" spans="12:12" s="267" customFormat="1">
      <c r="L894" s="510"/>
    </row>
    <row r="895" spans="12:12" s="267" customFormat="1">
      <c r="L895" s="510"/>
    </row>
    <row r="897" spans="12:12" s="267" customFormat="1">
      <c r="L897" s="510"/>
    </row>
    <row r="899" spans="12:12" s="267" customFormat="1">
      <c r="L899" s="510"/>
    </row>
    <row r="901" spans="12:12" s="267" customFormat="1">
      <c r="L901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0" spans="12:12" s="267" customFormat="1">
      <c r="L910" s="510"/>
    </row>
    <row r="911" spans="12:12" s="267" customFormat="1">
      <c r="L911" s="510"/>
    </row>
    <row r="912" spans="12:12" s="267" customFormat="1">
      <c r="L912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8" spans="12:12" s="267" customFormat="1">
      <c r="L918" s="510"/>
    </row>
    <row r="919" spans="12:12" s="267" customFormat="1">
      <c r="L919" s="510"/>
    </row>
    <row r="920" spans="12:12" s="267" customFormat="1">
      <c r="L920" s="510"/>
    </row>
    <row r="922" spans="12:12" s="267" customFormat="1">
      <c r="L922" s="510"/>
    </row>
    <row r="924" spans="12:12" s="267" customFormat="1">
      <c r="L924" s="510"/>
    </row>
    <row r="926" spans="12:12" s="267" customFormat="1">
      <c r="L926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3" spans="12:12" s="267" customFormat="1">
      <c r="L943" s="510"/>
    </row>
    <row r="944" spans="12:12" s="267" customFormat="1">
      <c r="L944" s="510"/>
    </row>
    <row r="945" spans="12:12" s="267" customFormat="1">
      <c r="L945" s="510"/>
    </row>
    <row r="947" spans="12:12" s="267" customFormat="1">
      <c r="L947" s="510"/>
    </row>
    <row r="949" spans="12:12" s="267" customFormat="1">
      <c r="L949" s="510"/>
    </row>
    <row r="951" spans="12:12" s="267" customFormat="1">
      <c r="L951" s="510"/>
    </row>
    <row r="952" spans="12:12" s="267" customFormat="1">
      <c r="L952" s="510"/>
    </row>
    <row r="954" spans="12:12" s="267" customFormat="1">
      <c r="L954" s="510"/>
    </row>
    <row r="956" spans="12:12" s="267" customFormat="1">
      <c r="L956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1" spans="12:12" s="267" customFormat="1">
      <c r="L961" s="510"/>
    </row>
    <row r="962" spans="12:12" s="267" customFormat="1">
      <c r="L962" s="510"/>
    </row>
    <row r="963" spans="12:12" s="267" customFormat="1">
      <c r="L963" s="510"/>
    </row>
    <row r="965" spans="12:12" s="267" customFormat="1">
      <c r="L965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5" spans="12:12" s="267" customFormat="1">
      <c r="L975" s="510"/>
    </row>
    <row r="976" spans="12:12" s="267" customFormat="1">
      <c r="L976" s="510"/>
    </row>
    <row r="977" spans="12:12" s="267" customFormat="1">
      <c r="L977" s="510"/>
    </row>
    <row r="979" spans="12:12" s="267" customFormat="1">
      <c r="L979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4" spans="12:12" s="267" customFormat="1">
      <c r="L984" s="510"/>
    </row>
    <row r="986" spans="12:12" s="267" customFormat="1">
      <c r="L986" s="510"/>
    </row>
    <row r="988" spans="12:12" s="267" customFormat="1">
      <c r="L988" s="510"/>
    </row>
    <row r="990" spans="12:12" s="267" customFormat="1">
      <c r="L990" s="510"/>
    </row>
    <row r="991" spans="12:12" s="267" customFormat="1">
      <c r="L991" s="510"/>
    </row>
    <row r="993" spans="12:12" s="267" customFormat="1">
      <c r="L993" s="510"/>
    </row>
    <row r="995" spans="12:12" s="267" customFormat="1">
      <c r="L995" s="510"/>
    </row>
    <row r="997" spans="12:12" s="267" customFormat="1">
      <c r="L997" s="510"/>
    </row>
    <row r="999" spans="12:12" s="267" customFormat="1">
      <c r="L999" s="510"/>
    </row>
    <row r="1000" spans="12:12" s="267" customFormat="1">
      <c r="L1000" s="510"/>
    </row>
    <row r="1001" spans="12:12" s="267" customFormat="1">
      <c r="L1001" s="510"/>
    </row>
    <row r="1003" spans="12:12" s="267" customFormat="1">
      <c r="L1003" s="510"/>
    </row>
    <row r="1005" spans="12:12" s="267" customFormat="1">
      <c r="L1005" s="510"/>
    </row>
    <row r="1006" spans="12:12" s="267" customFormat="1">
      <c r="L1006" s="510"/>
    </row>
    <row r="1007" spans="12:12" s="267" customFormat="1">
      <c r="L1007" s="510"/>
    </row>
    <row r="1009" spans="12:12" s="267" customFormat="1">
      <c r="L1009" s="510"/>
    </row>
    <row r="1011" spans="12:12" s="267" customFormat="1">
      <c r="L1011" s="510"/>
    </row>
    <row r="1013" spans="12:12" s="267" customFormat="1">
      <c r="L1013" s="510"/>
    </row>
    <row r="1015" spans="12:12" s="267" customFormat="1">
      <c r="L1015" s="510"/>
    </row>
    <row r="1017" spans="12:12" s="267" customFormat="1">
      <c r="L1017" s="510"/>
    </row>
    <row r="1019" spans="12:12" s="267" customFormat="1">
      <c r="L1019" s="510"/>
    </row>
    <row r="1021" spans="12:12" s="267" customFormat="1">
      <c r="L1021" s="510"/>
    </row>
    <row r="1023" spans="12:12" s="267" customFormat="1">
      <c r="L1023" s="510"/>
    </row>
    <row r="1025" spans="12:12" s="267" customFormat="1">
      <c r="L1025" s="510"/>
    </row>
    <row r="1027" spans="12:12" s="267" customFormat="1">
      <c r="L1027" s="510"/>
    </row>
    <row r="1028" spans="12:12" s="267" customFormat="1">
      <c r="L1028" s="510"/>
    </row>
    <row r="1030" spans="12:12" s="267" customFormat="1">
      <c r="L1030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8" spans="12:12" s="267" customFormat="1">
      <c r="L1038" s="510"/>
    </row>
    <row r="1040" spans="12:12" s="267" customFormat="1">
      <c r="L1040" s="510"/>
    </row>
    <row r="1042" spans="12:12" s="267" customFormat="1">
      <c r="L1042" s="510"/>
    </row>
    <row r="1044" spans="12:12" s="267" customFormat="1">
      <c r="L1044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1" spans="12:12" s="267" customFormat="1">
      <c r="L1051" s="510"/>
    </row>
    <row r="1052" spans="12:12" s="267" customFormat="1">
      <c r="L1052" s="510"/>
    </row>
    <row r="1053" spans="12:12" s="267" customFormat="1">
      <c r="L1053" s="510"/>
    </row>
    <row r="1055" spans="12:12" s="267" customFormat="1">
      <c r="L1055" s="510"/>
    </row>
    <row r="1057" spans="12:12" s="267" customFormat="1">
      <c r="L1057" s="510"/>
    </row>
    <row r="1059" spans="12:12" s="267" customFormat="1">
      <c r="L1059" s="510"/>
    </row>
    <row r="1061" spans="12:12" s="267" customFormat="1">
      <c r="L1061" s="510"/>
    </row>
    <row r="1062" spans="12:12" s="267" customFormat="1">
      <c r="L1062" s="510"/>
    </row>
    <row r="1063" spans="12:12" s="267" customFormat="1">
      <c r="L1063" s="510"/>
    </row>
    <row r="1064" spans="12:12" s="267" customFormat="1">
      <c r="L1064" s="510"/>
    </row>
    <row r="1065" spans="12:12" s="267" customFormat="1">
      <c r="L1065" s="510"/>
    </row>
    <row r="1067" spans="12:12" s="267" customFormat="1">
      <c r="L1067" s="510"/>
    </row>
    <row r="1068" spans="12:12" s="267" customFormat="1">
      <c r="L1068" s="510"/>
    </row>
    <row r="1069" spans="12:12" s="267" customFormat="1">
      <c r="L1069" s="510"/>
    </row>
    <row r="1071" spans="12:12" s="267" customFormat="1">
      <c r="L1071" s="510"/>
    </row>
    <row r="1072" spans="12:12" s="267" customFormat="1">
      <c r="L1072" s="510"/>
    </row>
    <row r="1073" spans="12:12" s="267" customFormat="1">
      <c r="L1073" s="510"/>
    </row>
    <row r="1075" spans="12:12" s="267" customFormat="1">
      <c r="L1075" s="510"/>
    </row>
    <row r="1077" spans="12:12" s="267" customFormat="1">
      <c r="L1077" s="510"/>
    </row>
    <row r="1079" spans="12:12" s="267" customFormat="1">
      <c r="L1079" s="510"/>
    </row>
    <row r="1081" spans="12:12" s="267" customFormat="1">
      <c r="L1081" s="510"/>
    </row>
    <row r="1083" spans="12:12" s="267" customFormat="1">
      <c r="L1083" s="510"/>
    </row>
    <row r="1085" spans="12:12" s="267" customFormat="1">
      <c r="L1085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3" spans="12:12" s="267" customFormat="1">
      <c r="L1093" s="510"/>
    </row>
    <row r="1095" spans="12:12" s="267" customFormat="1">
      <c r="L1095" s="510"/>
    </row>
    <row r="1097" spans="12:12" s="267" customFormat="1">
      <c r="L1097" s="510"/>
    </row>
    <row r="1099" spans="12:12" s="267" customFormat="1">
      <c r="L1099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5" spans="12:12" s="267" customFormat="1">
      <c r="L1105" s="510"/>
    </row>
    <row r="1106" spans="12:12" s="267" customFormat="1">
      <c r="L1106" s="510"/>
    </row>
    <row r="1107" spans="12:12" s="267" customFormat="1">
      <c r="L1107" s="510"/>
    </row>
    <row r="1109" spans="12:12" s="267" customFormat="1">
      <c r="L1109" s="510"/>
    </row>
    <row r="1111" spans="12:12" s="267" customFormat="1">
      <c r="L1111" s="510"/>
    </row>
    <row r="1113" spans="12:12" s="267" customFormat="1">
      <c r="L1113" s="510"/>
    </row>
    <row r="1115" spans="12:12" s="267" customFormat="1">
      <c r="L1115" s="510"/>
    </row>
    <row r="1116" spans="12:12" s="267" customFormat="1">
      <c r="L1116" s="510"/>
    </row>
    <row r="1118" spans="12:12" s="267" customFormat="1">
      <c r="L1118" s="510"/>
    </row>
    <row r="1120" spans="12:12" s="267" customFormat="1">
      <c r="L1120" s="510"/>
    </row>
    <row r="1122" spans="12:12" s="267" customFormat="1">
      <c r="L1122" s="510"/>
    </row>
    <row r="1124" spans="12:12" s="267" customFormat="1">
      <c r="L1124" s="510"/>
    </row>
    <row r="1126" spans="12:12" s="267" customFormat="1">
      <c r="L1126" s="510"/>
    </row>
    <row r="1128" spans="12:12" s="267" customFormat="1">
      <c r="L1128" s="510"/>
    </row>
    <row r="1130" spans="12:12" s="267" customFormat="1">
      <c r="L1130" s="510"/>
    </row>
    <row r="1131" spans="12:12" s="267" customFormat="1">
      <c r="L1131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8" spans="12:12" s="267" customFormat="1">
      <c r="L1138" s="510"/>
    </row>
    <row r="1139" spans="12:12" s="267" customFormat="1">
      <c r="L1139" s="510"/>
    </row>
    <row r="1140" spans="12:12" s="267" customFormat="1">
      <c r="L1140" s="510"/>
    </row>
    <row r="1141" spans="12:12" s="267" customFormat="1">
      <c r="L1141" s="510"/>
    </row>
    <row r="1142" spans="12:12" s="267" customFormat="1">
      <c r="L1142" s="510"/>
    </row>
    <row r="1144" spans="12:12" s="267" customFormat="1">
      <c r="L1144" s="510"/>
    </row>
    <row r="1146" spans="12:12" s="267" customFormat="1">
      <c r="L1146" s="510"/>
    </row>
    <row r="1148" spans="12:12" s="267" customFormat="1">
      <c r="L1148" s="510"/>
    </row>
    <row r="1150" spans="12:12" s="267" customFormat="1">
      <c r="L1150" s="510"/>
    </row>
    <row r="1152" spans="12:12" s="267" customFormat="1">
      <c r="L1152" s="510"/>
    </row>
    <row r="1154" spans="12:12" s="267" customFormat="1">
      <c r="L1154" s="510"/>
    </row>
    <row r="1155" spans="12:12" s="267" customFormat="1">
      <c r="L1155" s="510"/>
    </row>
    <row r="1156" spans="12:12" s="267" customFormat="1">
      <c r="L1156" s="510"/>
    </row>
    <row r="1158" spans="12:12" s="267" customFormat="1">
      <c r="L1158" s="510"/>
    </row>
    <row r="1160" spans="12:12" s="267" customFormat="1">
      <c r="L1160" s="510"/>
    </row>
    <row r="1162" spans="12:12" s="267" customFormat="1">
      <c r="L1162" s="510"/>
    </row>
    <row r="1164" spans="12:12" s="267" customFormat="1">
      <c r="L1164" s="510"/>
    </row>
    <row r="1166" spans="12:12" s="267" customFormat="1">
      <c r="L1166" s="510"/>
    </row>
    <row r="1168" spans="12:12" s="267" customFormat="1">
      <c r="L1168" s="510"/>
    </row>
    <row r="1170" spans="12:12" s="267" customFormat="1">
      <c r="L1170" s="510"/>
    </row>
    <row r="1171" spans="12:12" s="267" customFormat="1">
      <c r="L1171" s="510"/>
    </row>
    <row r="1173" spans="12:12" s="267" customFormat="1">
      <c r="L1173" s="510"/>
    </row>
    <row r="1175" spans="12:12" s="267" customFormat="1">
      <c r="L1175" s="510"/>
    </row>
    <row r="1177" spans="12:12" s="267" customFormat="1">
      <c r="L1177" s="510"/>
    </row>
    <row r="1179" spans="12:12" s="267" customFormat="1">
      <c r="L1179" s="510"/>
    </row>
    <row r="1181" spans="12:12" s="267" customFormat="1">
      <c r="L1181" s="510"/>
    </row>
    <row r="1183" spans="12:12" s="267" customFormat="1">
      <c r="L1183" s="510"/>
    </row>
    <row r="1184" spans="12:12" s="267" customFormat="1">
      <c r="L1184" s="510"/>
    </row>
    <row r="1186" spans="12:12" s="267" customFormat="1">
      <c r="L1186" s="510"/>
    </row>
    <row r="1188" spans="12:12" s="267" customFormat="1">
      <c r="L1188" s="510"/>
    </row>
    <row r="1190" spans="12:12" s="267" customFormat="1">
      <c r="L1190" s="510"/>
    </row>
    <row r="1192" spans="12:12" s="267" customFormat="1">
      <c r="L1192" s="510"/>
    </row>
    <row r="1194" spans="12:12" s="267" customFormat="1">
      <c r="L1194" s="510"/>
    </row>
    <row r="1196" spans="12:12" s="267" customFormat="1">
      <c r="L1196" s="510"/>
    </row>
    <row r="1198" spans="12:12" s="267" customFormat="1">
      <c r="L1198" s="510"/>
    </row>
    <row r="1200" spans="12:12" s="267" customFormat="1">
      <c r="L1200" s="510"/>
    </row>
    <row r="1202" spans="12:12" s="267" customFormat="1">
      <c r="L1202" s="510"/>
    </row>
    <row r="1204" spans="12:12" s="267" customFormat="1">
      <c r="L1204" s="510"/>
    </row>
    <row r="1206" spans="12:12" s="267" customFormat="1">
      <c r="L1206" s="510"/>
    </row>
    <row r="1208" spans="12:12" s="267" customFormat="1">
      <c r="L1208" s="510"/>
    </row>
    <row r="1210" spans="12:12" s="267" customFormat="1">
      <c r="L1210" s="510"/>
    </row>
    <row r="1212" spans="12:12" s="267" customFormat="1">
      <c r="L1212" s="510"/>
    </row>
    <row r="1214" spans="12:12" s="267" customFormat="1">
      <c r="L1214" s="510"/>
    </row>
    <row r="1216" spans="12:12" s="267" customFormat="1">
      <c r="L1216" s="510"/>
    </row>
    <row r="1218" spans="12:12" s="267" customFormat="1">
      <c r="L1218" s="510"/>
    </row>
    <row r="1219" spans="12:12" s="267" customFormat="1">
      <c r="L1219" s="510"/>
    </row>
    <row r="1220" spans="12:12" s="267" customFormat="1">
      <c r="L1220" s="510"/>
    </row>
    <row r="1222" spans="12:12" s="267" customFormat="1">
      <c r="L1222" s="510"/>
    </row>
    <row r="1224" spans="12:12" s="267" customFormat="1">
      <c r="L1224" s="510"/>
    </row>
    <row r="1226" spans="12:12" s="267" customFormat="1">
      <c r="L1226" s="510"/>
    </row>
    <row r="1228" spans="12:12" s="267" customFormat="1">
      <c r="L1228" s="510"/>
    </row>
    <row r="1229" spans="12:12" s="267" customFormat="1">
      <c r="L1229" s="510"/>
    </row>
    <row r="1230" spans="12:12" s="267" customFormat="1">
      <c r="L1230" s="510"/>
    </row>
    <row r="1232" spans="12:12" s="267" customFormat="1">
      <c r="L1232" s="510"/>
    </row>
    <row r="1234" spans="12:12" s="267" customFormat="1">
      <c r="L1234" s="510"/>
    </row>
    <row r="1236" spans="12:12" s="267" customFormat="1">
      <c r="L1236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5" spans="12:12" s="267" customFormat="1">
      <c r="L1245" s="510"/>
    </row>
    <row r="1246" spans="12:12" s="267" customFormat="1">
      <c r="L1246" s="510"/>
    </row>
    <row r="1247" spans="12:12" s="267" customFormat="1">
      <c r="L1247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3" spans="12:12" s="267" customFormat="1">
      <c r="L1253" s="510"/>
    </row>
    <row r="1254" spans="12:12" s="267" customFormat="1">
      <c r="L1254" s="510"/>
    </row>
    <row r="1255" spans="12:12" s="267" customFormat="1">
      <c r="L1255" s="510"/>
    </row>
    <row r="1257" spans="12:12" s="267" customFormat="1">
      <c r="L1257" s="510"/>
    </row>
    <row r="1259" spans="12:12" s="267" customFormat="1">
      <c r="L1259" s="510"/>
    </row>
    <row r="1261" spans="12:12" s="267" customFormat="1">
      <c r="L1261" s="510"/>
    </row>
    <row r="1263" spans="12:12" s="267" customFormat="1">
      <c r="L1263" s="510"/>
    </row>
    <row r="1264" spans="12:12" s="267" customFormat="1">
      <c r="L1264" s="510"/>
    </row>
    <row r="1265" spans="12:12" s="267" customFormat="1">
      <c r="L1265" s="510"/>
    </row>
  </sheetData>
  <dataConsolidate/>
  <mergeCells count="20">
    <mergeCell ref="N1:P1"/>
    <mergeCell ref="N2:P2"/>
    <mergeCell ref="N3:P3"/>
    <mergeCell ref="N4:P4"/>
    <mergeCell ref="K1:M1"/>
    <mergeCell ref="K2:M2"/>
    <mergeCell ref="K3:M3"/>
    <mergeCell ref="K4:M4"/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62"/>
  <sheetViews>
    <sheetView view="pageBreakPreview" topLeftCell="H1" zoomScale="110" zoomScaleNormal="120" zoomScaleSheetLayoutView="110" workbookViewId="0">
      <selection activeCell="L10" sqref="L10:L11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7109375" style="511" customWidth="1"/>
    <col min="15" max="15" width="16.140625" style="511" customWidth="1"/>
    <col min="16" max="16" width="14.7109375" style="267" customWidth="1"/>
    <col min="17" max="17" width="9.140625" style="267"/>
    <col min="18" max="18" width="9.5703125" style="267" bestFit="1" customWidth="1"/>
    <col min="19" max="19" width="14.425781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589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8.25" customHeight="1">
      <c r="A7" s="258" t="s">
        <v>490</v>
      </c>
      <c r="H7" s="566" t="s">
        <v>930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30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519"/>
      <c r="I13" s="444"/>
      <c r="J13" s="445"/>
      <c r="K13" s="445"/>
      <c r="L13" s="446" t="s">
        <v>105</v>
      </c>
      <c r="M13" s="447"/>
      <c r="N13" s="448">
        <f>O13+P13-O757</f>
        <v>44249</v>
      </c>
      <c r="O13" s="448">
        <f>+O14+O109+O141+O319+O406+O470+O483+O568+O659+O749</f>
        <v>2940.1</v>
      </c>
      <c r="P13" s="448">
        <f>+P14+P109+P141+P319+P406+P470+P483+P568+P659+P749</f>
        <v>41308.9</v>
      </c>
      <c r="R13" s="520"/>
      <c r="S13" s="266"/>
    </row>
    <row r="14" spans="1:19" s="265" customFormat="1" ht="30" customHeight="1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7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11278.1</v>
      </c>
      <c r="O14" s="448">
        <f>+O16+O66+O84+O99</f>
        <v>2277.1</v>
      </c>
      <c r="P14" s="448">
        <f>+P16+P66+P84+P99</f>
        <v>9001</v>
      </c>
      <c r="S14" s="266"/>
    </row>
    <row r="15" spans="1:19" s="265" customFormat="1" ht="15.75" customHeigh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39.75" customHeight="1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89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4127.1000000000004</v>
      </c>
      <c r="O16" s="460">
        <f>+O18+O60</f>
        <v>2277.1</v>
      </c>
      <c r="P16" s="460">
        <f>+P18+P60</f>
        <v>1850</v>
      </c>
      <c r="S16" s="266"/>
    </row>
    <row r="17" spans="1:22" s="265" customFormat="1" ht="15.75" customHeigh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15.75" customHeight="1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4127.1000000000004</v>
      </c>
      <c r="O18" s="253">
        <f>+O20+O55</f>
        <v>2277.1</v>
      </c>
      <c r="P18" s="253">
        <f>+P20+P55</f>
        <v>1850</v>
      </c>
      <c r="Q18" s="265"/>
      <c r="R18" s="265"/>
      <c r="S18" s="266"/>
      <c r="T18" s="265"/>
      <c r="U18" s="265"/>
      <c r="V18" s="265"/>
    </row>
    <row r="19" spans="1:22" ht="15.75" customHeight="1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 ht="15.75" customHeight="1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482"/>
      <c r="I20" s="463"/>
      <c r="J20" s="464"/>
      <c r="K20" s="464"/>
      <c r="L20" s="465" t="s">
        <v>111</v>
      </c>
      <c r="M20" s="459"/>
      <c r="N20" s="466">
        <f>O20+P20</f>
        <v>3827.1</v>
      </c>
      <c r="O20" s="466">
        <f>SUM(O21:O54)</f>
        <v>1977.1</v>
      </c>
      <c r="P20" s="466">
        <f>SUM(P21:P54)</f>
        <v>1850</v>
      </c>
      <c r="Q20" s="265"/>
      <c r="R20" s="265"/>
      <c r="S20" s="266"/>
      <c r="T20" s="265"/>
      <c r="U20" s="265"/>
      <c r="V20" s="265"/>
    </row>
    <row r="21" spans="1:22" s="265" customFormat="1" ht="15.75" hidden="1" customHeight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 customHeight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t="15.75" hidden="1" customHeight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t="15.75" hidden="1" customHeight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t="15.75" customHeigh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152.1</v>
      </c>
      <c r="O25" s="240">
        <v>152.1</v>
      </c>
      <c r="P25" s="240"/>
      <c r="S25" s="266"/>
    </row>
    <row r="26" spans="1:22" ht="15.75" hidden="1" customHeight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t="15.75" hidden="1" customHeight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t="15.75" hidden="1" customHeight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t="15.75" hidden="1" customHeight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t="15.75" hidden="1" customHeight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t="25.5" hidden="1" customHeight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15.75" hidden="1" customHeight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t="15.75" hidden="1" customHeight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122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t="15.75" hidden="1" customHeight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t="15.75" hidden="1" customHeight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t="15.75" hidden="1" customHeight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t="15.75" customHeight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25</v>
      </c>
      <c r="O37" s="240">
        <v>25</v>
      </c>
      <c r="P37" s="240"/>
      <c r="Q37" s="265"/>
      <c r="R37" s="265"/>
      <c r="S37" s="266"/>
      <c r="T37" s="265"/>
      <c r="U37" s="265"/>
      <c r="V37" s="265"/>
    </row>
    <row r="38" spans="1:22" ht="25.5" customHeight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1800</v>
      </c>
      <c r="O38" s="240">
        <v>1800</v>
      </c>
      <c r="P38" s="240"/>
      <c r="Q38" s="265"/>
      <c r="R38" s="265"/>
      <c r="S38" s="266"/>
      <c r="T38" s="265"/>
      <c r="U38" s="265"/>
      <c r="V38" s="265"/>
    </row>
    <row r="39" spans="1:22" ht="15.75" hidden="1" customHeight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t="15.75" hidden="1" customHeight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t="15.75" hidden="1" customHeight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t="15.75" hidden="1" customHeight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 customHeight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15.75" hidden="1" customHeight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t="15.75" hidden="1" customHeight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t="15.75" hidden="1" customHeight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15.75" hidden="1" customHeight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t="15.75" hidden="1" customHeight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t="15.75" hidden="1" customHeight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t="15.75" hidden="1" customHeight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t="15.75" customHeight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1850</v>
      </c>
      <c r="O51" s="240"/>
      <c r="P51" s="240">
        <v>1850</v>
      </c>
      <c r="Q51" s="265"/>
      <c r="R51" s="265"/>
      <c r="S51" s="266"/>
      <c r="T51" s="265"/>
      <c r="U51" s="265"/>
      <c r="V51" s="265"/>
    </row>
    <row r="52" spans="1:22" ht="15.75" hidden="1" customHeight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t="15.75" hidden="1" customHeight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t="15.75" hidden="1" customHeight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482"/>
      <c r="I55" s="463"/>
      <c r="J55" s="464"/>
      <c r="K55" s="464"/>
      <c r="L55" s="465" t="s">
        <v>787</v>
      </c>
      <c r="M55" s="459"/>
      <c r="N55" s="466">
        <f>O55+P55</f>
        <v>300</v>
      </c>
      <c r="O55" s="466">
        <f>SUM(O56:O59)</f>
        <v>300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9.25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300</v>
      </c>
      <c r="O56" s="240">
        <v>300</v>
      </c>
      <c r="P56" s="240">
        <v>0</v>
      </c>
      <c r="Q56" s="265"/>
      <c r="R56" s="265"/>
      <c r="S56" s="266"/>
      <c r="T56" s="265"/>
      <c r="U56" s="265"/>
      <c r="V56" s="265"/>
    </row>
    <row r="57" spans="1:22" ht="15.75" hidden="1" customHeight="1">
      <c r="A57" s="258"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15.75" hidden="1" customHeight="1">
      <c r="A58" s="258"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t="15.75" hidden="1" customHeight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t="25.5" hidden="1" customHeight="1">
      <c r="A60" s="258"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2111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t="15.75" hidden="1" customHeight="1">
      <c r="A61" s="258"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40"/>
      <c r="O61" s="240"/>
      <c r="P61" s="240"/>
      <c r="Q61" s="265"/>
      <c r="R61" s="265"/>
      <c r="S61" s="266"/>
      <c r="T61" s="265"/>
      <c r="U61" s="265"/>
      <c r="V61" s="265"/>
    </row>
    <row r="62" spans="1:22" ht="33" hidden="1" customHeight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482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t="15.75" hidden="1" customHeight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t="25.5" hidden="1" customHeight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89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t="15.75" hidden="1" customHeight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38.25" hidden="1" customHeight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t="15.75" hidden="1" customHeight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39.6" hidden="1" customHeight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482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t="15.75" hidden="1" customHeight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t="15.75" hidden="1" customHeight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t="15.75" hidden="1" customHeight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t="15.75" hidden="1" customHeight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t="25.5" hidden="1" customHeight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t="15.75" hidden="1" customHeight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t="15.75" hidden="1" customHeight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15.75" hidden="1" customHeight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t="15.75" hidden="1" customHeight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t="38.25" hidden="1" customHeight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t="15.75" hidden="1" customHeight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t="25.5" hidden="1" customHeight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t="15.75" hidden="1" customHeight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15.75" customHeight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89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7151</v>
      </c>
      <c r="O84" s="460">
        <f>+O86</f>
        <v>0</v>
      </c>
      <c r="P84" s="460">
        <f>+P86</f>
        <v>7151</v>
      </c>
      <c r="Q84" s="265"/>
      <c r="R84" s="265"/>
      <c r="S84" s="266"/>
      <c r="T84" s="265"/>
      <c r="U84" s="265"/>
      <c r="V84" s="265"/>
    </row>
    <row r="85" spans="1:22" ht="15.75" customHeight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customHeight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7151</v>
      </c>
      <c r="O86" s="253">
        <f t="shared" ref="O86:P86" si="7">+O88+O91+O93+O95+O97</f>
        <v>0</v>
      </c>
      <c r="P86" s="253">
        <f t="shared" si="7"/>
        <v>7151</v>
      </c>
      <c r="Q86" s="265"/>
      <c r="R86" s="265"/>
      <c r="S86" s="266"/>
      <c r="T86" s="265"/>
      <c r="U86" s="265"/>
      <c r="V86" s="265"/>
    </row>
    <row r="87" spans="1:22" ht="15.75" customHeight="1">
      <c r="A87" s="258" t="str">
        <f t="shared" ref="A87:A171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t="25.5" customHeight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482"/>
      <c r="I88" s="463"/>
      <c r="J88" s="464"/>
      <c r="K88" s="464"/>
      <c r="L88" s="465" t="s">
        <v>152</v>
      </c>
      <c r="M88" s="459"/>
      <c r="N88" s="466">
        <f>O88+P88</f>
        <v>7151</v>
      </c>
      <c r="O88" s="466">
        <f>SUM(O89:O90)</f>
        <v>0</v>
      </c>
      <c r="P88" s="466">
        <f>SUM(P90)</f>
        <v>7151</v>
      </c>
      <c r="Q88" s="265"/>
      <c r="R88" s="265"/>
      <c r="S88" s="266"/>
      <c r="T88" s="265"/>
      <c r="U88" s="265"/>
      <c r="V88" s="265"/>
    </row>
    <row r="89" spans="1:22" ht="15.75" hidden="1" customHeight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/>
      <c r="Q89" s="265"/>
      <c r="R89" s="265"/>
      <c r="S89" s="266"/>
      <c r="T89" s="265"/>
      <c r="U89" s="265"/>
      <c r="V89" s="265"/>
    </row>
    <row r="90" spans="1:22" ht="15.75" customHeight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7151</v>
      </c>
      <c r="O90" s="240"/>
      <c r="P90" s="240">
        <v>7151</v>
      </c>
      <c r="Q90" s="265"/>
      <c r="R90" s="265"/>
      <c r="S90" s="266"/>
      <c r="T90" s="265"/>
      <c r="U90" s="265"/>
      <c r="V90" s="265"/>
    </row>
    <row r="91" spans="1:22" ht="25.5" hidden="1" customHeight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482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t="15.75" hidden="1" customHeight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15.75" hidden="1" customHeight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482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t="25.5" hidden="1" customHeight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5.5" hidden="1" customHeight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482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t="15.75" hidden="1" customHeight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t="25.5" hidden="1" customHeight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482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t="15.75" hidden="1" customHeight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43.5" hidden="1" customHeight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89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t="15.75" hidden="1" customHeight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15.75" hidden="1" customHeight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t="38.25" hidden="1" customHeight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15.75" hidden="1" customHeight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482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t="15.75" hidden="1" customHeight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t="15.75" hidden="1" customHeight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15.75" hidden="1" customHeight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482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t="15.75" hidden="1" customHeight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t="15.75" hidden="1" customHeight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t="15.75" hidden="1" customHeight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7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t="15.75" hidden="1" customHeight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t="25.5" hidden="1" customHeight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89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t="15.75" hidden="1" customHeight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t="15.75" hidden="1" customHeight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t="15.75" hidden="1" customHeight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t="15.75" hidden="1" customHeight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482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t="15.75" hidden="1" customHeight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48" t="s">
        <v>116</v>
      </c>
      <c r="M116" s="244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t="15.75" hidden="1" customHeight="1">
      <c r="B117" s="259"/>
      <c r="G117" s="264"/>
      <c r="H117" s="238"/>
      <c r="I117" s="245"/>
      <c r="J117" s="249"/>
      <c r="K117" s="249"/>
      <c r="L117" s="248" t="s">
        <v>862</v>
      </c>
      <c r="M117" s="244" t="s">
        <v>861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t="15.75" hidden="1" customHeight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t="15.75" hidden="1" customHeight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t="38.25" hidden="1" customHeight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t="15.75" hidden="1" customHeight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396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t="15.75" hidden="1" customHeight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t="15.75" hidden="1" customHeight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t="15.75" hidden="1" customHeight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t="25.5" hidden="1" customHeight="1">
      <c r="A126" s="478">
        <v>71020501110000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t="25.5" hidden="1" customHeight="1">
      <c r="A127" s="478">
        <v>71020501114512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t="15.75" hidden="1" customHeight="1">
      <c r="A128" s="258" t="str">
        <f>CONCATENATE(B128,C128,D128,E128,F128,G128)</f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89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t="15.75" hidden="1" customHeight="1">
      <c r="A129" s="258" t="str">
        <f>CONCATENATE(B129,C129,D129,E129,F129,G129)</f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t="25.5" hidden="1" customHeight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>N132+N138</f>
        <v>0</v>
      </c>
      <c r="O130" s="253">
        <f t="shared" ref="O130:P130" si="13">O132+O138</f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t="15.75" hidden="1" customHeight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482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t="15.75" hidden="1" customHeight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t="15.75" hidden="1" customHeight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15.75" hidden="1" customHeight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48" t="s">
        <v>142</v>
      </c>
      <c r="M135" s="244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t="15.75" hidden="1" customHeight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t="15.75" hidden="1" customHeight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15.75" hidden="1" customHeight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/>
      <c r="Q139" s="265"/>
      <c r="R139" s="265"/>
      <c r="S139" s="266"/>
      <c r="T139" s="265"/>
      <c r="U139" s="265"/>
      <c r="V139" s="265"/>
    </row>
    <row r="140" spans="1:22" ht="15.75" hidden="1" customHeight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5.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7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t="15.75" hidden="1" customHeight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15.75" hidden="1" customHeight="1">
      <c r="B143" s="259"/>
      <c r="H143" s="289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t="15.75" hidden="1" customHeight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15.75" hidden="1" customHeight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t="15.75" hidden="1" customHeight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t="15.75" hidden="1" customHeight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/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t="15.75" hidden="1" customHeight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t="25.5" hidden="1" customHeight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t="25.5" hidden="1" customHeight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t="15.75" hidden="1" customHeight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t="15.75" hidden="1" customHeight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ref="N156:N158" si="21">O156+P156</f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t="25.5" hidden="1" customHeight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1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t="15.75" hidden="1" customHeight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2">O160+P160</f>
        <v>0</v>
      </c>
      <c r="O160" s="240"/>
      <c r="P160" s="240"/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t="15.75" hidden="1" customHeight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2"/>
        <v>0</v>
      </c>
      <c r="O162" s="240"/>
      <c r="P162" s="240"/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 customHeight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3">O164+P164</f>
        <v>0</v>
      </c>
      <c r="O164" s="240"/>
      <c r="P164" s="240"/>
      <c r="Q164" s="265"/>
      <c r="R164" s="265"/>
      <c r="S164" s="266"/>
      <c r="T164" s="265"/>
      <c r="U164" s="265"/>
      <c r="V164" s="265"/>
    </row>
    <row r="165" spans="1:22" ht="15.75" hidden="1" customHeight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89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t="15.75" hidden="1" customHeight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t="25.5" hidden="1" customHeight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t="15.75" hidden="1" customHeight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t="15.75" hidden="1" customHeight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482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t="15.75" hidden="1" customHeight="1">
      <c r="A170" s="258" t="str">
        <f t="shared" si="8"/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/>
      <c r="P170" s="240"/>
      <c r="Q170" s="265"/>
      <c r="R170" s="265"/>
      <c r="S170" s="266"/>
      <c r="T170" s="265"/>
      <c r="U170" s="265"/>
      <c r="V170" s="265"/>
    </row>
    <row r="171" spans="1:22" ht="25.5" hidden="1" customHeight="1">
      <c r="A171" s="258" t="str">
        <f t="shared" si="8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t="15.75" hidden="1" customHeight="1">
      <c r="A172" s="258" t="str">
        <f t="shared" ref="A172:A226" si="25">CONCATENATE(B172,C172,D172,E172,F172,G172)</f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89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t="15.75" hidden="1" customHeight="1">
      <c r="A173" s="258" t="str">
        <f t="shared" si="25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t="15.75" hidden="1" customHeight="1">
      <c r="A174" s="258" t="str">
        <f t="shared" si="25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6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5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5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482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5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7">O177+P177</f>
        <v>0</v>
      </c>
      <c r="O177" s="240"/>
      <c r="P177" s="240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5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7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5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482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t="15.75" hidden="1" customHeight="1">
      <c r="A180" s="258" t="str">
        <f t="shared" si="25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7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t="15.75" hidden="1" customHeight="1">
      <c r="A181" s="258" t="str">
        <f t="shared" si="25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482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15.75" hidden="1" customHeight="1">
      <c r="A182" s="258" t="str">
        <f t="shared" si="25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7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t="15.75" hidden="1" customHeight="1">
      <c r="A183" s="258" t="str">
        <f t="shared" si="25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7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t="15.75" hidden="1" customHeight="1">
      <c r="A184" s="258" t="str">
        <f t="shared" si="25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7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t="25.5" hidden="1" customHeight="1">
      <c r="A185" s="258" t="str">
        <f t="shared" si="25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482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 customHeight="1">
      <c r="A186" s="258" t="str">
        <f t="shared" si="25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7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t="25.5" hidden="1" customHeight="1">
      <c r="A187" s="258" t="str">
        <f t="shared" si="25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7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t="25.5" hidden="1" customHeight="1">
      <c r="A188" s="258" t="str">
        <f t="shared" si="25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7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51" hidden="1" customHeight="1">
      <c r="A189" s="258" t="str">
        <f t="shared" si="25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482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15.75" hidden="1" customHeight="1">
      <c r="A190" s="258" t="str">
        <f t="shared" si="25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7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5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7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5.75" hidden="1" customHeight="1">
      <c r="A192" s="258" t="str">
        <f t="shared" si="25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7"/>
        <v>0</v>
      </c>
      <c r="O192" s="240"/>
      <c r="P192" s="240"/>
      <c r="Q192" s="265"/>
      <c r="R192" s="265"/>
      <c r="S192" s="266"/>
      <c r="T192" s="265"/>
      <c r="U192" s="265"/>
      <c r="V192" s="265"/>
    </row>
    <row r="193" spans="1:22" ht="15.75" hidden="1" customHeight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8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5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482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SUM(O195:O196)</f>
        <v>0</v>
      </c>
      <c r="P194" s="466">
        <f>SUM(P195:P196)</f>
        <v>0</v>
      </c>
      <c r="Q194" s="265"/>
      <c r="R194" s="265"/>
      <c r="S194" s="266"/>
      <c r="T194" s="265"/>
      <c r="U194" s="265"/>
      <c r="V194" s="265"/>
    </row>
    <row r="195" spans="1:22" ht="15.75" hidden="1" customHeight="1">
      <c r="A195" s="258" t="str">
        <f t="shared" si="25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7"/>
        <v>0</v>
      </c>
      <c r="O195" s="240"/>
      <c r="P195" s="240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5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7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/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5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482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5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7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9.25" hidden="1" customHeight="1">
      <c r="A200" s="258" t="str">
        <f t="shared" si="25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482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5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7"/>
        <v>0</v>
      </c>
      <c r="O201" s="240"/>
      <c r="P201" s="240">
        <v>0</v>
      </c>
      <c r="Q201" s="265"/>
      <c r="R201" s="265"/>
      <c r="S201" s="266"/>
      <c r="T201" s="265"/>
      <c r="U201" s="265"/>
      <c r="V201" s="265"/>
    </row>
    <row r="202" spans="1:22" ht="15.75" hidden="1" customHeight="1">
      <c r="A202" s="258" t="str">
        <f t="shared" si="25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7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 ht="15.75" hidden="1" customHeight="1">
      <c r="A203" s="258" t="str">
        <f t="shared" si="25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7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t="15.75" hidden="1" customHeight="1">
      <c r="A204" s="258" t="str">
        <f t="shared" si="25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7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t="15.75" hidden="1" customHeight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9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5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482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t="15.75" hidden="1" customHeight="1">
      <c r="A207" s="258" t="str">
        <f t="shared" ref="A207" si="30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48" t="s">
        <v>871</v>
      </c>
      <c r="M207" s="244" t="s">
        <v>872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t="15.75" hidden="1" customHeight="1">
      <c r="A208" s="258" t="str">
        <f t="shared" si="25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48" t="s">
        <v>116</v>
      </c>
      <c r="M208" s="244">
        <v>4214</v>
      </c>
      <c r="N208" s="240">
        <f t="shared" ref="N208" si="31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t="15.75" hidden="1" customHeight="1">
      <c r="A209" s="258" t="str">
        <f t="shared" si="25"/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7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 customHeight="1">
      <c r="A210" s="258" t="str">
        <f t="shared" si="25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7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t="15.75" hidden="1" customHeight="1">
      <c r="A211" s="258" t="str">
        <f t="shared" si="25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7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t="25.5" hidden="1" customHeight="1">
      <c r="A212" s="258" t="str">
        <f t="shared" si="25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7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t="15.75" hidden="1" customHeight="1">
      <c r="A213" s="258" t="str">
        <f t="shared" si="25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482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5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482"/>
      <c r="I214" s="463"/>
      <c r="J214" s="464"/>
      <c r="K214" s="464"/>
      <c r="L214" s="472" t="s">
        <v>873</v>
      </c>
      <c r="M214" s="237">
        <v>4511</v>
      </c>
      <c r="N214" s="240">
        <f t="shared" si="27"/>
        <v>0</v>
      </c>
      <c r="O214" s="240"/>
      <c r="P214" s="240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482"/>
      <c r="I215" s="463"/>
      <c r="J215" s="464"/>
      <c r="K215" s="464"/>
      <c r="L215" s="472" t="s">
        <v>911</v>
      </c>
      <c r="M215" s="237" t="s">
        <v>912</v>
      </c>
      <c r="N215" s="240">
        <f t="shared" si="27"/>
        <v>0</v>
      </c>
      <c r="O215" s="240"/>
      <c r="P215" s="240"/>
      <c r="Q215" s="265"/>
      <c r="R215" s="265"/>
      <c r="S215" s="266"/>
      <c r="T215" s="265"/>
      <c r="U215" s="265"/>
      <c r="V215" s="265"/>
    </row>
    <row r="216" spans="1:22" ht="15.75" hidden="1" customHeight="1">
      <c r="A216" s="258" t="str">
        <f t="shared" si="25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7"/>
        <v>0</v>
      </c>
      <c r="O216" s="240"/>
      <c r="P216" s="240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5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482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 customHeight="1">
      <c r="A218" s="258" t="str">
        <f t="shared" si="25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7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t="25.5" hidden="1" customHeight="1">
      <c r="A219" s="258" t="str">
        <f t="shared" si="25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7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5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482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t="25.5" hidden="1" customHeight="1">
      <c r="A221" s="258" t="str">
        <f t="shared" si="25"/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7"/>
        <v>0</v>
      </c>
      <c r="O221" s="240"/>
      <c r="P221" s="240"/>
      <c r="Q221" s="265"/>
      <c r="R221" s="265"/>
      <c r="S221" s="266"/>
      <c r="T221" s="265"/>
      <c r="U221" s="265"/>
      <c r="V221" s="265"/>
    </row>
    <row r="222" spans="1:22" ht="15.75" hidden="1" customHeight="1">
      <c r="A222" s="258" t="str">
        <f t="shared" si="25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7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t="25.5" hidden="1" customHeight="1">
      <c r="A223" s="258" t="str">
        <f t="shared" si="25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7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5.5" hidden="1" customHeight="1">
      <c r="A224" s="258" t="str">
        <f t="shared" si="25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482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5.75" hidden="1" customHeight="1">
      <c r="A225" s="258" t="str">
        <f t="shared" si="25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7"/>
        <v>0</v>
      </c>
      <c r="O225" s="240"/>
      <c r="P225" s="240"/>
      <c r="Q225" s="265"/>
      <c r="R225" s="265"/>
      <c r="S225" s="266"/>
      <c r="T225" s="265"/>
      <c r="U225" s="265"/>
      <c r="V225" s="265"/>
    </row>
    <row r="226" spans="1:22" ht="15.75" hidden="1" customHeight="1">
      <c r="A226" s="258" t="str">
        <f t="shared" si="25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7"/>
        <v>0</v>
      </c>
      <c r="O226" s="240"/>
      <c r="P226" s="240"/>
      <c r="Q226" s="265"/>
      <c r="R226" s="265"/>
      <c r="S226" s="266"/>
      <c r="T226" s="265"/>
      <c r="U226" s="265"/>
      <c r="V226" s="265"/>
    </row>
    <row r="227" spans="1:22" ht="15.75" hidden="1" customHeight="1">
      <c r="A227" s="258" t="str">
        <f t="shared" ref="A227:A329" si="32">CONCATENATE(B227,C227,D227,E227,F227,G227)</f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7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t="15.75" hidden="1" customHeight="1">
      <c r="A228" s="258" t="str">
        <f t="shared" si="32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7"/>
        <v>0</v>
      </c>
      <c r="O228" s="240"/>
      <c r="P228" s="240"/>
      <c r="Q228" s="265"/>
      <c r="R228" s="265"/>
      <c r="S228" s="266"/>
      <c r="T228" s="265"/>
      <c r="U228" s="265"/>
      <c r="V228" s="265"/>
    </row>
    <row r="229" spans="1:22" ht="15.75" hidden="1" customHeight="1">
      <c r="A229" s="258"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7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t="15.75" hidden="1" customHeight="1">
      <c r="A230" s="258" t="str">
        <f t="shared" si="32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7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15.75" hidden="1" customHeight="1">
      <c r="A231" s="258" t="str">
        <f t="shared" si="32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482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5.75" hidden="1" customHeight="1">
      <c r="A232" s="258" t="str">
        <f t="shared" si="32"/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40"/>
      <c r="P232" s="240"/>
      <c r="Q232" s="265"/>
      <c r="R232" s="265"/>
      <c r="S232" s="266"/>
      <c r="T232" s="265"/>
      <c r="U232" s="265"/>
      <c r="V232" s="265"/>
    </row>
    <row r="233" spans="1:22" ht="15.75" hidden="1" customHeight="1">
      <c r="A233" s="258" t="str">
        <f t="shared" si="32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48"/>
      <c r="M233" s="244"/>
      <c r="N233" s="240">
        <f t="shared" si="27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15.75" hidden="1" customHeight="1">
      <c r="A234" s="258" t="str">
        <f t="shared" si="32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245"/>
      <c r="I234" s="245"/>
      <c r="J234" s="249"/>
      <c r="K234" s="249"/>
      <c r="L234" s="480" t="s">
        <v>875</v>
      </c>
      <c r="M234" s="244"/>
      <c r="N234" s="466">
        <f>O234+P234</f>
        <v>0</v>
      </c>
      <c r="O234" s="466">
        <f t="shared" ref="O234:P234" si="34">P234+Q234</f>
        <v>0</v>
      </c>
      <c r="P234" s="466">
        <f t="shared" si="34"/>
        <v>0</v>
      </c>
      <c r="Q234" s="265"/>
      <c r="R234" s="265"/>
      <c r="S234" s="266"/>
      <c r="T234" s="265"/>
      <c r="U234" s="265"/>
      <c r="V234" s="265"/>
    </row>
    <row r="235" spans="1:22" ht="25.5" hidden="1" customHeight="1">
      <c r="A235" s="258" t="str">
        <f t="shared" si="32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48" t="s">
        <v>131</v>
      </c>
      <c r="M235" s="244">
        <v>4511</v>
      </c>
      <c r="N235" s="240">
        <f t="shared" si="27"/>
        <v>0</v>
      </c>
      <c r="O235" s="240"/>
      <c r="P235" s="240"/>
      <c r="Q235" s="265"/>
      <c r="R235" s="265"/>
      <c r="S235" s="266"/>
      <c r="T235" s="265"/>
      <c r="U235" s="265"/>
      <c r="V235" s="265"/>
    </row>
    <row r="236" spans="1:22" ht="25.5" hidden="1" customHeight="1">
      <c r="B236" s="259"/>
      <c r="H236" s="482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30" hidden="1" customHeight="1">
      <c r="A237" s="258" t="str">
        <f t="shared" ref="A237" si="35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6">O237+P237</f>
        <v>0</v>
      </c>
      <c r="O237" s="240"/>
      <c r="P237" s="240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245"/>
      <c r="I238" s="245"/>
      <c r="J238" s="249"/>
      <c r="K238" s="249"/>
      <c r="L238" s="521" t="s">
        <v>877</v>
      </c>
      <c r="M238" s="244"/>
      <c r="N238" s="466">
        <f>O238+P238</f>
        <v>0</v>
      </c>
      <c r="O238" s="240">
        <f>SUM(O239:O243)</f>
        <v>0</v>
      </c>
      <c r="P238" s="240">
        <f>SUM(P239:P243)</f>
        <v>0</v>
      </c>
      <c r="Q238" s="265"/>
      <c r="R238" s="265"/>
      <c r="S238" s="266"/>
      <c r="T238" s="265"/>
      <c r="U238" s="265"/>
      <c r="V238" s="265"/>
    </row>
    <row r="239" spans="1:22" ht="27.6" hidden="1" customHeight="1">
      <c r="B239" s="259"/>
      <c r="G239" s="264"/>
      <c r="H239" s="245"/>
      <c r="I239" s="245"/>
      <c r="J239" s="249"/>
      <c r="K239" s="249"/>
      <c r="L239" s="472" t="s">
        <v>911</v>
      </c>
      <c r="M239" s="237" t="s">
        <v>912</v>
      </c>
      <c r="N239" s="240">
        <f>O239+P239</f>
        <v>0</v>
      </c>
      <c r="O239" s="240"/>
      <c r="P239" s="240"/>
      <c r="Q239" s="265"/>
      <c r="R239" s="265"/>
      <c r="S239" s="266"/>
      <c r="T239" s="265"/>
      <c r="U239" s="265"/>
      <c r="V239" s="265"/>
    </row>
    <row r="240" spans="1:22" ht="25.5" hidden="1" customHeight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7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t="25.5" hidden="1" customHeight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7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t="25.5" hidden="1" customHeight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ref="N242" si="38">O242+P242</f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t="25.5" hidden="1" customHeight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7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245"/>
      <c r="I244" s="245"/>
      <c r="J244" s="249"/>
      <c r="K244" s="249"/>
      <c r="L244" s="521" t="s">
        <v>909</v>
      </c>
      <c r="M244" s="244"/>
      <c r="N244" s="466">
        <f>O244+P244</f>
        <v>0</v>
      </c>
      <c r="O244" s="240">
        <f>SUM(O245)</f>
        <v>0</v>
      </c>
      <c r="P244" s="240">
        <f>SUM(P245)</f>
        <v>0</v>
      </c>
      <c r="Q244" s="265"/>
      <c r="R244" s="265"/>
      <c r="S244" s="266"/>
      <c r="T244" s="265"/>
      <c r="U244" s="265"/>
      <c r="V244" s="265"/>
    </row>
    <row r="245" spans="1:22" ht="25.5" hidden="1" customHeight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9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t="25.5" hidden="1" customHeight="1">
      <c r="A246" s="258" t="str">
        <f t="shared" si="32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40">+O248+O251+O253+O255+O258</f>
        <v>0</v>
      </c>
      <c r="P246" s="253">
        <f t="shared" si="40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t="15.75" hidden="1" customHeight="1">
      <c r="B248" s="259"/>
      <c r="H248" s="482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t="15.75" hidden="1" customHeight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41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8" hidden="1" customHeight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41"/>
        <v>0</v>
      </c>
      <c r="O250" s="240"/>
      <c r="P250" s="240"/>
      <c r="Q250" s="265"/>
      <c r="R250" s="265"/>
      <c r="S250" s="266"/>
      <c r="T250" s="265"/>
      <c r="U250" s="265"/>
      <c r="V250" s="265"/>
    </row>
    <row r="251" spans="1:22" ht="15.75" hidden="1" customHeight="1">
      <c r="B251" s="259"/>
      <c r="H251" s="482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7" hidden="1" customHeight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41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2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482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15.75" hidden="1" customHeight="1">
      <c r="A254" s="258" t="str">
        <f t="shared" si="32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41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15.75" hidden="1" customHeight="1">
      <c r="A255" s="258" t="str">
        <f t="shared" si="32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522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t="15.75" hidden="1" customHeight="1">
      <c r="A256" s="258" t="str">
        <f t="shared" si="32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41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t="15.75" hidden="1" customHeight="1">
      <c r="A257" s="258" t="str">
        <f t="shared" si="32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41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63.75" hidden="1" customHeight="1">
      <c r="A258" s="258" t="str">
        <f t="shared" si="32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/>
      <c r="Q258" s="265"/>
      <c r="R258" s="265"/>
      <c r="S258" s="266"/>
      <c r="T258" s="265"/>
      <c r="U258" s="265"/>
      <c r="V258" s="265"/>
    </row>
    <row r="259" spans="1:22" ht="15.75" hidden="1" customHeight="1">
      <c r="A259" s="258" t="str">
        <f t="shared" si="32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41"/>
        <v>0</v>
      </c>
      <c r="O259" s="240"/>
      <c r="P259" s="240"/>
      <c r="Q259" s="265"/>
      <c r="R259" s="265"/>
      <c r="S259" s="266"/>
      <c r="T259" s="265"/>
      <c r="U259" s="265"/>
      <c r="V259" s="265"/>
    </row>
    <row r="260" spans="1:22" ht="51" hidden="1" customHeight="1">
      <c r="A260" s="258"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89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t="15.75" hidden="1" customHeight="1">
      <c r="A261" s="258"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t="63.75" hidden="1" customHeight="1">
      <c r="A262" s="258"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t="15.75" hidden="1" customHeight="1">
      <c r="A263" s="258"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t="63.75" hidden="1" customHeight="1">
      <c r="A264" s="258"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482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2">O265+P265</f>
        <v>0</v>
      </c>
      <c r="O265" s="240"/>
      <c r="P265" s="240"/>
      <c r="Q265" s="265"/>
      <c r="R265" s="265"/>
      <c r="S265" s="266"/>
      <c r="T265" s="265"/>
      <c r="U265" s="265"/>
      <c r="V265" s="265"/>
    </row>
    <row r="266" spans="1:22" hidden="1">
      <c r="A266" s="258"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2"/>
        <v>0</v>
      </c>
      <c r="O266" s="240"/>
      <c r="P266" s="240"/>
      <c r="Q266" s="265"/>
      <c r="R266" s="265"/>
      <c r="S266" s="266"/>
      <c r="T266" s="265"/>
      <c r="U266" s="265"/>
      <c r="V266" s="265"/>
    </row>
    <row r="267" spans="1:22" hidden="1">
      <c r="A267" s="258"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2"/>
        <v>0</v>
      </c>
      <c r="O267" s="240"/>
      <c r="P267" s="240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2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2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2"/>
        <v>0</v>
      </c>
      <c r="O270" s="240"/>
      <c r="P270" s="240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2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15.75" hidden="1" customHeight="1">
      <c r="B272" s="259"/>
      <c r="G272" s="264"/>
      <c r="H272" s="289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t="15.75" hidden="1" customHeight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15.75" hidden="1" customHeight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3">+O276+O279+O283+O285+O291+O295+O300+O303+O307+O311+O314+O317</f>
        <v>0</v>
      </c>
      <c r="P274" s="253">
        <f t="shared" si="43"/>
        <v>0</v>
      </c>
      <c r="Q274" s="265"/>
      <c r="R274" s="265"/>
      <c r="S274" s="266"/>
      <c r="T274" s="265"/>
      <c r="U274" s="265"/>
      <c r="V274" s="265"/>
    </row>
    <row r="275" spans="2:22" ht="15.75" hidden="1" customHeight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t="15.75" hidden="1" customHeight="1">
      <c r="B276" s="259"/>
      <c r="G276" s="264"/>
      <c r="H276" s="482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t="15.75" hidden="1" customHeight="1">
      <c r="B277" s="259"/>
      <c r="G277" s="264"/>
      <c r="H277" s="238"/>
      <c r="I277" s="245"/>
      <c r="J277" s="249"/>
      <c r="K277" s="249"/>
      <c r="L277" s="254"/>
      <c r="M277" s="237"/>
      <c r="N277" s="240">
        <f t="shared" ref="N277:N313" si="44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t="25.5" hidden="1" customHeight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4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15.75" hidden="1" customHeight="1">
      <c r="B279" s="259"/>
      <c r="G279" s="264"/>
      <c r="H279" s="482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30.75" hidden="1" customHeight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5">O280+P280</f>
        <v>0</v>
      </c>
      <c r="O280" s="240"/>
      <c r="P280" s="240"/>
      <c r="Q280" s="265"/>
      <c r="R280" s="265"/>
      <c r="S280" s="266"/>
      <c r="T280" s="265"/>
      <c r="U280" s="265"/>
      <c r="V280" s="265"/>
    </row>
    <row r="281" spans="2:22" ht="15.75" hidden="1" customHeight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4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t="15.75" hidden="1" customHeight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6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15.75" hidden="1" customHeight="1">
      <c r="B283" s="259"/>
      <c r="G283" s="264"/>
      <c r="H283" s="482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30.75" hidden="1" customHeight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4"/>
        <v>0</v>
      </c>
      <c r="O284" s="240"/>
      <c r="P284" s="240"/>
      <c r="Q284" s="265"/>
      <c r="R284" s="265"/>
      <c r="S284" s="266"/>
      <c r="T284" s="265"/>
      <c r="U284" s="265"/>
      <c r="V284" s="265"/>
    </row>
    <row r="285" spans="2:22" ht="15.75" hidden="1" customHeight="1">
      <c r="B285" s="259"/>
      <c r="G285" s="264"/>
      <c r="H285" s="482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15.75" hidden="1" customHeight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4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5.75" hidden="1" customHeight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4"/>
        <v>0</v>
      </c>
      <c r="O287" s="240"/>
      <c r="P287" s="240"/>
      <c r="Q287" s="265"/>
      <c r="R287" s="265"/>
      <c r="S287" s="266"/>
      <c r="T287" s="265"/>
      <c r="U287" s="265"/>
      <c r="V287" s="265"/>
    </row>
    <row r="288" spans="2:22" ht="15.75" hidden="1" customHeight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4"/>
        <v>0</v>
      </c>
      <c r="O288" s="240"/>
      <c r="P288" s="240"/>
      <c r="Q288" s="265"/>
      <c r="R288" s="265"/>
      <c r="S288" s="266"/>
      <c r="T288" s="265"/>
      <c r="U288" s="265"/>
      <c r="V288" s="265"/>
    </row>
    <row r="289" spans="1:22" ht="15.75" hidden="1" customHeight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4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15.75" hidden="1" customHeight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4"/>
        <v>0</v>
      </c>
      <c r="O290" s="240"/>
      <c r="P290" s="240"/>
      <c r="Q290" s="265"/>
      <c r="R290" s="265"/>
      <c r="S290" s="266"/>
      <c r="T290" s="265"/>
      <c r="U290" s="265"/>
      <c r="V290" s="265"/>
    </row>
    <row r="291" spans="1:22" ht="15.75" hidden="1" customHeight="1">
      <c r="B291" s="259"/>
      <c r="G291" s="264"/>
      <c r="H291" s="482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t="15.75" hidden="1" customHeight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4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t="30" hidden="1" customHeight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4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t="15.75" hidden="1" customHeight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4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t="15.75" hidden="1" customHeight="1">
      <c r="A295" s="258" t="str">
        <f t="shared" si="32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482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t="15.75" hidden="1" customHeight="1">
      <c r="A296" s="258" t="str">
        <f t="shared" si="32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4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15.75" hidden="1" customHeight="1">
      <c r="A297" s="258" t="str">
        <f t="shared" ref="A297" si="47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8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 customHeight="1">
      <c r="A298" s="258" t="str">
        <f t="shared" ref="A298" si="49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50">O298+P298</f>
        <v>0</v>
      </c>
      <c r="O298" s="240"/>
      <c r="P298" s="240"/>
      <c r="Q298" s="265"/>
      <c r="R298" s="265"/>
      <c r="S298" s="266"/>
      <c r="T298" s="265"/>
      <c r="U298" s="265"/>
      <c r="V298" s="265"/>
    </row>
    <row r="299" spans="1:22" ht="15.75" hidden="1" customHeight="1">
      <c r="A299" s="258" t="str">
        <f t="shared" si="32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4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t="15.75" hidden="1" customHeight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482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51">P300+Q300</f>
        <v>0</v>
      </c>
      <c r="P300" s="466">
        <f t="shared" si="51"/>
        <v>0</v>
      </c>
      <c r="Q300" s="265"/>
      <c r="R300" s="265"/>
      <c r="S300" s="266"/>
      <c r="T300" s="265"/>
      <c r="U300" s="265"/>
      <c r="V300" s="265"/>
    </row>
    <row r="301" spans="1:22" ht="15.75" hidden="1" customHeight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 t="shared" ref="N301" si="52"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5.75" hidden="1" customHeight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40"/>
      <c r="P302" s="240"/>
      <c r="Q302" s="265"/>
      <c r="R302" s="265"/>
      <c r="S302" s="266"/>
      <c r="T302" s="265"/>
      <c r="U302" s="265"/>
      <c r="V302" s="265"/>
    </row>
    <row r="303" spans="1:22" ht="15.75" hidden="1" customHeight="1">
      <c r="A303" s="258" t="str">
        <f t="shared" si="32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482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t="25.5" hidden="1" customHeight="1">
      <c r="A304" s="258" t="str">
        <f t="shared" si="32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4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t="15.75" hidden="1" customHeight="1">
      <c r="A305" s="258" t="str">
        <f t="shared" si="32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4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 customHeight="1">
      <c r="A306" s="258" t="str">
        <f t="shared" si="32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4"/>
        <v>0</v>
      </c>
      <c r="O306" s="240"/>
      <c r="P306" s="240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2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482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t="15.75" hidden="1" customHeight="1">
      <c r="A308" s="258" t="str">
        <f t="shared" si="32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4"/>
        <v>0</v>
      </c>
      <c r="O308" s="240"/>
      <c r="P308" s="240"/>
      <c r="Q308" s="265"/>
      <c r="R308" s="265"/>
      <c r="S308" s="266"/>
      <c r="T308" s="265"/>
      <c r="U308" s="265"/>
      <c r="V308" s="265"/>
    </row>
    <row r="309" spans="1:22" ht="15.75" hidden="1" customHeight="1">
      <c r="A309" s="258" t="str">
        <f t="shared" si="32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4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t="15.75" hidden="1" customHeight="1">
      <c r="A310" s="258" t="str">
        <f t="shared" si="32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4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2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482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5.75" hidden="1" customHeight="1">
      <c r="A312" s="258" t="str">
        <f t="shared" ref="A312" si="53">CONCATENATE(B312,C312,D312,E312,F312,G312)</f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4">O312+P312</f>
        <v>0</v>
      </c>
      <c r="O312" s="240"/>
      <c r="P312" s="240"/>
      <c r="Q312" s="265"/>
      <c r="R312" s="265"/>
      <c r="S312" s="266"/>
      <c r="T312" s="265"/>
      <c r="U312" s="265"/>
      <c r="V312" s="265"/>
    </row>
    <row r="313" spans="1:22" ht="15.75" hidden="1" customHeight="1">
      <c r="A313" s="258" t="str">
        <f t="shared" si="32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4"/>
        <v>0</v>
      </c>
      <c r="O313" s="240"/>
      <c r="P313" s="240"/>
      <c r="Q313" s="265"/>
      <c r="R313" s="265"/>
      <c r="S313" s="266"/>
      <c r="T313" s="265"/>
      <c r="U313" s="265"/>
      <c r="V313" s="265"/>
    </row>
    <row r="314" spans="1:22" ht="25.5" hidden="1" customHeight="1">
      <c r="A314" s="258" t="str">
        <f t="shared" si="32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482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15.75" hidden="1" customHeight="1">
      <c r="A315" s="258" t="str">
        <f t="shared" si="32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/>
      <c r="M315" s="469"/>
      <c r="N315" s="240">
        <f t="shared" ref="N315" si="55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6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5.5" hidden="1" customHeight="1">
      <c r="A317" s="258" t="str">
        <f t="shared" ref="A317:A318" si="57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482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15.75" hidden="1" customHeight="1">
      <c r="A318" s="258" t="str">
        <f t="shared" si="57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8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t="25.9" customHeight="1">
      <c r="A319" s="258" t="str">
        <f t="shared" si="32"/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7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396.5</v>
      </c>
      <c r="O319" s="448">
        <f>+O321+O362+O370+O377</f>
        <v>0</v>
      </c>
      <c r="P319" s="448">
        <f>+P321+P362+P370+P377</f>
        <v>396.5</v>
      </c>
      <c r="Q319" s="265"/>
      <c r="R319" s="265"/>
      <c r="S319" s="266"/>
      <c r="T319" s="265"/>
      <c r="U319" s="265"/>
      <c r="V319" s="265"/>
    </row>
    <row r="320" spans="1:22" ht="15.75" customHeight="1">
      <c r="A320" s="258" t="str">
        <f t="shared" si="32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9" ht="30" hidden="1" customHeight="1">
      <c r="A321" s="258" t="str">
        <f t="shared" si="32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89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9" ht="15.75" hidden="1" customHeight="1">
      <c r="A322" s="258" t="str">
        <f t="shared" si="32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W322" s="514"/>
      <c r="AE322" s="514"/>
      <c r="AF322" s="514"/>
      <c r="AG322" s="514"/>
      <c r="AH322" s="514"/>
      <c r="AI322" s="514"/>
      <c r="AQ322" s="514"/>
      <c r="AR322" s="514"/>
      <c r="AS322" s="514"/>
      <c r="AT322" s="514"/>
      <c r="AU322" s="514"/>
      <c r="BC322" s="514"/>
      <c r="BD322" s="514"/>
      <c r="BE322" s="514"/>
      <c r="BF322" s="514"/>
      <c r="BG322" s="514"/>
      <c r="BO322" s="514"/>
      <c r="BP322" s="514"/>
      <c r="BQ322" s="514"/>
      <c r="BR322" s="514"/>
      <c r="BS322" s="514"/>
      <c r="CA322" s="514"/>
      <c r="CB322" s="514"/>
      <c r="CC322" s="514"/>
      <c r="CD322" s="514"/>
      <c r="CE322" s="514"/>
      <c r="CM322" s="514"/>
      <c r="CN322" s="514"/>
      <c r="CO322" s="514"/>
      <c r="CP322" s="514"/>
      <c r="CQ322" s="514"/>
      <c r="CY322" s="514"/>
      <c r="CZ322" s="514"/>
      <c r="DA322" s="514"/>
      <c r="DB322" s="514"/>
      <c r="DC322" s="514"/>
      <c r="DK322" s="514"/>
      <c r="DL322" s="514"/>
      <c r="DM322" s="514"/>
      <c r="DN322" s="514"/>
      <c r="DO322" s="514"/>
      <c r="DW322" s="514"/>
      <c r="DX322" s="514"/>
      <c r="DY322" s="514"/>
      <c r="DZ322" s="514"/>
      <c r="EA322" s="514"/>
      <c r="EI322" s="514"/>
      <c r="EJ322" s="514"/>
      <c r="EK322" s="514"/>
      <c r="EL322" s="514"/>
      <c r="EM322" s="514"/>
      <c r="EU322" s="514"/>
      <c r="EV322" s="514"/>
      <c r="EW322" s="514"/>
      <c r="EX322" s="514"/>
      <c r="EY322" s="514"/>
      <c r="FG322" s="514"/>
      <c r="FH322" s="514"/>
      <c r="FI322" s="514"/>
      <c r="FJ322" s="514"/>
      <c r="FK322" s="514"/>
      <c r="FS322" s="514"/>
      <c r="FT322" s="514"/>
      <c r="FU322" s="514"/>
      <c r="FV322" s="514"/>
      <c r="FW322" s="514"/>
      <c r="GE322" s="514"/>
      <c r="GF322" s="514"/>
      <c r="GG322" s="514"/>
      <c r="GH322" s="514"/>
      <c r="GI322" s="514"/>
      <c r="GQ322" s="514"/>
      <c r="GR322" s="514"/>
      <c r="GS322" s="514"/>
      <c r="GT322" s="514"/>
      <c r="GU322" s="514"/>
      <c r="HC322" s="514"/>
      <c r="HD322" s="514"/>
      <c r="HE322" s="514"/>
      <c r="HF322" s="514"/>
      <c r="HG322" s="514"/>
      <c r="HO322" s="514"/>
      <c r="HP322" s="514"/>
      <c r="HQ322" s="514"/>
      <c r="HR322" s="514"/>
      <c r="HS322" s="514"/>
      <c r="IA322" s="514"/>
      <c r="IB322" s="514"/>
      <c r="IC322" s="514"/>
      <c r="ID322" s="514"/>
      <c r="IE322" s="514"/>
    </row>
    <row r="323" spans="1:239" ht="15.75" hidden="1" customHeight="1">
      <c r="A323" s="258" t="str">
        <f t="shared" si="32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9">+O325+O335+O337+O360</f>
        <v>0</v>
      </c>
      <c r="P323" s="253">
        <f t="shared" si="59"/>
        <v>0</v>
      </c>
      <c r="Q323" s="265"/>
      <c r="R323" s="265"/>
      <c r="S323" s="266"/>
      <c r="T323" s="265"/>
      <c r="U323" s="265"/>
      <c r="V323" s="265"/>
    </row>
    <row r="324" spans="1:239" ht="15.75" hidden="1" customHeight="1">
      <c r="A324" s="258" t="str">
        <f t="shared" si="32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9" ht="15.75" hidden="1" customHeight="1">
      <c r="A325" s="258" t="str">
        <f t="shared" si="32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482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9" ht="15.75" hidden="1" customHeight="1">
      <c r="A326" s="258" t="str">
        <f t="shared" si="32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60">O326+P326</f>
        <v>0</v>
      </c>
      <c r="O326" s="240"/>
      <c r="P326" s="240"/>
      <c r="Q326" s="265"/>
      <c r="R326" s="265"/>
      <c r="S326" s="266"/>
      <c r="T326" s="265"/>
      <c r="U326" s="265"/>
      <c r="V326" s="265"/>
    </row>
    <row r="327" spans="1:239" ht="15.75" hidden="1" customHeight="1">
      <c r="A327" s="258" t="str">
        <f t="shared" ref="A327" si="61">CONCATENATE(B327,C327,D327,E327,F327,G327)</f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60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9" ht="15.75" hidden="1" customHeight="1">
      <c r="A328" s="258" t="str">
        <f t="shared" si="32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60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9" ht="15.75" hidden="1" customHeight="1">
      <c r="A329" s="258" t="str">
        <f t="shared" si="32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/>
      <c r="M329" s="237"/>
      <c r="N329" s="240">
        <f t="shared" si="60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9" ht="15.75" hidden="1" customHeight="1">
      <c r="A330" s="258" t="str">
        <f t="shared" ref="A330:A391" si="62">CONCATENATE(B330,C330,D330,E330,F330,G330)</f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60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9" ht="15.75" hidden="1" customHeight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60"/>
        <v>0</v>
      </c>
      <c r="O331" s="240"/>
      <c r="P331" s="240"/>
      <c r="Q331" s="265"/>
      <c r="R331" s="265"/>
      <c r="S331" s="266"/>
      <c r="T331" s="265"/>
      <c r="U331" s="265"/>
      <c r="V331" s="265"/>
    </row>
    <row r="332" spans="1:239" ht="15.75" hidden="1" customHeight="1">
      <c r="A332" s="258" t="str">
        <f t="shared" si="62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60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9" ht="25.5" hidden="1" customHeight="1">
      <c r="A333" s="258" t="str">
        <f t="shared" si="62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60"/>
        <v>0</v>
      </c>
      <c r="O333" s="240"/>
      <c r="P333" s="240"/>
      <c r="Q333" s="265"/>
      <c r="R333" s="265"/>
      <c r="S333" s="266"/>
      <c r="T333" s="265"/>
      <c r="U333" s="265"/>
      <c r="V333" s="265"/>
    </row>
    <row r="334" spans="1:239" ht="15.75" hidden="1" customHeight="1">
      <c r="A334" s="258" t="str">
        <f t="shared" si="62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60"/>
        <v>0</v>
      </c>
      <c r="O334" s="240"/>
      <c r="P334" s="240"/>
      <c r="Q334" s="265"/>
      <c r="R334" s="265"/>
      <c r="S334" s="266"/>
      <c r="T334" s="265"/>
      <c r="U334" s="265"/>
      <c r="V334" s="265"/>
    </row>
    <row r="335" spans="1:239" ht="15.75" hidden="1" customHeight="1">
      <c r="A335" s="258" t="str">
        <f t="shared" si="62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482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9" ht="15.75" hidden="1" customHeight="1">
      <c r="A336" s="258" t="str">
        <f t="shared" si="62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60"/>
        <v>0</v>
      </c>
      <c r="O336" s="240"/>
      <c r="P336" s="240"/>
      <c r="Q336" s="265"/>
      <c r="R336" s="265"/>
      <c r="S336" s="266"/>
      <c r="T336" s="265"/>
      <c r="U336" s="265"/>
      <c r="V336" s="265"/>
    </row>
    <row r="337" spans="1:22" ht="51.75" hidden="1" customHeight="1">
      <c r="A337" s="258" t="str">
        <f t="shared" ref="A337:A355" si="63">CONCATENATE(B337,C337,D337,E337,F337,G337)</f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5.75" hidden="1" customHeight="1">
      <c r="A338" s="258" t="str">
        <f t="shared" si="63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64">O338+P338</f>
        <v>0</v>
      </c>
      <c r="O338" s="240"/>
      <c r="P338" s="240"/>
      <c r="Q338" s="265"/>
      <c r="R338" s="265"/>
      <c r="S338" s="266"/>
      <c r="T338" s="265"/>
      <c r="U338" s="265"/>
      <c r="V338" s="265"/>
    </row>
    <row r="339" spans="1:22" ht="15.75" hidden="1" customHeight="1">
      <c r="A339" s="258" t="str">
        <f t="shared" si="63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64"/>
        <v>0</v>
      </c>
      <c r="O339" s="240"/>
      <c r="P339" s="240"/>
      <c r="Q339" s="265"/>
      <c r="R339" s="265"/>
      <c r="S339" s="266"/>
      <c r="T339" s="265"/>
      <c r="U339" s="265"/>
      <c r="V339" s="265"/>
    </row>
    <row r="340" spans="1:22" ht="51" hidden="1" customHeight="1">
      <c r="A340" s="258" t="str">
        <f t="shared" si="63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64"/>
        <v>0</v>
      </c>
      <c r="O340" s="240"/>
      <c r="P340" s="240"/>
      <c r="Q340" s="265"/>
      <c r="R340" s="265"/>
      <c r="S340" s="266"/>
      <c r="T340" s="265"/>
      <c r="U340" s="265"/>
      <c r="V340" s="265"/>
    </row>
    <row r="341" spans="1:22" ht="15.75" hidden="1" customHeight="1">
      <c r="A341" s="258" t="str">
        <f t="shared" si="63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64"/>
        <v>0</v>
      </c>
      <c r="O341" s="240"/>
      <c r="P341" s="240"/>
      <c r="Q341" s="265"/>
      <c r="R341" s="265"/>
      <c r="S341" s="266"/>
      <c r="T341" s="265"/>
      <c r="U341" s="265"/>
      <c r="V341" s="265"/>
    </row>
    <row r="342" spans="1:22" ht="63.75" hidden="1" customHeight="1">
      <c r="A342" s="258" t="str">
        <f t="shared" si="63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64"/>
        <v>0</v>
      </c>
      <c r="O342" s="240"/>
      <c r="P342" s="240"/>
      <c r="Q342" s="265"/>
      <c r="R342" s="265"/>
      <c r="S342" s="266"/>
      <c r="T342" s="265"/>
      <c r="U342" s="265"/>
      <c r="V342" s="265"/>
    </row>
    <row r="343" spans="1:22" ht="15.75" hidden="1" customHeight="1">
      <c r="A343" s="258" t="str">
        <f t="shared" si="63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64"/>
        <v>0</v>
      </c>
      <c r="O343" s="240"/>
      <c r="P343" s="240"/>
      <c r="Q343" s="265"/>
      <c r="R343" s="265"/>
      <c r="S343" s="266"/>
      <c r="T343" s="265"/>
      <c r="U343" s="265"/>
      <c r="V343" s="265"/>
    </row>
    <row r="344" spans="1:22" ht="51" hidden="1" customHeight="1">
      <c r="A344" s="258" t="str">
        <f t="shared" si="63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64"/>
        <v>0</v>
      </c>
      <c r="O344" s="240"/>
      <c r="P344" s="240"/>
      <c r="Q344" s="265"/>
      <c r="R344" s="265"/>
      <c r="S344" s="266"/>
      <c r="T344" s="265"/>
      <c r="U344" s="265"/>
      <c r="V344" s="265"/>
    </row>
    <row r="345" spans="1:22" ht="15.75" hidden="1" customHeight="1">
      <c r="A345" s="258" t="str">
        <f t="shared" si="63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64"/>
        <v>0</v>
      </c>
      <c r="O345" s="240"/>
      <c r="P345" s="240"/>
      <c r="Q345" s="265"/>
      <c r="R345" s="265"/>
      <c r="S345" s="266"/>
      <c r="T345" s="265"/>
      <c r="U345" s="265"/>
      <c r="V345" s="265"/>
    </row>
    <row r="346" spans="1:22" ht="63.75" hidden="1" customHeight="1">
      <c r="A346" s="258" t="str">
        <f t="shared" si="63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64"/>
        <v>0</v>
      </c>
      <c r="O346" s="240"/>
      <c r="P346" s="240"/>
      <c r="Q346" s="265"/>
      <c r="R346" s="265"/>
      <c r="S346" s="266"/>
      <c r="T346" s="265"/>
      <c r="U346" s="265"/>
      <c r="V346" s="265"/>
    </row>
    <row r="347" spans="1:22" ht="15.75" hidden="1" customHeight="1">
      <c r="A347" s="258" t="str">
        <f t="shared" si="63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64"/>
        <v>0</v>
      </c>
      <c r="O347" s="240"/>
      <c r="P347" s="240"/>
      <c r="Q347" s="265"/>
      <c r="R347" s="265"/>
      <c r="S347" s="266"/>
      <c r="T347" s="265"/>
      <c r="U347" s="265"/>
      <c r="V347" s="265"/>
    </row>
    <row r="348" spans="1:22" ht="15.75" hidden="1" customHeight="1">
      <c r="A348" s="258" t="str">
        <f t="shared" si="63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64"/>
        <v>0</v>
      </c>
      <c r="O348" s="240"/>
      <c r="P348" s="240"/>
      <c r="Q348" s="265"/>
      <c r="R348" s="265"/>
      <c r="S348" s="266"/>
      <c r="T348" s="265"/>
      <c r="U348" s="265"/>
      <c r="V348" s="265"/>
    </row>
    <row r="349" spans="1:22" ht="15.75" hidden="1" customHeight="1">
      <c r="A349" s="258" t="str">
        <f t="shared" si="63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64"/>
        <v>0</v>
      </c>
      <c r="O349" s="240"/>
      <c r="P349" s="240"/>
      <c r="Q349" s="265"/>
      <c r="R349" s="265"/>
      <c r="S349" s="266"/>
      <c r="T349" s="265"/>
      <c r="U349" s="265"/>
      <c r="V349" s="265"/>
    </row>
    <row r="350" spans="1:22" ht="15.75" hidden="1" customHeight="1">
      <c r="A350" s="258" t="str">
        <f t="shared" si="63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64"/>
        <v>0</v>
      </c>
      <c r="O350" s="240"/>
      <c r="P350" s="240"/>
      <c r="Q350" s="265"/>
      <c r="R350" s="265"/>
      <c r="S350" s="266"/>
      <c r="T350" s="265"/>
      <c r="U350" s="265"/>
      <c r="V350" s="265"/>
    </row>
    <row r="351" spans="1:22" ht="15.75" hidden="1" customHeight="1">
      <c r="A351" s="258" t="str">
        <f t="shared" si="63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64"/>
        <v>0</v>
      </c>
      <c r="O351" s="240"/>
      <c r="P351" s="240"/>
      <c r="Q351" s="265"/>
      <c r="R351" s="265"/>
      <c r="S351" s="266"/>
      <c r="T351" s="265"/>
      <c r="U351" s="265"/>
      <c r="V351" s="265"/>
    </row>
    <row r="352" spans="1:22" ht="15.75" hidden="1" customHeight="1">
      <c r="A352" s="258" t="str">
        <f t="shared" si="63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64"/>
        <v>0</v>
      </c>
      <c r="O352" s="240"/>
      <c r="P352" s="240"/>
      <c r="Q352" s="265"/>
      <c r="R352" s="265"/>
      <c r="S352" s="266"/>
      <c r="T352" s="265"/>
      <c r="U352" s="265"/>
      <c r="V352" s="265"/>
    </row>
    <row r="353" spans="1:22" ht="15.75" hidden="1" customHeight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ref="N353:N354" si="65">O353+P353</f>
        <v>0</v>
      </c>
      <c r="O353" s="240"/>
      <c r="P353" s="240"/>
      <c r="Q353" s="265"/>
      <c r="R353" s="265"/>
      <c r="S353" s="266"/>
      <c r="T353" s="265"/>
      <c r="U353" s="265"/>
      <c r="V353" s="265"/>
    </row>
    <row r="354" spans="1:22" ht="15.75" hidden="1" customHeight="1">
      <c r="A354" s="258" t="str">
        <f t="shared" si="63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65"/>
        <v>0</v>
      </c>
      <c r="O354" s="240"/>
      <c r="P354" s="240"/>
      <c r="Q354" s="265"/>
      <c r="R354" s="265"/>
      <c r="S354" s="266"/>
      <c r="T354" s="265"/>
      <c r="U354" s="265"/>
      <c r="V354" s="265"/>
    </row>
    <row r="355" spans="1:22" ht="15.75" hidden="1" customHeight="1">
      <c r="A355" s="258" t="str">
        <f t="shared" si="63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64"/>
        <v>0</v>
      </c>
      <c r="O355" s="240"/>
      <c r="P355" s="240"/>
      <c r="Q355" s="265"/>
      <c r="R355" s="265"/>
      <c r="S355" s="266"/>
      <c r="T355" s="265"/>
      <c r="U355" s="265"/>
      <c r="V355" s="265"/>
    </row>
    <row r="356" spans="1:22" ht="15.75" hidden="1" customHeight="1"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64"/>
        <v>0</v>
      </c>
      <c r="O356" s="240"/>
      <c r="P356" s="240"/>
      <c r="Q356" s="265"/>
      <c r="R356" s="265"/>
      <c r="S356" s="266"/>
      <c r="T356" s="265"/>
      <c r="U356" s="265"/>
      <c r="V356" s="265"/>
    </row>
    <row r="357" spans="1:22" ht="15.75" hidden="1" customHeight="1">
      <c r="A357" s="258" t="str">
        <f t="shared" ref="A357:A361" si="66">CONCATENATE(B357,C357,D357,E357,F357,G357)</f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64"/>
        <v>0</v>
      </c>
      <c r="O357" s="240"/>
      <c r="P357" s="240"/>
      <c r="Q357" s="265"/>
      <c r="R357" s="265"/>
      <c r="S357" s="266"/>
      <c r="T357" s="265"/>
      <c r="U357" s="265"/>
      <c r="V357" s="265"/>
    </row>
    <row r="358" spans="1:22" ht="25.5" hidden="1" customHeight="1">
      <c r="A358" s="258" t="str">
        <f t="shared" si="66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64"/>
        <v>0</v>
      </c>
      <c r="O358" s="240"/>
      <c r="P358" s="240"/>
      <c r="Q358" s="265"/>
      <c r="R358" s="265"/>
      <c r="S358" s="266"/>
      <c r="T358" s="265"/>
      <c r="U358" s="265"/>
      <c r="V358" s="265"/>
    </row>
    <row r="359" spans="1:22" ht="25.5" hidden="1" customHeight="1">
      <c r="A359" s="258" t="str">
        <f t="shared" si="66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64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t="15.75" hidden="1" customHeight="1">
      <c r="A360" s="258" t="str">
        <f t="shared" si="66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63.75" hidden="1" customHeight="1">
      <c r="A361" s="258" t="str">
        <f t="shared" si="66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67">O361+P361</f>
        <v>0</v>
      </c>
      <c r="O361" s="240"/>
      <c r="P361" s="240"/>
      <c r="Q361" s="265"/>
      <c r="R361" s="265"/>
      <c r="S361" s="266"/>
      <c r="T361" s="265"/>
      <c r="U361" s="265"/>
      <c r="V361" s="265"/>
    </row>
    <row r="362" spans="1:22" ht="15.75" customHeight="1">
      <c r="A362" s="258" t="str">
        <f t="shared" si="62"/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89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396.5</v>
      </c>
      <c r="O362" s="460">
        <f>+O364</f>
        <v>0</v>
      </c>
      <c r="P362" s="460">
        <f>+P364</f>
        <v>396.5</v>
      </c>
      <c r="Q362" s="265"/>
      <c r="R362" s="265"/>
      <c r="S362" s="266"/>
      <c r="T362" s="265"/>
      <c r="U362" s="265"/>
      <c r="V362" s="265"/>
    </row>
    <row r="363" spans="1:22" ht="15.75" customHeight="1">
      <c r="A363" s="258" t="str">
        <f t="shared" si="62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t="15.75" customHeight="1">
      <c r="A364" s="258" t="str">
        <f t="shared" si="62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396.5</v>
      </c>
      <c r="O364" s="253">
        <f>+O366</f>
        <v>0</v>
      </c>
      <c r="P364" s="253">
        <f>+P366</f>
        <v>396.5</v>
      </c>
      <c r="Q364" s="265"/>
      <c r="R364" s="265"/>
      <c r="S364" s="266"/>
      <c r="T364" s="265"/>
      <c r="U364" s="265"/>
      <c r="V364" s="265"/>
    </row>
    <row r="365" spans="1:22" ht="20.25" customHeight="1">
      <c r="A365" s="258" t="str">
        <f t="shared" si="62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t="15.75" customHeight="1">
      <c r="A366" s="258" t="str">
        <f t="shared" si="62"/>
        <v>71060401045113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5113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396.5</v>
      </c>
      <c r="O366" s="466">
        <f>SUM(O367:O369)</f>
        <v>0</v>
      </c>
      <c r="P366" s="466">
        <f>SUM(P367:P369)</f>
        <v>396.5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8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5.75" customHeight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8"/>
        <v>396.5</v>
      </c>
      <c r="O368" s="240"/>
      <c r="P368" s="240">
        <v>396.5</v>
      </c>
      <c r="Q368" s="265"/>
      <c r="R368" s="265"/>
      <c r="S368" s="266"/>
      <c r="T368" s="265"/>
      <c r="U368" s="265"/>
      <c r="V368" s="265"/>
    </row>
    <row r="369" spans="1:22" ht="15.75" hidden="1" customHeight="1">
      <c r="A369" s="258"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8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t="15.75" hidden="1" customHeight="1">
      <c r="A370" s="258"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89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t="38.25" hidden="1" customHeight="1">
      <c r="A371" s="258" t="str">
        <f t="shared" si="62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t="15.75" hidden="1" customHeight="1">
      <c r="A372" s="258" t="str">
        <f t="shared" si="62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9">+O374</f>
        <v>0</v>
      </c>
      <c r="P372" s="253">
        <f t="shared" si="69"/>
        <v>0</v>
      </c>
      <c r="Q372" s="265"/>
      <c r="R372" s="265"/>
      <c r="S372" s="266"/>
      <c r="T372" s="265"/>
      <c r="U372" s="265"/>
      <c r="V372" s="265"/>
    </row>
    <row r="373" spans="1:22" ht="38.25" hidden="1" customHeight="1">
      <c r="A373" s="258" t="str">
        <f t="shared" si="62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15.75" hidden="1" customHeight="1">
      <c r="B374" s="259"/>
      <c r="G374" s="264"/>
      <c r="H374" s="482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63.75" hidden="1" customHeight="1">
      <c r="A375" s="258" t="str">
        <f t="shared" ref="A375:A376" si="70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71">O375+P375</f>
        <v>0</v>
      </c>
      <c r="O375" s="240"/>
      <c r="P375" s="240"/>
      <c r="Q375" s="265"/>
      <c r="R375" s="265"/>
      <c r="S375" s="266"/>
      <c r="T375" s="265"/>
      <c r="U375" s="265"/>
      <c r="V375" s="265"/>
    </row>
    <row r="376" spans="1:22" ht="63.75" hidden="1" customHeight="1">
      <c r="A376" s="258" t="str">
        <f t="shared" si="70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71"/>
        <v>0</v>
      </c>
      <c r="O376" s="240"/>
      <c r="P376" s="240"/>
      <c r="Q376" s="265"/>
      <c r="R376" s="265"/>
      <c r="S376" s="266"/>
      <c r="T376" s="265"/>
      <c r="U376" s="265"/>
      <c r="V376" s="265"/>
    </row>
    <row r="377" spans="1:22" ht="15.75" hidden="1" customHeight="1">
      <c r="A377" s="258" t="str">
        <f t="shared" si="62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89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t="25.5" hidden="1" customHeight="1">
      <c r="A378" s="258" t="str">
        <f t="shared" si="62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15.75" hidden="1" customHeight="1">
      <c r="A379" s="258" t="str">
        <f t="shared" si="62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72">+O381+O389+O391+O396+O393+O398+O402+O404</f>
        <v>0</v>
      </c>
      <c r="P379" s="253">
        <f t="shared" si="72"/>
        <v>0</v>
      </c>
      <c r="Q379" s="265"/>
      <c r="R379" s="265"/>
      <c r="S379" s="266"/>
      <c r="T379" s="265"/>
      <c r="U379" s="265"/>
      <c r="V379" s="265"/>
    </row>
    <row r="380" spans="1:22" ht="25.5" hidden="1" customHeight="1">
      <c r="A380" s="258" t="str">
        <f t="shared" si="62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t="15.75" hidden="1" customHeight="1">
      <c r="A381" s="258" t="str">
        <f t="shared" si="62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482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t="25.5" hidden="1" customHeight="1">
      <c r="A382" s="258" t="str">
        <f t="shared" si="62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73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t="15.75" hidden="1" customHeight="1">
      <c r="A383" s="258" t="str">
        <f t="shared" si="62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73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15.75" hidden="1" customHeight="1">
      <c r="A384" s="258" t="str">
        <f t="shared" si="62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73"/>
        <v>0</v>
      </c>
      <c r="O384" s="240"/>
      <c r="P384" s="240"/>
      <c r="Q384" s="265"/>
      <c r="R384" s="265"/>
      <c r="S384" s="266"/>
      <c r="T384" s="265"/>
      <c r="U384" s="265"/>
      <c r="V384" s="265"/>
    </row>
    <row r="385" spans="1:22" ht="25.5" hidden="1" customHeight="1">
      <c r="A385" s="258" t="str">
        <f t="shared" si="62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73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t="25.5" hidden="1" customHeight="1">
      <c r="A386" s="258" t="str">
        <f t="shared" si="62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73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t="15.75" hidden="1" customHeight="1">
      <c r="A387" s="258" t="str">
        <f t="shared" si="62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73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t="15.75" hidden="1" customHeight="1">
      <c r="A388" s="258" t="str">
        <f t="shared" si="62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73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5.5" hidden="1" customHeight="1">
      <c r="A389" s="258" t="str">
        <f t="shared" si="62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482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t="15.75" hidden="1" customHeight="1">
      <c r="A390" s="258" t="str">
        <f t="shared" si="62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73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t="15.75" hidden="1" customHeight="1">
      <c r="A391" s="258" t="str">
        <f t="shared" si="62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482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t="25.5" hidden="1" customHeight="1">
      <c r="A392" s="258" t="str">
        <f t="shared" ref="A392:A434" si="74">CONCATENATE(B392,C392,D392,E392,F392,G392)</f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73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74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482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5.75" hidden="1" customHeight="1">
      <c r="A394" s="258" t="str">
        <f t="shared" si="74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482"/>
      <c r="I394" s="463"/>
      <c r="J394" s="464"/>
      <c r="K394" s="464"/>
      <c r="L394" s="254" t="s">
        <v>115</v>
      </c>
      <c r="M394" s="469">
        <v>4213</v>
      </c>
      <c r="N394" s="240">
        <f t="shared" si="73"/>
        <v>0</v>
      </c>
      <c r="O394" s="240"/>
      <c r="P394" s="240"/>
      <c r="Q394" s="265"/>
      <c r="R394" s="265"/>
      <c r="S394" s="266"/>
      <c r="T394" s="265"/>
      <c r="U394" s="265"/>
      <c r="V394" s="265"/>
    </row>
    <row r="395" spans="1:22" ht="25.5" hidden="1" customHeight="1">
      <c r="A395" s="258" t="str">
        <f t="shared" ref="A395" si="75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36">
        <v>5112</v>
      </c>
      <c r="N395" s="240">
        <f t="shared" ref="N395" si="76">O395+P395</f>
        <v>0</v>
      </c>
      <c r="O395" s="240"/>
      <c r="P395" s="240"/>
      <c r="Q395" s="265"/>
      <c r="R395" s="265"/>
      <c r="S395" s="266"/>
      <c r="T395" s="265"/>
      <c r="U395" s="265"/>
      <c r="V395" s="265"/>
    </row>
    <row r="396" spans="1:22" ht="15.75" hidden="1" customHeight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482"/>
      <c r="I396" s="463"/>
      <c r="J396" s="464"/>
      <c r="K396" s="464"/>
      <c r="L396" s="465" t="s">
        <v>889</v>
      </c>
      <c r="M396" s="459"/>
      <c r="N396" s="466"/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15.75" hidden="1" customHeight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15.75" hidden="1" customHeight="1">
      <c r="A398" s="258" t="str">
        <f t="shared" si="74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482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ref="A399" si="77">CONCATENATE(B399,C399,D399,E399,F399,G399)</f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396"/>
      <c r="I399" s="474"/>
      <c r="J399" s="475"/>
      <c r="K399" s="476"/>
      <c r="L399" s="477" t="s">
        <v>142</v>
      </c>
      <c r="M399" s="419">
        <v>4251</v>
      </c>
      <c r="N399" s="240">
        <f t="shared" ref="N399" si="78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25.5" hidden="1" customHeight="1">
      <c r="A400" s="258" t="str">
        <f t="shared" si="74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36">
        <v>5112</v>
      </c>
      <c r="N400" s="240">
        <f t="shared" si="73"/>
        <v>0</v>
      </c>
      <c r="O400" s="240"/>
      <c r="P400" s="240"/>
      <c r="Q400" s="265"/>
      <c r="R400" s="265"/>
      <c r="S400" s="266"/>
      <c r="T400" s="265"/>
      <c r="U400" s="265"/>
      <c r="V400" s="265"/>
    </row>
    <row r="401" spans="1:22" ht="15.75" hidden="1" customHeight="1">
      <c r="A401" s="258" t="str">
        <f t="shared" si="74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73"/>
        <v>0</v>
      </c>
      <c r="O401" s="240"/>
      <c r="P401" s="240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482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5.75" hidden="1" customHeight="1">
      <c r="A403" s="258" t="str">
        <f t="shared" ref="A403" si="79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482"/>
      <c r="I403" s="463"/>
      <c r="J403" s="464"/>
      <c r="K403" s="464"/>
      <c r="L403" s="254" t="s">
        <v>115</v>
      </c>
      <c r="M403" s="469">
        <v>4213</v>
      </c>
      <c r="N403" s="240">
        <f t="shared" ref="N403" si="80">O403+P403</f>
        <v>0</v>
      </c>
      <c r="O403" s="240"/>
      <c r="P403" s="240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482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25.5" hidden="1" customHeight="1">
      <c r="A405" s="258" t="str">
        <f t="shared" ref="A405" si="81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36">
        <v>5112</v>
      </c>
      <c r="N405" s="240">
        <f t="shared" ref="N405" si="82">O405+P405</f>
        <v>0</v>
      </c>
      <c r="O405" s="240"/>
      <c r="P405" s="240"/>
      <c r="Q405" s="265"/>
      <c r="R405" s="265"/>
      <c r="S405" s="266"/>
      <c r="T405" s="265"/>
      <c r="U405" s="265"/>
      <c r="V405" s="265"/>
    </row>
    <row r="406" spans="1:22" ht="32.25" customHeight="1">
      <c r="B406" s="259"/>
      <c r="H406" s="247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31984.400000000001</v>
      </c>
      <c r="O406" s="448">
        <f>+O408+O418+O435</f>
        <v>73</v>
      </c>
      <c r="P406" s="448">
        <f>+P408+P418+P435</f>
        <v>31911.4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74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t="15.75" hidden="1" customHeight="1">
      <c r="A408" s="258" t="str">
        <f t="shared" si="74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89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t="15.75" hidden="1" customHeight="1">
      <c r="A409" s="258" t="str">
        <f t="shared" si="74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t="25.5" hidden="1" customHeight="1">
      <c r="A410" s="258" t="str">
        <f t="shared" si="74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t="25.5" hidden="1" customHeight="1">
      <c r="A411" s="258" t="str">
        <f t="shared" si="74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15.75" hidden="1" customHeight="1">
      <c r="A412" s="258" t="str">
        <f t="shared" si="74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463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5.75" hidden="1" customHeight="1">
      <c r="A413" s="258" t="str">
        <f t="shared" si="74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83">O413+P413</f>
        <v>0</v>
      </c>
      <c r="O413" s="240"/>
      <c r="P413" s="240"/>
      <c r="Q413" s="265"/>
      <c r="R413" s="265"/>
      <c r="S413" s="266"/>
      <c r="T413" s="265"/>
      <c r="U413" s="265"/>
      <c r="V413" s="265"/>
    </row>
    <row r="414" spans="1:22" ht="15.75" hidden="1" customHeight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t="15.75" hidden="1" customHeight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15.75" hidden="1" customHeight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84">O417</f>
        <v>0</v>
      </c>
      <c r="P416" s="466">
        <f t="shared" si="84"/>
        <v>0</v>
      </c>
      <c r="Q416" s="265"/>
      <c r="R416" s="265"/>
      <c r="S416" s="266"/>
      <c r="T416" s="265"/>
      <c r="U416" s="265"/>
      <c r="V416" s="265"/>
    </row>
    <row r="417" spans="1:22" ht="15.75" hidden="1" customHeight="1">
      <c r="B417" s="259"/>
      <c r="G417" s="264"/>
      <c r="H417" s="245"/>
      <c r="I417" s="246"/>
      <c r="J417" s="247"/>
      <c r="K417" s="247"/>
      <c r="L417" s="248" t="s">
        <v>125</v>
      </c>
      <c r="M417" s="244">
        <v>4239</v>
      </c>
      <c r="N417" s="240">
        <f t="shared" ref="N417" si="85">O417+P417</f>
        <v>0</v>
      </c>
      <c r="O417" s="240"/>
      <c r="P417" s="240"/>
      <c r="Q417" s="265"/>
      <c r="R417" s="265"/>
      <c r="S417" s="266"/>
      <c r="T417" s="265"/>
      <c r="U417" s="265"/>
      <c r="V417" s="265"/>
    </row>
    <row r="418" spans="1:22" ht="15.75" hidden="1" customHeight="1">
      <c r="A418" s="258" t="str">
        <f t="shared" si="74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89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t="15.75" hidden="1" customHeight="1">
      <c r="A419" s="258" t="str">
        <f t="shared" si="74"/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t="15.75" hidden="1" customHeight="1">
      <c r="A420" s="258" t="str">
        <f t="shared" si="74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86">+O424+O427+O431+O433+O422</f>
        <v>0</v>
      </c>
      <c r="P420" s="253">
        <f t="shared" si="86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4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6.25" hidden="1" customHeight="1">
      <c r="A424" s="258" t="str">
        <f t="shared" si="74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32.25" hidden="1" customHeight="1">
      <c r="A425" s="258" t="str">
        <f t="shared" si="74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87">O425+P425</f>
        <v>0</v>
      </c>
      <c r="O425" s="240"/>
      <c r="P425" s="240"/>
      <c r="Q425" s="265"/>
      <c r="R425" s="265"/>
      <c r="S425" s="266"/>
      <c r="T425" s="265"/>
      <c r="U425" s="265"/>
      <c r="V425" s="265"/>
    </row>
    <row r="426" spans="1:22" ht="25.5" hidden="1" customHeight="1">
      <c r="A426" s="258" t="str">
        <f t="shared" si="74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87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15.75" hidden="1" customHeight="1">
      <c r="A427" s="258" t="str">
        <f t="shared" si="74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15.75" hidden="1" customHeight="1">
      <c r="A428" s="258" t="str">
        <f t="shared" si="74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87"/>
        <v>0</v>
      </c>
      <c r="O428" s="240">
        <v>0</v>
      </c>
      <c r="P428" s="240">
        <v>0</v>
      </c>
      <c r="Q428" s="265"/>
      <c r="R428" s="265"/>
      <c r="S428" s="266"/>
      <c r="T428" s="265"/>
      <c r="U428" s="265"/>
      <c r="V428" s="265"/>
    </row>
    <row r="429" spans="1:22" ht="15.75" hidden="1" customHeight="1">
      <c r="A429" s="258" t="str">
        <f t="shared" si="74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74"/>
      <c r="I429" s="474"/>
      <c r="J429" s="497"/>
      <c r="K429" s="498"/>
      <c r="L429" s="397" t="s">
        <v>134</v>
      </c>
      <c r="M429" s="419">
        <v>4861</v>
      </c>
      <c r="N429" s="240">
        <f t="shared" si="87"/>
        <v>0</v>
      </c>
      <c r="O429" s="240"/>
      <c r="P429" s="240"/>
      <c r="Q429" s="265"/>
      <c r="R429" s="265"/>
      <c r="S429" s="266"/>
      <c r="T429" s="265"/>
      <c r="U429" s="265"/>
      <c r="V429" s="265"/>
    </row>
    <row r="430" spans="1:22" ht="15.75" hidden="1" customHeight="1">
      <c r="A430" s="258" t="str">
        <f t="shared" si="74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87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15.75" hidden="1" customHeight="1">
      <c r="A431" s="258"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t="15.75" hidden="1" customHeight="1">
      <c r="A432" s="258" t="str">
        <f t="shared" si="74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252" t="s">
        <v>134</v>
      </c>
      <c r="M432" s="236">
        <v>4861</v>
      </c>
      <c r="N432" s="240">
        <f t="shared" si="87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15.75" hidden="1" customHeight="1">
      <c r="A433" s="258" t="str">
        <f t="shared" si="74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t="15.75" hidden="1" customHeight="1">
      <c r="A434" s="258" t="str">
        <f t="shared" si="74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252" t="s">
        <v>134</v>
      </c>
      <c r="M434" s="236">
        <v>4861</v>
      </c>
      <c r="N434" s="240">
        <f t="shared" si="87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5.5" customHeight="1">
      <c r="A435" s="258" t="str">
        <f t="shared" ref="A435:A476" si="88">CONCATENATE(B435,C435,D435,E435,F435,G435)</f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89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31984.400000000001</v>
      </c>
      <c r="O435" s="460">
        <f>+O437</f>
        <v>73</v>
      </c>
      <c r="P435" s="460">
        <f>+P437</f>
        <v>31911.4</v>
      </c>
      <c r="Q435" s="265"/>
      <c r="R435" s="265"/>
      <c r="S435" s="266"/>
      <c r="T435" s="265"/>
      <c r="U435" s="265"/>
      <c r="V435" s="265"/>
    </row>
    <row r="436" spans="1:22" ht="15.75" customHeight="1">
      <c r="A436" s="258" t="str">
        <f t="shared" si="88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15.75" customHeight="1">
      <c r="A437" s="258" t="str">
        <f t="shared" si="88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31984.400000000001</v>
      </c>
      <c r="O437" s="253">
        <f t="shared" ref="O437:P437" si="89">+O439+O443+O449+O458+O467</f>
        <v>73</v>
      </c>
      <c r="P437" s="253">
        <f t="shared" si="89"/>
        <v>31911.4</v>
      </c>
      <c r="Q437" s="265"/>
      <c r="R437" s="265"/>
      <c r="S437" s="266"/>
      <c r="T437" s="265"/>
      <c r="U437" s="265"/>
      <c r="V437" s="265"/>
    </row>
    <row r="438" spans="1:22" ht="15.75" customHeight="1">
      <c r="A438" s="258" t="str">
        <f t="shared" si="88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4" hidden="1" customHeight="1">
      <c r="A439" s="258" t="str">
        <f t="shared" si="88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482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33" hidden="1" customHeight="1">
      <c r="A440" s="258" t="str">
        <f t="shared" si="88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90">O440+P440</f>
        <v>0</v>
      </c>
      <c r="O440" s="240"/>
      <c r="P440" s="240">
        <v>0</v>
      </c>
      <c r="Q440" s="265"/>
      <c r="R440" s="265"/>
      <c r="S440" s="266"/>
      <c r="T440" s="265"/>
      <c r="U440" s="265"/>
      <c r="V440" s="265"/>
    </row>
    <row r="441" spans="1:22" ht="25.5" hidden="1" customHeight="1">
      <c r="A441" s="258" t="str">
        <f t="shared" si="88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396"/>
      <c r="I441" s="474"/>
      <c r="J441" s="475"/>
      <c r="K441" s="476"/>
      <c r="L441" s="477" t="s">
        <v>240</v>
      </c>
      <c r="M441" s="419">
        <v>4269</v>
      </c>
      <c r="N441" s="240">
        <f t="shared" si="90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 customHeight="1">
      <c r="A442" s="258" t="str">
        <f t="shared" si="88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396"/>
      <c r="I442" s="474"/>
      <c r="J442" s="475"/>
      <c r="K442" s="476"/>
      <c r="L442" s="477" t="s">
        <v>267</v>
      </c>
      <c r="M442" s="419">
        <v>4521</v>
      </c>
      <c r="N442" s="240">
        <f t="shared" si="90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5.5" hidden="1" customHeight="1">
      <c r="A443" s="258" t="str">
        <f t="shared" si="88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482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15.75" hidden="1" customHeight="1">
      <c r="A444" s="258" t="str">
        <f t="shared" si="88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90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t="15.75" hidden="1" customHeight="1">
      <c r="A445" s="258" t="str">
        <f t="shared" si="88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90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15.75" hidden="1" customHeight="1">
      <c r="A446" s="258" t="str">
        <f t="shared" si="88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90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t="15.75" hidden="1" customHeight="1">
      <c r="A447" s="258" t="str">
        <f t="shared" si="88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90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t="15.75" hidden="1" customHeight="1">
      <c r="A448" s="258" t="str">
        <f t="shared" si="88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90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88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482"/>
      <c r="I449" s="463"/>
      <c r="J449" s="464"/>
      <c r="K449" s="464"/>
      <c r="L449" s="465" t="s">
        <v>266</v>
      </c>
      <c r="M449" s="459"/>
      <c r="N449" s="466">
        <f>O449+P449</f>
        <v>31911.4</v>
      </c>
      <c r="O449" s="466">
        <f>SUM(O450:O457)</f>
        <v>0</v>
      </c>
      <c r="P449" s="466">
        <f>SUM(P450:P457)</f>
        <v>31911.4</v>
      </c>
      <c r="Q449" s="265"/>
      <c r="R449" s="265"/>
      <c r="S449" s="266"/>
      <c r="T449" s="265"/>
      <c r="U449" s="265"/>
      <c r="V449" s="265"/>
    </row>
    <row r="450" spans="1:22" ht="15.75" hidden="1" customHeight="1">
      <c r="A450" s="258" t="str">
        <f t="shared" si="88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90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8.5" hidden="1" customHeight="1">
      <c r="A451" s="258" t="str">
        <f t="shared" si="88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90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t="15.75" hidden="1" customHeight="1">
      <c r="A452" s="258" t="str">
        <f t="shared" si="88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90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 customHeight="1">
      <c r="A453" s="258" t="str">
        <f t="shared" si="88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90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15.75" hidden="1" customHeight="1">
      <c r="A454" s="258" t="str">
        <f t="shared" si="88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90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t="25.5" hidden="1" customHeight="1">
      <c r="A455" s="258" t="str">
        <f t="shared" si="88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90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5.75" customHeight="1">
      <c r="A456" s="258" t="str">
        <f t="shared" si="88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90"/>
        <v>21958.5</v>
      </c>
      <c r="O456" s="240">
        <v>0</v>
      </c>
      <c r="P456" s="240">
        <v>21958.5</v>
      </c>
      <c r="Q456" s="265"/>
      <c r="R456" s="265"/>
      <c r="S456" s="266"/>
      <c r="T456" s="265"/>
      <c r="U456" s="265"/>
      <c r="V456" s="265"/>
    </row>
    <row r="457" spans="1:22" ht="15.75" customHeight="1">
      <c r="A457" s="258" t="str">
        <f t="shared" si="88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9952.9</v>
      </c>
      <c r="O457" s="240"/>
      <c r="P457" s="240">
        <v>9952.9</v>
      </c>
      <c r="Q457" s="265"/>
      <c r="R457" s="265"/>
      <c r="S457" s="266"/>
      <c r="T457" s="265"/>
      <c r="U457" s="265"/>
      <c r="V457" s="265"/>
    </row>
    <row r="458" spans="1:22" ht="28.5" customHeight="1">
      <c r="A458" s="258" t="str">
        <f t="shared" si="88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482"/>
      <c r="I458" s="463"/>
      <c r="J458" s="464"/>
      <c r="K458" s="464"/>
      <c r="L458" s="465" t="s">
        <v>269</v>
      </c>
      <c r="M458" s="459"/>
      <c r="N458" s="466">
        <f>O458+P458</f>
        <v>73</v>
      </c>
      <c r="O458" s="466">
        <f>SUM(O459:O466)</f>
        <v>73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t="23.25" hidden="1" customHeight="1">
      <c r="A459" s="258" t="str">
        <f t="shared" si="88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7.75" customHeight="1">
      <c r="A460" s="258" t="str">
        <f t="shared" si="88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91">O460+P460</f>
        <v>73</v>
      </c>
      <c r="O460" s="240">
        <v>73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t="25.5" hidden="1" customHeight="1">
      <c r="A461" s="258" t="str">
        <f t="shared" si="88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91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7" hidden="1" customHeight="1">
      <c r="A462" s="258" t="str">
        <f t="shared" si="88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91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t="25.5" hidden="1" customHeight="1">
      <c r="A463" s="258" t="str">
        <f t="shared" si="88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91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88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91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43" ht="15.75" hidden="1" customHeight="1">
      <c r="B465" s="259"/>
      <c r="H465" s="474"/>
      <c r="I465" s="474"/>
      <c r="J465" s="497"/>
      <c r="K465" s="498"/>
      <c r="L465" s="252" t="s">
        <v>173</v>
      </c>
      <c r="M465" s="236">
        <v>5112</v>
      </c>
      <c r="N465" s="240">
        <f t="shared" si="91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43" ht="15.75" hidden="1" customHeight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91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43" ht="25.5" hidden="1" customHeight="1">
      <c r="A467" s="258" t="str">
        <f t="shared" si="88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482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43" ht="22.5" hidden="1" customHeight="1">
      <c r="A468" s="258" t="str">
        <f t="shared" si="88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482"/>
      <c r="I468" s="463"/>
      <c r="J468" s="464"/>
      <c r="K468" s="464"/>
      <c r="L468" s="252" t="s">
        <v>142</v>
      </c>
      <c r="M468" s="236">
        <v>4251</v>
      </c>
      <c r="N468" s="240">
        <f t="shared" si="91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43" ht="15.75" hidden="1" customHeight="1">
      <c r="A469" s="258" t="str">
        <f t="shared" si="88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91"/>
        <v>0</v>
      </c>
      <c r="O469" s="240"/>
      <c r="P469" s="240"/>
      <c r="Q469" s="265"/>
      <c r="R469" s="265"/>
      <c r="S469" s="266"/>
      <c r="T469" s="265"/>
      <c r="U469" s="265"/>
      <c r="V469" s="265"/>
    </row>
    <row r="470" spans="1:243" ht="15.75" hidden="1" customHeight="1">
      <c r="A470" s="258" t="str">
        <f t="shared" si="88"/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7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92">+O472</f>
        <v>0</v>
      </c>
      <c r="P470" s="448">
        <f t="shared" si="92"/>
        <v>0</v>
      </c>
      <c r="Q470" s="265"/>
      <c r="R470" s="265"/>
      <c r="S470" s="266"/>
      <c r="T470" s="265"/>
      <c r="U470" s="265"/>
      <c r="V470" s="265"/>
    </row>
    <row r="471" spans="1:243" ht="15.75" hidden="1" customHeight="1">
      <c r="A471" s="258" t="str">
        <f t="shared" si="88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43" ht="15.75" hidden="1" customHeight="1">
      <c r="A472" s="258" t="str">
        <f t="shared" si="88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89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93">+O474</f>
        <v>0</v>
      </c>
      <c r="P472" s="460">
        <f t="shared" si="93"/>
        <v>0</v>
      </c>
      <c r="Q472" s="265"/>
      <c r="R472" s="265"/>
      <c r="S472" s="266"/>
      <c r="T472" s="265"/>
      <c r="U472" s="265"/>
      <c r="V472" s="265"/>
    </row>
    <row r="473" spans="1:243" ht="15.75" hidden="1" customHeight="1">
      <c r="A473" s="258" t="str">
        <f t="shared" si="88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43" ht="15.75" hidden="1" customHeight="1">
      <c r="A474" s="258" t="str">
        <f t="shared" si="88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43" ht="25.5" hidden="1" customHeight="1">
      <c r="A475" s="258" t="str">
        <f t="shared" si="88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43" ht="38.450000000000003" hidden="1" customHeight="1">
      <c r="A476" s="258" t="str">
        <f t="shared" si="88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482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43" ht="15.75" hidden="1" customHeight="1">
      <c r="A477" s="258" t="str">
        <f t="shared" ref="A477:A531" si="94">CONCATENATE(B477,C477,D477,E477,F477,G477)</f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" si="95">O477+P477</f>
        <v>0</v>
      </c>
      <c r="O477" s="240"/>
      <c r="P477" s="240"/>
      <c r="Q477" s="265"/>
      <c r="R477" s="265"/>
      <c r="S477" s="266"/>
      <c r="T477" s="265"/>
      <c r="U477" s="265"/>
      <c r="V477" s="265"/>
    </row>
    <row r="478" spans="1:243" ht="25.5" hidden="1" customHeight="1">
      <c r="A478" s="258" t="str">
        <f t="shared" si="94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ref="N478:N480" si="96">O478+P478</f>
        <v>0</v>
      </c>
      <c r="O478" s="240"/>
      <c r="P478" s="240"/>
      <c r="Q478" s="265"/>
      <c r="R478" s="265"/>
      <c r="S478" s="266"/>
      <c r="T478" s="265"/>
      <c r="U478" s="265"/>
      <c r="V478" s="265"/>
    </row>
    <row r="479" spans="1:243" ht="24" hidden="1" customHeight="1">
      <c r="A479" s="258" t="str">
        <f t="shared" si="94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482"/>
      <c r="I479" s="463"/>
      <c r="J479" s="464"/>
      <c r="K479" s="464"/>
      <c r="L479" s="465" t="s">
        <v>282</v>
      </c>
      <c r="M479" s="459"/>
      <c r="N479" s="466">
        <f t="shared" si="9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43" s="511" customFormat="1" ht="25.5" hidden="1" customHeight="1">
      <c r="A480" s="258" t="str">
        <f t="shared" si="94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96"/>
        <v>0</v>
      </c>
      <c r="O480" s="240"/>
      <c r="P480" s="240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  <c r="IB480" s="267"/>
      <c r="IC480" s="267"/>
      <c r="ID480" s="267"/>
      <c r="IE480" s="267"/>
      <c r="IF480" s="267"/>
      <c r="IG480" s="267"/>
      <c r="IH480" s="267"/>
      <c r="II480" s="267"/>
    </row>
    <row r="481" spans="1:22" ht="24" hidden="1" customHeight="1">
      <c r="A481" s="258" t="str">
        <f t="shared" ref="A481:A482" si="9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482"/>
      <c r="I481" s="463"/>
      <c r="J481" s="464"/>
      <c r="K481" s="464"/>
      <c r="L481" s="465" t="s">
        <v>908</v>
      </c>
      <c r="M481" s="459"/>
      <c r="N481" s="466">
        <f t="shared" ref="N481:N482" si="9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5.75" hidden="1" customHeight="1">
      <c r="A482" s="258" t="str">
        <f t="shared" si="9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98"/>
        <v>0</v>
      </c>
      <c r="O482" s="240"/>
      <c r="P482" s="240"/>
      <c r="Q482" s="265"/>
      <c r="R482" s="265"/>
      <c r="S482" s="266"/>
      <c r="T482" s="265"/>
      <c r="U482" s="265"/>
      <c r="V482" s="265"/>
    </row>
    <row r="483" spans="1:22" ht="15.75" hidden="1" customHeight="1">
      <c r="A483" s="258" t="str">
        <f t="shared" si="94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7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t="15.75" hidden="1" customHeight="1">
      <c r="A484" s="258" t="str">
        <f t="shared" si="94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t="25.5" hidden="1" customHeight="1">
      <c r="A485" s="258" t="str">
        <f t="shared" si="94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89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t="15.75" hidden="1" customHeight="1">
      <c r="A486" s="258" t="str">
        <f t="shared" si="94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t="15.75" hidden="1" customHeight="1">
      <c r="A487" s="258" t="str">
        <f t="shared" si="94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99">+O489+O494+O504+O508</f>
        <v>0</v>
      </c>
      <c r="P487" s="253">
        <f t="shared" si="99"/>
        <v>0</v>
      </c>
      <c r="Q487" s="265"/>
      <c r="R487" s="265"/>
      <c r="S487" s="266"/>
      <c r="T487" s="265"/>
      <c r="U487" s="265"/>
      <c r="V487" s="265"/>
    </row>
    <row r="488" spans="1:22" ht="25.5" hidden="1" customHeight="1">
      <c r="A488" s="258" t="str">
        <f t="shared" si="94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t="15.75" hidden="1" customHeight="1">
      <c r="A489" s="258" t="str">
        <f t="shared" si="94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482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100">SUM(O490:O493)</f>
        <v>0</v>
      </c>
      <c r="P489" s="466">
        <f t="shared" si="100"/>
        <v>0</v>
      </c>
      <c r="Q489" s="265"/>
      <c r="R489" s="265"/>
      <c r="S489" s="266"/>
      <c r="T489" s="265"/>
      <c r="U489" s="265"/>
      <c r="V489" s="265"/>
    </row>
    <row r="490" spans="1:22" ht="15.75" hidden="1" customHeight="1">
      <c r="A490" s="258" t="str">
        <f t="shared" si="94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3" si="10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t="25.5" hidden="1" customHeight="1">
      <c r="A491" s="258" t="str">
        <f t="shared" si="94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10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5.5" hidden="1" customHeight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10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38.25" hidden="1" customHeight="1">
      <c r="A493" s="258" t="str">
        <f t="shared" ref="A493" si="10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10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9.25" hidden="1" customHeight="1">
      <c r="A494" s="258" t="str">
        <f t="shared" si="94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482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t="15.75" hidden="1" customHeight="1">
      <c r="A495" s="258" t="str">
        <f t="shared" si="94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10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t="15.75" hidden="1" customHeight="1">
      <c r="A496" s="258" t="str">
        <f t="shared" si="94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10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94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10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5.75" hidden="1" customHeight="1">
      <c r="A498" s="258" t="str">
        <f t="shared" si="94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101"/>
        <v>0</v>
      </c>
      <c r="O498" s="240"/>
      <c r="P498" s="240"/>
      <c r="Q498" s="265"/>
      <c r="R498" s="265"/>
      <c r="S498" s="266"/>
      <c r="T498" s="265"/>
      <c r="U498" s="265"/>
      <c r="V498" s="265"/>
    </row>
    <row r="499" spans="1:22" ht="38.25" hidden="1" customHeight="1">
      <c r="A499" s="258" t="str">
        <f t="shared" si="94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10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t="25.5" hidden="1" customHeight="1">
      <c r="A500" s="258" t="str">
        <f t="shared" si="94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101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 ht="15.75" hidden="1" customHeight="1">
      <c r="A501" s="258" t="str">
        <f t="shared" si="94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101"/>
        <v>0</v>
      </c>
      <c r="O501" s="240"/>
      <c r="P501" s="240"/>
      <c r="Q501" s="265"/>
      <c r="R501" s="265"/>
      <c r="S501" s="266"/>
      <c r="T501" s="265"/>
      <c r="U501" s="265"/>
      <c r="V501" s="265"/>
    </row>
    <row r="502" spans="1:22" ht="15.75" hidden="1" customHeight="1">
      <c r="A502" s="258" t="str">
        <f t="shared" si="94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10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t="25.5" hidden="1" customHeight="1">
      <c r="A503" s="258" t="str">
        <f t="shared" si="94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10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94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94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ref="N505:N507" si="104">O505+P505</f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94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104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94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104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94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t="15.75" hidden="1" customHeight="1">
      <c r="A509" s="258" t="str">
        <f t="shared" ref="A509" si="105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106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94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94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94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107">+O514+O516</f>
        <v>0</v>
      </c>
      <c r="P512" s="253">
        <f t="shared" si="107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94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94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94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108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94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94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108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94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109">+O520</f>
        <v>0</v>
      </c>
      <c r="P518" s="253">
        <f t="shared" si="109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94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si="94"/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4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1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4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1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4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1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4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12">+O529+O538+O540</f>
        <v>0</v>
      </c>
      <c r="P527" s="253">
        <f t="shared" si="11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4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4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13">SUM(O530:O537)</f>
        <v>0</v>
      </c>
      <c r="P529" s="466">
        <f t="shared" si="11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1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4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122</v>
      </c>
      <c r="M531" s="244">
        <v>4234</v>
      </c>
      <c r="N531" s="240">
        <f t="shared" si="11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ref="A532:A586" si="115">CONCATENATE(B532,C532,D532,E532,F532,G532)</f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1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115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1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115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16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115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16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si="115"/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16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115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16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115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115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16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115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t="25.5" hidden="1" customHeight="1">
      <c r="A541" s="258" t="str">
        <f t="shared" si="115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17">O541+P541</f>
        <v>0</v>
      </c>
      <c r="O541" s="240"/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1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1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115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115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115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115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1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115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115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1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115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115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1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115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1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115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20">+O554</f>
        <v>0</v>
      </c>
      <c r="P552" s="253">
        <f t="shared" si="12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115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115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115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2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115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2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115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2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t="25.5" hidden="1" customHeight="1">
      <c r="A558" s="258" t="str">
        <f t="shared" si="115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2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115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115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115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2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115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115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23">SUM(O564:O565)</f>
        <v>0</v>
      </c>
      <c r="P563" s="466">
        <f t="shared" si="12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115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2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ref="A565" si="125">CONCATENATE(B565,C565,D565,E565,F565,G565)</f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2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115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115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115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115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115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115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115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26">+O574+O579+O583+O587+O589+O591+O593</f>
        <v>0</v>
      </c>
      <c r="P572" s="253">
        <f t="shared" si="126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115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115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si="115"/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2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5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2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0.75" hidden="1" customHeight="1">
      <c r="A577" s="258" t="str">
        <f t="shared" si="115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27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5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2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5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5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2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2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5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2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5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5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2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5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2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2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2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3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31">O594</f>
        <v>0</v>
      </c>
      <c r="P593" s="466">
        <f t="shared" si="13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3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ref="A595:A604" si="133">CONCATENATE(B595,C595,D595,E595,F595,G595)</f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33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33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33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34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33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34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33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33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33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33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33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35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35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36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37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38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38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39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39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39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39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39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39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39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39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39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39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39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39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39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39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40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41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41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41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41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41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41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41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41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41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42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590</v>
      </c>
      <c r="O659" s="448">
        <f>+O661+O667+O688+O741</f>
        <v>590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43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44">+O671+O679+O682+O685</f>
        <v>0</v>
      </c>
      <c r="P669" s="253">
        <f t="shared" si="144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45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45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45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45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45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46">SUM(O683:O684)</f>
        <v>0</v>
      </c>
      <c r="P682" s="466">
        <f t="shared" si="146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47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47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48">SUM(O686:O687)</f>
        <v>0</v>
      </c>
      <c r="P685" s="466">
        <f t="shared" si="148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49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49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590</v>
      </c>
      <c r="O688" s="460">
        <f>+O690</f>
        <v>590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590</v>
      </c>
      <c r="O690" s="253">
        <f t="shared" ref="O690:P690" si="150">+O692+O700+O706+O708+O714+O721+O725+O733+O739</f>
        <v>590</v>
      </c>
      <c r="P690" s="253">
        <f t="shared" si="150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51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51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51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51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51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51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51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5.6" customHeight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590</v>
      </c>
      <c r="O700" s="466">
        <f>SUM(O701:O705)</f>
        <v>590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51"/>
        <v>590</v>
      </c>
      <c r="O701" s="240">
        <v>590</v>
      </c>
      <c r="P701" s="240">
        <v>0</v>
      </c>
      <c r="Q701" s="265"/>
      <c r="R701" s="265"/>
      <c r="S701" s="266"/>
      <c r="T701" s="265"/>
      <c r="U701" s="265"/>
      <c r="V701" s="265"/>
    </row>
    <row r="702" spans="1:22" ht="27.6" hidden="1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51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51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52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51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51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51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51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51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53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51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51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51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51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54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51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55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51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51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51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51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51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51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56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51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51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51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51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57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58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58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58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59">SUM(O740)</f>
        <v>0</v>
      </c>
      <c r="P739" s="466">
        <f t="shared" si="159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60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61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61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62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62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M758" s="502"/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M759" s="502"/>
      <c r="N759" s="267"/>
      <c r="O759" s="267"/>
    </row>
    <row r="760" spans="1:22">
      <c r="M760" s="502"/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M761" s="502"/>
      <c r="N761" s="267"/>
      <c r="O761" s="267"/>
    </row>
    <row r="762" spans="1:22">
      <c r="M762" s="502"/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4.85546875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590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932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1489</v>
      </c>
      <c r="O13" s="448">
        <f>+O14+O109+O141+O319+O406+O470+O483+O568+O659+O749</f>
        <v>139</v>
      </c>
      <c r="P13" s="448">
        <f>+P14+P109+P141+P319+P406+P470+P483+P568+P659+P749</f>
        <v>1350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1489</v>
      </c>
      <c r="O14" s="448">
        <f>+O16+O66+O84+O99</f>
        <v>139</v>
      </c>
      <c r="P14" s="448">
        <f>+P16+P66+P84+P99</f>
        <v>1350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139</v>
      </c>
      <c r="O16" s="460">
        <f>+O18+O60</f>
        <v>139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139</v>
      </c>
      <c r="O18" s="253">
        <f>+O20+O55</f>
        <v>139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139</v>
      </c>
      <c r="O20" s="466">
        <f>SUM(O21:O54)</f>
        <v>139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139</v>
      </c>
      <c r="O25" s="240">
        <v>139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1350</v>
      </c>
      <c r="O84" s="460">
        <f>+O86</f>
        <v>0</v>
      </c>
      <c r="P84" s="460">
        <f>+P86</f>
        <v>1350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1350</v>
      </c>
      <c r="O86" s="253">
        <f t="shared" ref="O86:P86" si="7">+O88+O91+O93+O95+O97</f>
        <v>0</v>
      </c>
      <c r="P86" s="253">
        <f t="shared" si="7"/>
        <v>1350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1350</v>
      </c>
      <c r="O88" s="466">
        <f>SUM(O89:O90)</f>
        <v>0</v>
      </c>
      <c r="P88" s="466">
        <f>SUM(P90)</f>
        <v>1350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1350</v>
      </c>
      <c r="O90" s="240">
        <v>0</v>
      </c>
      <c r="P90" s="240">
        <v>1350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/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/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>
        <v>0</v>
      </c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>
        <v>0</v>
      </c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>
        <v>0</v>
      </c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>
        <v>0</v>
      </c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>
        <v>0</v>
      </c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>
        <v>0</v>
      </c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>
        <v>0</v>
      </c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/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/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/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/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/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/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/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/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/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N761" s="267"/>
      <c r="O761" s="267"/>
    </row>
    <row r="762" spans="1:22"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4.85546875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591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41.25" customHeight="1">
      <c r="A7" s="258" t="s">
        <v>490</v>
      </c>
      <c r="H7" s="566" t="s">
        <v>920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2388.6999999999998</v>
      </c>
      <c r="O13" s="448">
        <f>+O14+O109+O141+O319+O406+O470+O483+O568+O659+O749</f>
        <v>198.7</v>
      </c>
      <c r="P13" s="448">
        <f>+P14+P109+P141+P319+P406+P470+P483+P568+P659+P749</f>
        <v>2190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1988.7</v>
      </c>
      <c r="O14" s="448">
        <f>+O16+O66+O84+O99</f>
        <v>148.69999999999999</v>
      </c>
      <c r="P14" s="448">
        <f>+P16+P66+P84+P99</f>
        <v>1840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148.69999999999999</v>
      </c>
      <c r="O16" s="460">
        <f>+O18+O60</f>
        <v>148.69999999999999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148.69999999999999</v>
      </c>
      <c r="O18" s="253">
        <f>+O20+O55</f>
        <v>148.69999999999999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148.69999999999999</v>
      </c>
      <c r="O20" s="466">
        <f>SUM(O21:O54)</f>
        <v>148.69999999999999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148.69999999999999</v>
      </c>
      <c r="O25" s="240">
        <v>148.69999999999999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1840</v>
      </c>
      <c r="O84" s="460">
        <f>+O86</f>
        <v>0</v>
      </c>
      <c r="P84" s="460">
        <f>+P86</f>
        <v>1840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1840</v>
      </c>
      <c r="O86" s="253">
        <f t="shared" ref="O86:P86" si="7">+O88+O91+O93+O95+O97</f>
        <v>0</v>
      </c>
      <c r="P86" s="253">
        <f t="shared" si="7"/>
        <v>1840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1840</v>
      </c>
      <c r="O88" s="466">
        <f>SUM(O89:O90)</f>
        <v>0</v>
      </c>
      <c r="P88" s="466">
        <f>SUM(P90)</f>
        <v>1840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1840</v>
      </c>
      <c r="O90" s="240">
        <v>0</v>
      </c>
      <c r="P90" s="240">
        <v>1840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100</v>
      </c>
      <c r="O141" s="448">
        <f>+O143+O165+O172+O260+O272</f>
        <v>0</v>
      </c>
      <c r="P141" s="448">
        <f t="shared" ref="P141" si="15">+P143+P165+P172+P260+P272</f>
        <v>100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>+O147+O149+O151+O154+O157+O159+O161+O163</f>
        <v>0</v>
      </c>
      <c r="P145" s="253">
        <f t="shared" ref="P145" si="16">+P147+P149+P151+P154+P157+P159+P161+P163</f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100</v>
      </c>
      <c r="O172" s="460">
        <f>+O174+O246</f>
        <v>0</v>
      </c>
      <c r="P172" s="460">
        <f>+P174+P246</f>
        <v>100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100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100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t="21" hidden="1" customHeight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100</v>
      </c>
      <c r="O185" s="466">
        <f>SUM(O186:O188)</f>
        <v>0</v>
      </c>
      <c r="P185" s="466">
        <f>SUM(P186:P188)</f>
        <v>100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100</v>
      </c>
      <c r="O188" s="240"/>
      <c r="P188" s="240">
        <v>100</v>
      </c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>
        <v>0</v>
      </c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>
        <v>0</v>
      </c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>
        <v>0</v>
      </c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/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/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/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/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/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/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/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/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/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/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/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300</v>
      </c>
      <c r="O406" s="448">
        <f>+O408+O418+O435</f>
        <v>50</v>
      </c>
      <c r="P406" s="448">
        <f>+P408+P418+P435</f>
        <v>250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300</v>
      </c>
      <c r="O435" s="460">
        <f>+O437</f>
        <v>50</v>
      </c>
      <c r="P435" s="460">
        <f>+P437</f>
        <v>250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300</v>
      </c>
      <c r="O437" s="253">
        <f t="shared" ref="O437:P437" si="80">+O439+O443+O449+O458+O467</f>
        <v>50</v>
      </c>
      <c r="P437" s="253">
        <f t="shared" si="80"/>
        <v>250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300</v>
      </c>
      <c r="O449" s="466">
        <f>SUM(O450:O457)</f>
        <v>50</v>
      </c>
      <c r="P449" s="466">
        <f>SUM(P450:P457)</f>
        <v>250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50</v>
      </c>
      <c r="O451" s="240">
        <v>50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250</v>
      </c>
      <c r="O456" s="239">
        <v>0</v>
      </c>
      <c r="P456" s="239">
        <v>250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N761" s="267"/>
      <c r="O761" s="267"/>
    </row>
    <row r="762" spans="1:22"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5.42578125" style="511" customWidth="1"/>
    <col min="15" max="15" width="16" style="511" customWidth="1"/>
    <col min="16" max="16" width="14.71093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592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4.5" customHeight="1">
      <c r="A7" s="258" t="s">
        <v>490</v>
      </c>
      <c r="H7" s="566" t="s">
        <v>921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615"/>
      <c r="I8" s="615"/>
      <c r="J8" s="615"/>
      <c r="K8" s="615"/>
      <c r="L8" s="615"/>
      <c r="M8" s="615"/>
      <c r="N8" s="615"/>
      <c r="O8" s="615"/>
      <c r="P8" s="615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21491.500000000004</v>
      </c>
      <c r="O13" s="448">
        <f>+O14+O109+O141+O319+O406+O470+O483+O568+O659+O749</f>
        <v>578.6</v>
      </c>
      <c r="P13" s="448">
        <f>+P14+P109+P141+P319+P406+P470+P483+P568+P659+P749</f>
        <v>20912.900000000005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1533.9</v>
      </c>
      <c r="O14" s="448">
        <f>+O16+O66+O84+O99</f>
        <v>331.5</v>
      </c>
      <c r="P14" s="448">
        <f>+P16+P66+P84+P99</f>
        <v>1202.4000000000001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1533.9</v>
      </c>
      <c r="O16" s="460">
        <f>+O18+O60</f>
        <v>331.5</v>
      </c>
      <c r="P16" s="460">
        <f>+P18+P60</f>
        <v>1202.4000000000001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1533.9</v>
      </c>
      <c r="O18" s="253">
        <f>+O20+O55</f>
        <v>331.5</v>
      </c>
      <c r="P18" s="253">
        <f>+P20+P55</f>
        <v>1202.4000000000001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1533.9</v>
      </c>
      <c r="O20" s="466">
        <f>SUM(O21:O54)</f>
        <v>331.5</v>
      </c>
      <c r="P20" s="466">
        <f>SUM(P21:P54)</f>
        <v>1202.4000000000001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331.5</v>
      </c>
      <c r="O25" s="240">
        <v>331.5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1202.4000000000001</v>
      </c>
      <c r="O51" s="240"/>
      <c r="P51" s="240">
        <v>1202.4000000000001</v>
      </c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9.2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 hidden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0</v>
      </c>
      <c r="O84" s="460">
        <f>+O86</f>
        <v>0</v>
      </c>
      <c r="P84" s="460">
        <f>+P86</f>
        <v>0</v>
      </c>
      <c r="Q84" s="265"/>
      <c r="R84" s="265"/>
      <c r="S84" s="266"/>
      <c r="T84" s="265"/>
      <c r="U84" s="265"/>
      <c r="V84" s="265"/>
    </row>
    <row r="85" spans="1:22" hidden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hidden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0</v>
      </c>
      <c r="O86" s="253">
        <f t="shared" ref="O86:P86" si="7">+O88+O91+O93+O95+O97</f>
        <v>0</v>
      </c>
      <c r="P86" s="253">
        <f t="shared" si="7"/>
        <v>0</v>
      </c>
      <c r="Q86" s="265"/>
      <c r="R86" s="265"/>
      <c r="S86" s="266"/>
      <c r="T86" s="265"/>
      <c r="U86" s="265"/>
      <c r="V86" s="265"/>
    </row>
    <row r="87" spans="1:22" hidden="1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idden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0</v>
      </c>
      <c r="O88" s="466">
        <f>SUM(O89:O90)</f>
        <v>0</v>
      </c>
      <c r="P88" s="466">
        <f>SUM(P90)</f>
        <v>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idden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0</v>
      </c>
      <c r="O90" s="240">
        <v>0</v>
      </c>
      <c r="P90" s="240"/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143.1</v>
      </c>
      <c r="O141" s="448">
        <f>+O143+O165+O172+O260+O272</f>
        <v>143.1</v>
      </c>
      <c r="P141" s="448">
        <f t="shared" ref="P141" si="15">+P143+P165+P172+P260+P272</f>
        <v>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143.1</v>
      </c>
      <c r="O172" s="460">
        <f>+O174</f>
        <v>143.1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143.1</v>
      </c>
      <c r="O174" s="253">
        <f>+O176+O179+O181+O185+O189+O194+O198+O200+O206+O213+O217+O220+O224+O231+O234+O236+O238+O244</f>
        <v>143.1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143.1</v>
      </c>
      <c r="O176" s="466">
        <f>SUM(O177:O178)</f>
        <v>143.1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143.1</v>
      </c>
      <c r="O177" s="239">
        <v>143.1</v>
      </c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SUM(O207:O212)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19710.500000000004</v>
      </c>
      <c r="O406" s="448">
        <f>+O408+O418+O435</f>
        <v>0</v>
      </c>
      <c r="P406" s="448">
        <f>+P408+P418+P435</f>
        <v>19710.500000000004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19710.500000000004</v>
      </c>
      <c r="O435" s="460">
        <f>+O437</f>
        <v>0</v>
      </c>
      <c r="P435" s="460">
        <f>+P437</f>
        <v>19710.500000000004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19710.500000000004</v>
      </c>
      <c r="O437" s="253">
        <f t="shared" ref="O437:P437" si="80">+O439+O443+O449+O458+O467</f>
        <v>0</v>
      </c>
      <c r="P437" s="253">
        <f t="shared" si="80"/>
        <v>19710.500000000004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30.75" hidden="1" customHeight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4.75" hidden="1" customHeight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>
        <v>0</v>
      </c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19710.500000000004</v>
      </c>
      <c r="O449" s="466">
        <f>SUM(O450:O457)</f>
        <v>0</v>
      </c>
      <c r="P449" s="466">
        <f>SUM(P450:P457)</f>
        <v>19710.500000000004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16832.100000000002</v>
      </c>
      <c r="O456" s="239"/>
      <c r="P456" s="239">
        <f>16360.2+471.9</f>
        <v>16832.100000000002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2878.4</v>
      </c>
      <c r="O457" s="240"/>
      <c r="P457" s="240">
        <v>2878.4</v>
      </c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>
        <v>0</v>
      </c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104</v>
      </c>
      <c r="O659" s="448">
        <f>+O661+O667+O688+O741</f>
        <v>104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104</v>
      </c>
      <c r="O688" s="460">
        <f>+O690</f>
        <v>104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104</v>
      </c>
      <c r="O690" s="253">
        <f t="shared" ref="O690:P690" si="139">+O692+O700+O706+O708+O714+O721+O725+O733+O739</f>
        <v>104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3.9" customHeight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25</v>
      </c>
      <c r="O700" s="466">
        <f>SUM(O701:O705)</f>
        <v>25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25</v>
      </c>
      <c r="O702" s="240">
        <v>25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914</v>
      </c>
      <c r="M714" s="459"/>
      <c r="N714" s="466">
        <f>O714+P714</f>
        <v>79</v>
      </c>
      <c r="O714" s="466">
        <f>SUM(O715:O720)</f>
        <v>79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79</v>
      </c>
      <c r="O716" s="240">
        <v>79</v>
      </c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140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5.140625" style="511" customWidth="1"/>
    <col min="16" max="16" width="15.140625" style="267" customWidth="1"/>
    <col min="17" max="20" width="9.140625" style="267"/>
    <col min="21" max="21" width="14.42578125" style="267" bestFit="1" customWidth="1"/>
    <col min="22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854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3.75" customHeight="1">
      <c r="A7" s="258" t="s">
        <v>490</v>
      </c>
      <c r="H7" s="566" t="s">
        <v>922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15373.8</v>
      </c>
      <c r="O13" s="448">
        <f>+O14+O109+O141+O319+O406+O470+O483+O568+O659+O749</f>
        <v>157.80000000000001</v>
      </c>
      <c r="P13" s="448">
        <f>+P14+P109+P141+P319+P406+P470+P483+P568+P659+P749</f>
        <v>15216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6253.8</v>
      </c>
      <c r="O14" s="448">
        <f>+O16+O66+O84+O99</f>
        <v>157.80000000000001</v>
      </c>
      <c r="P14" s="448">
        <f>+P16+P66+P84+P99</f>
        <v>6096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157.80000000000001</v>
      </c>
      <c r="O16" s="460">
        <f>+O18+O60</f>
        <v>157.80000000000001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157.80000000000001</v>
      </c>
      <c r="O18" s="253">
        <f>+O20+O55</f>
        <v>157.80000000000001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157.80000000000001</v>
      </c>
      <c r="O20" s="466">
        <f>SUM(O21:O54)</f>
        <v>157.80000000000001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157.80000000000001</v>
      </c>
      <c r="O25" s="240">
        <v>157.80000000000001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6096</v>
      </c>
      <c r="O84" s="460">
        <f>+O86</f>
        <v>0</v>
      </c>
      <c r="P84" s="460">
        <f>+P86</f>
        <v>6096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6096</v>
      </c>
      <c r="O86" s="253">
        <f t="shared" ref="O86:P86" si="7">+O88+O91+O93+O95+O97</f>
        <v>0</v>
      </c>
      <c r="P86" s="253">
        <f t="shared" si="7"/>
        <v>6096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6096</v>
      </c>
      <c r="O88" s="466">
        <f>SUM(O89:O90)</f>
        <v>0</v>
      </c>
      <c r="P88" s="466">
        <f>SUM(P90)</f>
        <v>6096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6096</v>
      </c>
      <c r="O90" s="240">
        <v>0</v>
      </c>
      <c r="P90" s="240">
        <v>6096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9120</v>
      </c>
      <c r="O141" s="448">
        <f t="shared" ref="O141:P141" si="15">+O143+O165+O172+O260+O272</f>
        <v>0</v>
      </c>
      <c r="P141" s="448">
        <f t="shared" si="15"/>
        <v>9120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9120</v>
      </c>
      <c r="O172" s="460">
        <f>+O174+O246</f>
        <v>0</v>
      </c>
      <c r="P172" s="460">
        <f>+P174+P246</f>
        <v>9120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9120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9120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9120</v>
      </c>
      <c r="O224" s="466">
        <f>SUM(O225:O230)</f>
        <v>0</v>
      </c>
      <c r="P224" s="466">
        <f>SUM(P225:P230)</f>
        <v>9120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9120</v>
      </c>
      <c r="O229" s="240"/>
      <c r="P229" s="240">
        <v>9120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/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140625" style="511" customWidth="1"/>
    <col min="15" max="15" width="15.140625" style="511" customWidth="1"/>
    <col min="16" max="16" width="13" style="267" customWidth="1"/>
    <col min="17" max="18" width="9.140625" style="267"/>
    <col min="19" max="19" width="12.1406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593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1.5" customHeight="1">
      <c r="A7" s="258" t="s">
        <v>490</v>
      </c>
      <c r="H7" s="566" t="s">
        <v>923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395002.1</v>
      </c>
      <c r="O13" s="448">
        <f>+O14+O109+O141+O319+O406+O470+O483+O568+O659+O749</f>
        <v>136231.6</v>
      </c>
      <c r="P13" s="448">
        <f>+P14+P109+P141+P319+P406+P470+P483+P568+P659+P749</f>
        <v>258770.5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4939.6000000000004</v>
      </c>
      <c r="O14" s="448">
        <f>+O16+O66+O84+O99</f>
        <v>542.6</v>
      </c>
      <c r="P14" s="448">
        <f>+P16+P66+P84+P99</f>
        <v>4397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542.6</v>
      </c>
      <c r="O16" s="460">
        <f>+O18+O60</f>
        <v>542.6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542.6</v>
      </c>
      <c r="O18" s="253">
        <f>+O20+O55</f>
        <v>542.6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542.6</v>
      </c>
      <c r="O20" s="466">
        <f>SUM(O21:O54)</f>
        <v>542.6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407.7</v>
      </c>
      <c r="O25" s="240">
        <v>407.7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60</v>
      </c>
      <c r="O37" s="240">
        <v>60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74.900000000000006</v>
      </c>
      <c r="O41" s="240">
        <f>30.5+44.4</f>
        <v>74.900000000000006</v>
      </c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>
        <v>0</v>
      </c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4397</v>
      </c>
      <c r="O84" s="460">
        <f>+O86</f>
        <v>0</v>
      </c>
      <c r="P84" s="460">
        <f>+P86</f>
        <v>4397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4397</v>
      </c>
      <c r="O86" s="253">
        <f t="shared" ref="O86:P86" si="7">+O88+O91+O93+O95+O97</f>
        <v>0</v>
      </c>
      <c r="P86" s="253">
        <f t="shared" si="7"/>
        <v>4397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4397</v>
      </c>
      <c r="O88" s="466">
        <f>SUM(O89:O90)</f>
        <v>0</v>
      </c>
      <c r="P88" s="466">
        <f>SUM(P90)</f>
        <v>4397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4397</v>
      </c>
      <c r="O90" s="240">
        <v>0</v>
      </c>
      <c r="P90" s="240">
        <f>3000+1397</f>
        <v>4397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36221.9</v>
      </c>
      <c r="O141" s="448">
        <f t="shared" ref="O141:P141" si="15">+O143+O165+O172+O260+O272</f>
        <v>4326</v>
      </c>
      <c r="P141" s="448">
        <f t="shared" si="15"/>
        <v>31895.9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36221.9</v>
      </c>
      <c r="O172" s="460">
        <f>+O174+O246</f>
        <v>4326</v>
      </c>
      <c r="P172" s="460">
        <f>+P174+P246</f>
        <v>31895.9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36221.9</v>
      </c>
      <c r="O174" s="253">
        <f>+O176+O179+O181+O185+O189+O194+O198+O200+O206+O213+O217+O220+O224+O231+O234+O236+O238+O244</f>
        <v>4326</v>
      </c>
      <c r="P174" s="253">
        <f t="shared" ref="P174" si="25">+P176+P179+P181+P185+P189+P194+P198+P200+P206+P213+P217+P220+P224+P231+P234+P236+P238+P244</f>
        <v>31895.9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4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323.60000000000002</v>
      </c>
      <c r="O185" s="466">
        <f>SUM(O186:O188)</f>
        <v>0</v>
      </c>
      <c r="P185" s="466">
        <f>SUM(P186:P188)</f>
        <v>323.60000000000002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323.60000000000002</v>
      </c>
      <c r="O188" s="240"/>
      <c r="P188" s="240">
        <v>323.60000000000002</v>
      </c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10004.700000000001</v>
      </c>
      <c r="O200" s="466">
        <f>SUM(O201:O205)</f>
        <v>426</v>
      </c>
      <c r="P200" s="466">
        <f>SUM(P201:P205)</f>
        <v>9578.7000000000007</v>
      </c>
      <c r="Q200" s="265"/>
      <c r="R200" s="265"/>
      <c r="S200" s="266"/>
      <c r="T200" s="265"/>
      <c r="U200" s="265"/>
      <c r="V200" s="265"/>
    </row>
    <row r="201" spans="1:22" ht="22.9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426</v>
      </c>
      <c r="O201" s="239">
        <v>426</v>
      </c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9578.7000000000007</v>
      </c>
      <c r="O204" s="240"/>
      <c r="P204" s="240">
        <f>9222.7+356</f>
        <v>9578.7000000000007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3900</v>
      </c>
      <c r="O206" s="466">
        <f>SUM(O209:O212)</f>
        <v>3900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3900</v>
      </c>
      <c r="O209" s="240">
        <v>3900</v>
      </c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21993.599999999999</v>
      </c>
      <c r="O224" s="466">
        <f>SUM(O225:O230)</f>
        <v>0</v>
      </c>
      <c r="P224" s="466">
        <f>SUM(P225:P230)</f>
        <v>21993.599999999999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21993.599999999999</v>
      </c>
      <c r="O229" s="240"/>
      <c r="P229" s="240">
        <v>21993.599999999999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>SUM(O301:O302)</f>
        <v>0</v>
      </c>
      <c r="P300" s="466">
        <f>SUM(P301:P302)</f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>
        <v>0</v>
      </c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49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0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1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2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2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3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4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4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4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4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4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5">+O325+O335+O337+O360</f>
        <v>0</v>
      </c>
      <c r="P323" s="253">
        <f t="shared" si="55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4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4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4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6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4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6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4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6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4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6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4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6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6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4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6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4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6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4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6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4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4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6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4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4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7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4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7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4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7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4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7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4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7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4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7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4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7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4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7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4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7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4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7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4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7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4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7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4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7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4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7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4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7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7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4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7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4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7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4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7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4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7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4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7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4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7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4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4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8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59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59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59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59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59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0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0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59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0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59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59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59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1">+O374</f>
        <v>0</v>
      </c>
      <c r="P372" s="253">
        <f t="shared" si="61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59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2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3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2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3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59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59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59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4">+O381+O389+O391+O396+O393+O398+O402+O404</f>
        <v>0</v>
      </c>
      <c r="P379" s="253">
        <f t="shared" si="64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59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59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59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5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59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5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59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5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59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5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59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5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59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5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59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5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59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59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5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59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59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5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59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59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5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6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7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59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59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8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59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5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59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5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69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0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1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2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349955.6</v>
      </c>
      <c r="O406" s="448">
        <f>+O408+O418+O435</f>
        <v>131174</v>
      </c>
      <c r="P406" s="448">
        <f>+P408+P418+P435</f>
        <v>218781.6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59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59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59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59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59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59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59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3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4">O417</f>
        <v>0</v>
      </c>
      <c r="P416" s="466">
        <f t="shared" si="74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5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59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6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6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7">+O424+O427+O431+O433+O422</f>
        <v>0</v>
      </c>
      <c r="P420" s="253">
        <f t="shared" si="77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6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6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6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8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6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8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6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6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8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6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8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6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8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6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8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6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6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8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6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349955.6</v>
      </c>
      <c r="O435" s="460">
        <f>+O437</f>
        <v>131174</v>
      </c>
      <c r="P435" s="460">
        <f>+P437</f>
        <v>218781.6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6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6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349955.6</v>
      </c>
      <c r="O437" s="253">
        <f t="shared" ref="O437:P437" si="79">+O439+O443+O449+O458+O467</f>
        <v>131174</v>
      </c>
      <c r="P437" s="253">
        <f t="shared" si="79"/>
        <v>218781.6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6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6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6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0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6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0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6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0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>
      <c r="A443" s="258" t="str">
        <f t="shared" si="76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17226.099999999999</v>
      </c>
      <c r="O443" s="466">
        <f>SUM(O444:O448)</f>
        <v>0</v>
      </c>
      <c r="P443" s="466">
        <f>SUM(P444:P448)</f>
        <v>17226.099999999999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6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0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6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0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6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0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6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0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>
      <c r="A448" s="258" t="str">
        <f t="shared" si="76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0"/>
        <v>17226.099999999999</v>
      </c>
      <c r="O448" s="240">
        <v>0</v>
      </c>
      <c r="P448" s="240">
        <v>17226.099999999999</v>
      </c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6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223213.1</v>
      </c>
      <c r="O449" s="466">
        <f>SUM(O450:O457)</f>
        <v>21819.599999999999</v>
      </c>
      <c r="P449" s="466">
        <f>SUM(P450:P457)</f>
        <v>201393.5</v>
      </c>
      <c r="Q449" s="265"/>
      <c r="R449" s="265"/>
      <c r="S449" s="266"/>
      <c r="T449" s="265"/>
      <c r="U449" s="265"/>
      <c r="V449" s="265"/>
    </row>
    <row r="450" spans="1:22" ht="23.25" hidden="1" customHeight="1">
      <c r="A450" s="258" t="str">
        <f t="shared" si="76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0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" customHeight="1">
      <c r="A451" s="258" t="str">
        <f t="shared" si="76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0"/>
        <v>21819.599999999999</v>
      </c>
      <c r="O451" s="240">
        <f>18899.6+2920</f>
        <v>21819.599999999999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6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0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6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0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6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0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6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0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6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0"/>
        <v>159393.5</v>
      </c>
      <c r="O456" s="239"/>
      <c r="P456" s="239">
        <v>159393.5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6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42000</v>
      </c>
      <c r="O457" s="240"/>
      <c r="P457" s="240">
        <v>42000</v>
      </c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6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109354.4</v>
      </c>
      <c r="O458" s="466">
        <f>SUM(O459:O466)</f>
        <v>109354.4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6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6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1">O460+P460</f>
        <v>109354.4</v>
      </c>
      <c r="O460" s="240">
        <f>92729.4+16625</f>
        <v>109354.4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6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1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6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1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6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1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6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1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1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1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6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162</v>
      </c>
      <c r="O467" s="466">
        <f>SUM(O468:O469)</f>
        <v>0</v>
      </c>
      <c r="P467" s="466">
        <f>SUM(P468:P469)</f>
        <v>162</v>
      </c>
      <c r="Q467" s="265"/>
      <c r="R467" s="265"/>
      <c r="S467" s="266"/>
      <c r="T467" s="265"/>
      <c r="U467" s="265"/>
      <c r="V467" s="265"/>
    </row>
    <row r="468" spans="1:235" ht="25.5" hidden="1" customHeight="1">
      <c r="A468" s="258" t="str">
        <f t="shared" si="76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1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25.5" customHeight="1">
      <c r="A469" s="258" t="str">
        <f t="shared" si="76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1"/>
        <v>162</v>
      </c>
      <c r="O469" s="239">
        <v>0</v>
      </c>
      <c r="P469" s="239">
        <v>162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2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3">+O472</f>
        <v>0</v>
      </c>
      <c r="P470" s="448">
        <f t="shared" si="83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2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2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4">+O474</f>
        <v>0</v>
      </c>
      <c r="P472" s="460">
        <f t="shared" si="84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2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2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2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2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2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5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2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5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2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5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2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5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6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7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25.5" hidden="1" customHeight="1">
      <c r="A482" s="258" t="str">
        <f t="shared" si="86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7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2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3696</v>
      </c>
      <c r="O483" s="448">
        <f>+O485+O510+O559</f>
        <v>0</v>
      </c>
      <c r="P483" s="448">
        <f>+P485+P510+P559</f>
        <v>3696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2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2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3696</v>
      </c>
      <c r="O485" s="460">
        <f>+O487</f>
        <v>0</v>
      </c>
      <c r="P485" s="460">
        <f>+P487</f>
        <v>3696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2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2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3696</v>
      </c>
      <c r="O487" s="253">
        <f t="shared" ref="O487:P487" si="88">+O489+O494+O504+O508</f>
        <v>0</v>
      </c>
      <c r="P487" s="253">
        <f t="shared" si="88"/>
        <v>3696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2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2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89">SUM(O490:O493)</f>
        <v>0</v>
      </c>
      <c r="P489" s="466">
        <f t="shared" si="89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2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0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2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0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1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2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1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2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3696</v>
      </c>
      <c r="O494" s="466">
        <f>SUM(O495:O503)</f>
        <v>0</v>
      </c>
      <c r="P494" s="466">
        <f>SUM(P495:P503)</f>
        <v>3696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2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0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2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0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2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0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2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0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2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0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2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0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2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0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customHeight="1">
      <c r="A502" s="258" t="str">
        <f t="shared" si="82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0"/>
        <v>3696</v>
      </c>
      <c r="O502" s="240"/>
      <c r="P502" s="240">
        <v>3696</v>
      </c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2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0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2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2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0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2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0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2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0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2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3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4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2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2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2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5">+O514+O516</f>
        <v>0</v>
      </c>
      <c r="P512" s="253">
        <f t="shared" si="95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2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2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2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6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2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2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6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2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7">+O520</f>
        <v>0</v>
      </c>
      <c r="P518" s="253">
        <f t="shared" si="97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2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8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8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99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8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99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8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0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8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1">+O529+O538+O540</f>
        <v>0</v>
      </c>
      <c r="P527" s="253">
        <f t="shared" si="101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8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8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2">SUM(O530:O537)</f>
        <v>0</v>
      </c>
      <c r="P529" s="466">
        <f t="shared" si="102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3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8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3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8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3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8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3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8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4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8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4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5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4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8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4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8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8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4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8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8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6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7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6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8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8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8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8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8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8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8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8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8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8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8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8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8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8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09">+O554</f>
        <v>0</v>
      </c>
      <c r="P552" s="253">
        <f t="shared" si="109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8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8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8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0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8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0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8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0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8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0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8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8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8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1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8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8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2">SUM(O564:O565)</f>
        <v>0</v>
      </c>
      <c r="P563" s="466">
        <f t="shared" si="112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8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3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8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3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8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8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8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8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8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8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8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4">+O574+O579+O583+O587+O589+O591+O593</f>
        <v>0</v>
      </c>
      <c r="P572" s="253">
        <f t="shared" si="114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8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8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5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6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5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6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5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6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5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6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5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5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6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7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5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6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5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5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6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5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6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8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6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19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0">O594</f>
        <v>0</v>
      </c>
      <c r="P593" s="466">
        <f t="shared" si="120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1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5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5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5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5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2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5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2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5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5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5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5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5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3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3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4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5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6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6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7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7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7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7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7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7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7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7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7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7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7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7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7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7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8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29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29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29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29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29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29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29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29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29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0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189</v>
      </c>
      <c r="O659" s="448">
        <f>+O661+O667+O688+O741</f>
        <v>189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1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2">+O671+O679+O682+O685</f>
        <v>0</v>
      </c>
      <c r="P669" s="253">
        <f t="shared" si="132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3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3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3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3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3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4">SUM(O683:O684)</f>
        <v>0</v>
      </c>
      <c r="P682" s="466">
        <f t="shared" si="134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5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5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6">SUM(O686:O687)</f>
        <v>0</v>
      </c>
      <c r="P685" s="466">
        <f t="shared" si="136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7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7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189</v>
      </c>
      <c r="O688" s="460">
        <f>+O690</f>
        <v>189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189</v>
      </c>
      <c r="O690" s="253">
        <f t="shared" ref="O690:P690" si="138">+O692+O700+O706+O708+O714+O721+O725+O733+O739</f>
        <v>189</v>
      </c>
      <c r="P690" s="253">
        <f t="shared" si="138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39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39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39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39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39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39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39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189</v>
      </c>
      <c r="O700" s="466">
        <f>SUM(O701:O705)</f>
        <v>189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39"/>
        <v>104</v>
      </c>
      <c r="O701" s="240">
        <v>104</v>
      </c>
      <c r="P701" s="240"/>
      <c r="Q701" s="265"/>
      <c r="R701" s="265"/>
      <c r="S701" s="266"/>
      <c r="T701" s="265"/>
      <c r="U701" s="265"/>
      <c r="V701" s="265"/>
    </row>
    <row r="702" spans="1:22" ht="21.6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39"/>
        <v>85</v>
      </c>
      <c r="O702" s="240">
        <v>85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39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0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39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39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39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39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39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1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39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39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39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39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2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39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3">O720+P720</f>
        <v>0</v>
      </c>
      <c r="O720" s="240">
        <v>0</v>
      </c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39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39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39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39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39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39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4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39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39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39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39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5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6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6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6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7">SUM(O740)</f>
        <v>0</v>
      </c>
      <c r="P739" s="466">
        <f t="shared" si="147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8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49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49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0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0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">
    <cfRule type="cellIs" dxfId="0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140625" style="511" customWidth="1"/>
    <col min="15" max="15" width="14.28515625" style="511" customWidth="1"/>
    <col min="16" max="16" width="13.42578125" style="267" customWidth="1"/>
    <col min="17" max="17" width="9.28515625" style="267" bestFit="1" customWidth="1"/>
    <col min="18" max="19" width="9.57031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594</v>
      </c>
      <c r="O5" s="613"/>
      <c r="P5" s="613"/>
    </row>
    <row r="6" spans="1:19" ht="19.5" customHeight="1">
      <c r="A6" s="388" t="s">
        <v>745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</row>
    <row r="7" spans="1:19" ht="34.5" customHeight="1">
      <c r="A7" s="258" t="s">
        <v>490</v>
      </c>
      <c r="H7" s="566" t="s">
        <v>924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151364.20000000001</v>
      </c>
      <c r="O13" s="448">
        <f>+O14+O109+O141+O319+O406+O470+O483+O568+O659+O749</f>
        <v>71387.600000000006</v>
      </c>
      <c r="P13" s="448">
        <f>+P14+P109+P141+P319+P406+P470+P483+P568+P659+P749</f>
        <v>79976.600000000006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21382.799999999999</v>
      </c>
      <c r="O14" s="448">
        <f>+O16+O66+O84+O99</f>
        <v>14708.8</v>
      </c>
      <c r="P14" s="448">
        <f>+P16+P66+P84+P99</f>
        <v>6674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319.89999999999998</v>
      </c>
      <c r="O16" s="460">
        <f>+O18+O60</f>
        <v>319.89999999999998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319.89999999999998</v>
      </c>
      <c r="O18" s="253">
        <f>+O20+O55</f>
        <v>319.89999999999998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236.7</v>
      </c>
      <c r="O20" s="466">
        <f>SUM(O21:O54)</f>
        <v>236.7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236.7</v>
      </c>
      <c r="O25" s="240">
        <v>236.7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>
        <v>0</v>
      </c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>
        <v>0</v>
      </c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83.2</v>
      </c>
      <c r="O55" s="466">
        <f>SUM(O56:O59)</f>
        <v>83.2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30.75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83.2</v>
      </c>
      <c r="O56" s="240">
        <v>83.2</v>
      </c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>
        <v>0</v>
      </c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6674</v>
      </c>
      <c r="O84" s="460">
        <f>+O86</f>
        <v>0</v>
      </c>
      <c r="P84" s="460">
        <f>+P86</f>
        <v>6674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6674</v>
      </c>
      <c r="O86" s="253">
        <f t="shared" ref="O86:P86" si="7">+O88+O91+O93+O95+O97</f>
        <v>0</v>
      </c>
      <c r="P86" s="253">
        <f t="shared" si="7"/>
        <v>6674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6674</v>
      </c>
      <c r="O88" s="466">
        <f>SUM(O89:O90)</f>
        <v>0</v>
      </c>
      <c r="P88" s="466">
        <f>SUM(P90)</f>
        <v>6674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6674</v>
      </c>
      <c r="O90" s="240">
        <v>0</v>
      </c>
      <c r="P90" s="240">
        <v>6674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14388.9</v>
      </c>
      <c r="O99" s="460">
        <f>+O101</f>
        <v>14388.9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14388.9</v>
      </c>
      <c r="O101" s="253">
        <f>+O103+O106</f>
        <v>14388.9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14388.9</v>
      </c>
      <c r="O103" s="466">
        <f>SUM(O104:O105)</f>
        <v>14388.9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14388.9</v>
      </c>
      <c r="O105" s="240">
        <v>14388.9</v>
      </c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58305.9</v>
      </c>
      <c r="O141" s="448">
        <f t="shared" ref="O141:P141" si="15">+O143+O165+O172+O260+O272</f>
        <v>14932.1</v>
      </c>
      <c r="P141" s="448">
        <f t="shared" si="15"/>
        <v>43373.8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58225.9</v>
      </c>
      <c r="O172" s="460">
        <f>+O174+O246</f>
        <v>14852.1</v>
      </c>
      <c r="P172" s="460">
        <f>+P174+P246</f>
        <v>43373.8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58225.9</v>
      </c>
      <c r="O174" s="253">
        <f>+O176+O179+O181+O185+O189+O194+O198+O200+O206+O213+O217+O220+O224+O231+O234+O236+O238+O244</f>
        <v>14852.1</v>
      </c>
      <c r="P174" s="253">
        <f t="shared" ref="P174" si="25">+P176+P179+P181+P185+P189+P194+P198+P200+P206+P213+P217+P220+P224+P231+P234+P236+P238+P244</f>
        <v>43373.8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173</v>
      </c>
      <c r="O176" s="466">
        <f>SUM(O177:O178)</f>
        <v>173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173</v>
      </c>
      <c r="O177" s="239">
        <v>173</v>
      </c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8405.2999999999993</v>
      </c>
      <c r="O181" s="466">
        <f>SUM(O182:O184)</f>
        <v>8405.2999999999993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8405.2999999999993</v>
      </c>
      <c r="O182" s="240">
        <v>8405.2999999999993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671.2</v>
      </c>
      <c r="O185" s="466">
        <f>SUM(O186:O188)</f>
        <v>671.2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8.5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671.2</v>
      </c>
      <c r="O186" s="240">
        <v>671.2</v>
      </c>
      <c r="P186" s="240">
        <v>0</v>
      </c>
      <c r="Q186" s="265"/>
      <c r="R186" s="265"/>
      <c r="S186" s="266"/>
      <c r="T186" s="265"/>
      <c r="U186" s="265"/>
      <c r="V186" s="265"/>
    </row>
    <row r="187" spans="1:22" ht="18" hidden="1" customHeight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>
        <v>0</v>
      </c>
      <c r="P187" s="240"/>
      <c r="Q187" s="265"/>
      <c r="R187" s="265"/>
      <c r="S187" s="266"/>
      <c r="T187" s="265"/>
      <c r="U187" s="265"/>
      <c r="V187" s="265"/>
    </row>
    <row r="188" spans="1:22" ht="18" hidden="1" customHeight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>
        <v>0</v>
      </c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48963.5</v>
      </c>
      <c r="O200" s="466">
        <f>SUM(O201:O205)</f>
        <v>5602.6</v>
      </c>
      <c r="P200" s="466">
        <f>SUM(P201:P205)</f>
        <v>43360.9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5602.6</v>
      </c>
      <c r="O201" s="239">
        <v>5602.6</v>
      </c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43360.9</v>
      </c>
      <c r="O204" s="240"/>
      <c r="P204" s="240">
        <v>43360.9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12.9</v>
      </c>
      <c r="O217" s="466">
        <f>SUM(O218:O219)</f>
        <v>0</v>
      </c>
      <c r="P217" s="466">
        <f>SUM(P218:P219)</f>
        <v>12.9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12.9</v>
      </c>
      <c r="O219" s="240"/>
      <c r="P219" s="240">
        <v>12.9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80</v>
      </c>
      <c r="O272" s="460">
        <f>+O274</f>
        <v>80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80</v>
      </c>
      <c r="O274" s="253">
        <f t="shared" ref="O274:P274" si="41">+O276+O279+O283+O285+O291+O295+O300+O303+O307+O311+O314+O317</f>
        <v>80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80</v>
      </c>
      <c r="O307" s="466">
        <f>SUM(O308:O310)</f>
        <v>80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80</v>
      </c>
      <c r="O310" s="240">
        <v>80</v>
      </c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70756.800000000003</v>
      </c>
      <c r="O406" s="448">
        <f>+O408+O418+O435</f>
        <v>41494.300000000003</v>
      </c>
      <c r="P406" s="448">
        <f>+P408+P418+P435</f>
        <v>29262.5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39046</v>
      </c>
      <c r="O418" s="460">
        <f>+O420</f>
        <v>39046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39046</v>
      </c>
      <c r="O420" s="253">
        <f t="shared" ref="O420:P420" si="78">+O424+O427+O431+O433+O422</f>
        <v>39046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39046</v>
      </c>
      <c r="O424" s="466">
        <f>SUM(O425:O426)</f>
        <v>39046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39046</v>
      </c>
      <c r="O425" s="239">
        <v>39046</v>
      </c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31710.799999999999</v>
      </c>
      <c r="O435" s="460">
        <f>+O437</f>
        <v>2448.3000000000002</v>
      </c>
      <c r="P435" s="460">
        <f>+P437</f>
        <v>29262.5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31710.799999999999</v>
      </c>
      <c r="O437" s="253">
        <f t="shared" ref="O437:P437" si="80">+O439+O443+O449+O458+O467</f>
        <v>2448.3000000000002</v>
      </c>
      <c r="P437" s="253">
        <f t="shared" si="80"/>
        <v>29262.5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31498.3</v>
      </c>
      <c r="O449" s="466">
        <f>SUM(O450:O457)</f>
        <v>2328.3000000000002</v>
      </c>
      <c r="P449" s="466">
        <f>SUM(P450:P457)</f>
        <v>29170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3.75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2328.3000000000002</v>
      </c>
      <c r="O451" s="240">
        <v>2328.3000000000002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29170</v>
      </c>
      <c r="O456" s="239">
        <v>0</v>
      </c>
      <c r="P456" s="239">
        <f>230.4+1911.2+27028.4</f>
        <v>29170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120</v>
      </c>
      <c r="O458" s="466">
        <f>SUM(O459:O466)</f>
        <v>120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120</v>
      </c>
      <c r="O460" s="240">
        <v>120</v>
      </c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92.5</v>
      </c>
      <c r="O467" s="466">
        <f>SUM(O468:O469)</f>
        <v>0</v>
      </c>
      <c r="P467" s="466">
        <f>SUM(P468:P469)</f>
        <v>92.5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92.5</v>
      </c>
      <c r="O469" s="239"/>
      <c r="P469" s="239">
        <v>92.5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181.1</v>
      </c>
      <c r="O483" s="448">
        <f>+O485+O510+O559</f>
        <v>0</v>
      </c>
      <c r="P483" s="448">
        <f>+P485+P510+P559</f>
        <v>181.1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181.1</v>
      </c>
      <c r="O485" s="460">
        <f>+O487</f>
        <v>0</v>
      </c>
      <c r="P485" s="460">
        <f>+P487</f>
        <v>181.1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181.1</v>
      </c>
      <c r="O487" s="253">
        <f t="shared" ref="O487:P487" si="89">+O489+O494+O504+O508</f>
        <v>0</v>
      </c>
      <c r="P487" s="253">
        <f t="shared" si="89"/>
        <v>181.1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t="20.25" hidden="1" customHeight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t="19.5" hidden="1" customHeight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8.5" hidden="1" customHeight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181.1</v>
      </c>
      <c r="O494" s="466">
        <f>SUM(O495:O503)</f>
        <v>0</v>
      </c>
      <c r="P494" s="466">
        <f>SUM(P495:P503)</f>
        <v>181.1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>
        <v>0</v>
      </c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181.1</v>
      </c>
      <c r="O500" s="240">
        <v>0</v>
      </c>
      <c r="P500" s="240">
        <v>181.1</v>
      </c>
      <c r="Q500" s="265"/>
      <c r="R500" s="265"/>
      <c r="S500" s="266"/>
      <c r="T500" s="265"/>
      <c r="U500" s="265"/>
      <c r="V500" s="265"/>
    </row>
    <row r="501" spans="1:22" ht="18.75" hidden="1" customHeight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6.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485.2</v>
      </c>
      <c r="O568" s="448">
        <f>+O570+O600+O614+O639</f>
        <v>0</v>
      </c>
      <c r="P568" s="448">
        <f>+P570+P600+P614+P639</f>
        <v>485.2</v>
      </c>
      <c r="Q568" s="265"/>
      <c r="R568" s="265"/>
      <c r="S568" s="266"/>
      <c r="T568" s="265"/>
      <c r="U568" s="265"/>
      <c r="V568" s="265"/>
    </row>
    <row r="569" spans="1:22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t="18" hidden="1" customHeight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4.5" hidden="1" customHeight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485.2</v>
      </c>
      <c r="O639" s="460">
        <f>+O641</f>
        <v>0</v>
      </c>
      <c r="P639" s="460">
        <f>+P641</f>
        <v>485.2</v>
      </c>
      <c r="Q639" s="265"/>
      <c r="R639" s="265"/>
      <c r="S639" s="266"/>
      <c r="T639" s="265"/>
      <c r="U639" s="265"/>
      <c r="V639" s="265"/>
    </row>
    <row r="640" spans="1:22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485.2</v>
      </c>
      <c r="O641" s="253">
        <f>+O643+O648+O650+O652+O654+O657</f>
        <v>0</v>
      </c>
      <c r="P641" s="253">
        <f>+P643+P648+P650+P652+P654+P657</f>
        <v>485.2</v>
      </c>
      <c r="Q641" s="265"/>
      <c r="R641" s="265"/>
      <c r="S641" s="266"/>
      <c r="T641" s="265"/>
      <c r="U641" s="265"/>
      <c r="V641" s="265"/>
    </row>
    <row r="642" spans="1:22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485.2</v>
      </c>
      <c r="O643" s="466">
        <f>SUM(O644:O647)</f>
        <v>0</v>
      </c>
      <c r="P643" s="466">
        <f>SUM(P644:P647)</f>
        <v>485.2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485.2</v>
      </c>
      <c r="O647" s="240"/>
      <c r="P647" s="240">
        <v>485.2</v>
      </c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252.4</v>
      </c>
      <c r="O659" s="448">
        <f>+O661+O667+O688+O741</f>
        <v>252.4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252.4</v>
      </c>
      <c r="O688" s="460">
        <f>+O690</f>
        <v>252.4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252.4</v>
      </c>
      <c r="O690" s="253">
        <f t="shared" ref="O690:P690" si="139">+O692+O700+O706+O708+O714+O721+O725+O733+O739</f>
        <v>252.4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252.4</v>
      </c>
      <c r="O700" s="466">
        <f>SUM(O701:O705)</f>
        <v>252.4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252.4</v>
      </c>
      <c r="O702" s="240">
        <v>252.4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:15">
      <c r="A913" s="267"/>
      <c r="B913" s="267"/>
      <c r="C913" s="267"/>
      <c r="D913" s="267"/>
      <c r="E913" s="267"/>
      <c r="F913" s="267"/>
      <c r="G913" s="267"/>
      <c r="H913" s="267"/>
      <c r="I913" s="267"/>
      <c r="J913" s="267"/>
      <c r="K913" s="267"/>
      <c r="M913" s="267"/>
      <c r="N913" s="267"/>
      <c r="O913" s="267"/>
    </row>
    <row r="914" spans="1:15">
      <c r="A914" s="267"/>
      <c r="B914" s="267"/>
      <c r="C914" s="267"/>
      <c r="D914" s="267"/>
      <c r="E914" s="267"/>
      <c r="F914" s="267"/>
      <c r="G914" s="267"/>
      <c r="H914" s="267"/>
      <c r="I914" s="267"/>
      <c r="J914" s="267"/>
      <c r="K914" s="267"/>
      <c r="M914" s="267"/>
      <c r="N914" s="267"/>
      <c r="O914" s="267"/>
    </row>
    <row r="915" spans="1:15">
      <c r="A915" s="267"/>
      <c r="B915" s="267"/>
      <c r="C915" s="267"/>
      <c r="D915" s="267"/>
      <c r="E915" s="267"/>
      <c r="F915" s="267"/>
      <c r="G915" s="267"/>
      <c r="H915" s="267"/>
      <c r="I915" s="267"/>
      <c r="J915" s="267"/>
      <c r="K915" s="267"/>
      <c r="M915" s="267"/>
      <c r="N915" s="267"/>
      <c r="O915" s="267"/>
    </row>
    <row r="916" spans="1:15">
      <c r="A916" s="267"/>
      <c r="B916" s="267"/>
      <c r="C916" s="267"/>
      <c r="D916" s="267"/>
      <c r="E916" s="267"/>
      <c r="F916" s="267"/>
      <c r="G916" s="267"/>
      <c r="H916" s="267"/>
      <c r="I916" s="267"/>
      <c r="J916" s="267"/>
      <c r="K916" s="267"/>
      <c r="M916" s="267"/>
      <c r="N916" s="267"/>
      <c r="O916" s="267"/>
    </row>
    <row r="917" spans="1:15">
      <c r="N917" s="267"/>
      <c r="O917" s="267"/>
    </row>
    <row r="919" spans="1:15">
      <c r="N919" s="267"/>
      <c r="O919" s="267"/>
    </row>
    <row r="921" spans="1:15">
      <c r="N921" s="267"/>
      <c r="O921" s="267"/>
    </row>
    <row r="923" spans="1:15">
      <c r="N923" s="267"/>
      <c r="O923" s="267"/>
    </row>
    <row r="925" spans="1:15">
      <c r="N925" s="267"/>
      <c r="O925" s="267"/>
    </row>
    <row r="926" spans="1:15">
      <c r="N926" s="267"/>
      <c r="O926" s="267"/>
    </row>
    <row r="927" spans="1:15">
      <c r="A927" s="258" t="str">
        <f t="shared" ref="A927:A990" si="152">CONCATENATE(B927,C927,D927,E927,F927,G927)</f>
        <v>7111010200x</v>
      </c>
      <c r="B927" s="425" t="s">
        <v>439</v>
      </c>
      <c r="C927" s="260" t="s">
        <v>104</v>
      </c>
      <c r="D927" s="261" t="s">
        <v>106</v>
      </c>
      <c r="E927" s="262" t="s">
        <v>140</v>
      </c>
      <c r="F927" s="263" t="s">
        <v>441</v>
      </c>
      <c r="G927" s="426" t="s">
        <v>361</v>
      </c>
      <c r="L927" s="510" t="e">
        <v>#NAME?</v>
      </c>
      <c r="M927" s="511" t="s">
        <v>361</v>
      </c>
      <c r="N927" s="267"/>
      <c r="O927" s="267"/>
    </row>
    <row r="928" spans="1:15">
      <c r="A928" s="258" t="str">
        <f t="shared" si="152"/>
        <v>71010101014216</v>
      </c>
      <c r="B928" s="425" t="s">
        <v>439</v>
      </c>
      <c r="C928" s="260" t="s">
        <v>106</v>
      </c>
      <c r="D928" s="261" t="s">
        <v>106</v>
      </c>
      <c r="E928" s="262" t="s">
        <v>106</v>
      </c>
      <c r="F928" s="263" t="s">
        <v>106</v>
      </c>
      <c r="G928" s="426">
        <v>4216</v>
      </c>
      <c r="L928" s="510" t="s">
        <v>118</v>
      </c>
      <c r="M928" s="511">
        <v>4216</v>
      </c>
      <c r="N928" s="267"/>
      <c r="O928" s="267"/>
    </row>
    <row r="929" spans="1:15">
      <c r="A929" s="258" t="str">
        <f t="shared" si="152"/>
        <v>71010101014231</v>
      </c>
      <c r="B929" s="425" t="s">
        <v>439</v>
      </c>
      <c r="C929" s="260" t="s">
        <v>106</v>
      </c>
      <c r="D929" s="261" t="s">
        <v>106</v>
      </c>
      <c r="E929" s="262" t="s">
        <v>106</v>
      </c>
      <c r="F929" s="263" t="s">
        <v>106</v>
      </c>
      <c r="G929" s="426">
        <v>4231</v>
      </c>
      <c r="L929" s="510" t="s">
        <v>120</v>
      </c>
      <c r="M929" s="511">
        <v>4231</v>
      </c>
      <c r="N929" s="267"/>
      <c r="O929" s="267"/>
    </row>
    <row r="930" spans="1:15" ht="30">
      <c r="A930" s="258" t="str">
        <f t="shared" si="152"/>
        <v>71010101014233</v>
      </c>
      <c r="B930" s="425" t="s">
        <v>439</v>
      </c>
      <c r="C930" s="260" t="s">
        <v>106</v>
      </c>
      <c r="D930" s="261" t="s">
        <v>106</v>
      </c>
      <c r="E930" s="262" t="s">
        <v>106</v>
      </c>
      <c r="F930" s="263" t="s">
        <v>106</v>
      </c>
      <c r="G930" s="426">
        <v>4233</v>
      </c>
      <c r="L930" s="510" t="s">
        <v>394</v>
      </c>
      <c r="M930" s="511">
        <v>4233</v>
      </c>
      <c r="N930" s="267"/>
      <c r="O930" s="267"/>
    </row>
    <row r="931" spans="1:15">
      <c r="A931" s="258" t="str">
        <f t="shared" si="152"/>
        <v>71010101014235</v>
      </c>
      <c r="B931" s="425" t="s">
        <v>439</v>
      </c>
      <c r="C931" s="260" t="s">
        <v>106</v>
      </c>
      <c r="D931" s="261" t="s">
        <v>106</v>
      </c>
      <c r="E931" s="262" t="s">
        <v>106</v>
      </c>
      <c r="F931" s="263" t="s">
        <v>106</v>
      </c>
      <c r="G931" s="426">
        <v>4235</v>
      </c>
      <c r="L931" s="510" t="s">
        <v>123</v>
      </c>
      <c r="M931" s="511">
        <v>4235</v>
      </c>
      <c r="N931" s="267"/>
      <c r="O931" s="267"/>
    </row>
    <row r="932" spans="1:15">
      <c r="A932" s="258" t="str">
        <f t="shared" si="152"/>
        <v>71010101014269</v>
      </c>
      <c r="B932" s="425" t="s">
        <v>439</v>
      </c>
      <c r="C932" s="260" t="s">
        <v>106</v>
      </c>
      <c r="D932" s="261" t="s">
        <v>106</v>
      </c>
      <c r="E932" s="262" t="s">
        <v>106</v>
      </c>
      <c r="F932" s="263" t="s">
        <v>106</v>
      </c>
      <c r="G932" s="426">
        <v>4269</v>
      </c>
      <c r="L932" s="510" t="s">
        <v>240</v>
      </c>
      <c r="M932" s="511">
        <v>4269</v>
      </c>
      <c r="N932" s="267"/>
      <c r="O932" s="267"/>
    </row>
    <row r="933" spans="1:15" ht="30">
      <c r="A933" s="258" t="str">
        <f t="shared" si="152"/>
        <v>71010101014511</v>
      </c>
      <c r="B933" s="425" t="s">
        <v>439</v>
      </c>
      <c r="C933" s="260" t="s">
        <v>106</v>
      </c>
      <c r="D933" s="261" t="s">
        <v>106</v>
      </c>
      <c r="E933" s="262" t="s">
        <v>106</v>
      </c>
      <c r="F933" s="263" t="s">
        <v>106</v>
      </c>
      <c r="G933" s="426">
        <v>4511</v>
      </c>
      <c r="L933" s="510" t="s">
        <v>217</v>
      </c>
      <c r="M933" s="511">
        <v>4511</v>
      </c>
      <c r="N933" s="267"/>
      <c r="O933" s="267"/>
    </row>
    <row r="934" spans="1:15">
      <c r="A934" s="258" t="str">
        <f t="shared" si="152"/>
        <v>71010101014729</v>
      </c>
      <c r="B934" s="425" t="s">
        <v>439</v>
      </c>
      <c r="C934" s="260" t="s">
        <v>106</v>
      </c>
      <c r="D934" s="261" t="s">
        <v>106</v>
      </c>
      <c r="E934" s="262" t="s">
        <v>106</v>
      </c>
      <c r="F934" s="263" t="s">
        <v>106</v>
      </c>
      <c r="G934" s="426">
        <v>4729</v>
      </c>
      <c r="L934" s="510" t="s">
        <v>348</v>
      </c>
      <c r="M934" s="511">
        <v>4729</v>
      </c>
      <c r="N934" s="267"/>
      <c r="O934" s="267"/>
    </row>
    <row r="935" spans="1:15">
      <c r="A935" s="258" t="str">
        <f t="shared" si="152"/>
        <v>71010101015129</v>
      </c>
      <c r="B935" s="425" t="s">
        <v>439</v>
      </c>
      <c r="C935" s="260" t="s">
        <v>106</v>
      </c>
      <c r="D935" s="261" t="s">
        <v>106</v>
      </c>
      <c r="E935" s="262" t="s">
        <v>106</v>
      </c>
      <c r="F935" s="263" t="s">
        <v>106</v>
      </c>
      <c r="G935" s="426">
        <v>5129</v>
      </c>
      <c r="L935" s="510" t="s">
        <v>424</v>
      </c>
      <c r="M935" s="511">
        <v>5129</v>
      </c>
      <c r="N935" s="267"/>
      <c r="O935" s="267"/>
    </row>
    <row r="936" spans="1:15">
      <c r="A936" s="258" t="str">
        <f t="shared" si="152"/>
        <v>71010101015134</v>
      </c>
      <c r="B936" s="425" t="s">
        <v>439</v>
      </c>
      <c r="C936" s="260" t="s">
        <v>106</v>
      </c>
      <c r="D936" s="261" t="s">
        <v>106</v>
      </c>
      <c r="E936" s="262" t="s">
        <v>106</v>
      </c>
      <c r="F936" s="263" t="s">
        <v>106</v>
      </c>
      <c r="G936" s="426">
        <v>5134</v>
      </c>
      <c r="L936" s="510" t="s">
        <v>139</v>
      </c>
      <c r="M936" s="511">
        <v>5134</v>
      </c>
      <c r="N936" s="267"/>
      <c r="O936" s="267"/>
    </row>
    <row r="937" spans="1:15" ht="30">
      <c r="A937" s="258" t="str">
        <f t="shared" si="152"/>
        <v>71010101024251</v>
      </c>
      <c r="B937" s="425" t="s">
        <v>439</v>
      </c>
      <c r="C937" s="260" t="s">
        <v>106</v>
      </c>
      <c r="D937" s="261" t="s">
        <v>106</v>
      </c>
      <c r="E937" s="262" t="s">
        <v>106</v>
      </c>
      <c r="F937" s="263" t="s">
        <v>140</v>
      </c>
      <c r="G937" s="426">
        <v>4251</v>
      </c>
      <c r="L937" s="510" t="s">
        <v>142</v>
      </c>
      <c r="M937" s="511">
        <v>4251</v>
      </c>
      <c r="N937" s="267"/>
      <c r="O937" s="267"/>
    </row>
    <row r="938" spans="1:15">
      <c r="A938" s="258" t="str">
        <f t="shared" si="152"/>
        <v>71010301014216</v>
      </c>
      <c r="B938" s="425" t="s">
        <v>439</v>
      </c>
      <c r="C938" s="260" t="s">
        <v>106</v>
      </c>
      <c r="D938" s="261" t="s">
        <v>442</v>
      </c>
      <c r="E938" s="262" t="s">
        <v>106</v>
      </c>
      <c r="F938" s="263" t="s">
        <v>106</v>
      </c>
      <c r="G938" s="426">
        <v>4216</v>
      </c>
      <c r="L938" s="510" t="s">
        <v>118</v>
      </c>
      <c r="M938" s="511">
        <v>4216</v>
      </c>
      <c r="N938" s="267"/>
      <c r="O938" s="267"/>
    </row>
    <row r="939" spans="1:15">
      <c r="A939" s="258" t="str">
        <f t="shared" si="152"/>
        <v>71010301014231</v>
      </c>
      <c r="B939" s="425" t="s">
        <v>439</v>
      </c>
      <c r="C939" s="260" t="s">
        <v>106</v>
      </c>
      <c r="D939" s="261" t="s">
        <v>442</v>
      </c>
      <c r="E939" s="262" t="s">
        <v>106</v>
      </c>
      <c r="F939" s="263" t="s">
        <v>106</v>
      </c>
      <c r="G939" s="426">
        <v>4231</v>
      </c>
      <c r="L939" s="510" t="s">
        <v>120</v>
      </c>
      <c r="M939" s="511">
        <v>4231</v>
      </c>
      <c r="N939" s="267"/>
      <c r="O939" s="267"/>
    </row>
    <row r="940" spans="1:15" ht="30">
      <c r="A940" s="258" t="str">
        <f t="shared" si="152"/>
        <v>71010301014252</v>
      </c>
      <c r="B940" s="425" t="s">
        <v>439</v>
      </c>
      <c r="C940" s="260" t="s">
        <v>106</v>
      </c>
      <c r="D940" s="261" t="s">
        <v>442</v>
      </c>
      <c r="E940" s="262" t="s">
        <v>106</v>
      </c>
      <c r="F940" s="263" t="s">
        <v>106</v>
      </c>
      <c r="G940" s="426">
        <v>4252</v>
      </c>
      <c r="L940" s="510" t="s">
        <v>127</v>
      </c>
      <c r="M940" s="511">
        <v>4252</v>
      </c>
      <c r="N940" s="267"/>
      <c r="O940" s="267"/>
    </row>
    <row r="941" spans="1:15">
      <c r="A941" s="258" t="str">
        <f t="shared" si="152"/>
        <v>71010301014267</v>
      </c>
      <c r="B941" s="425" t="s">
        <v>439</v>
      </c>
      <c r="C941" s="260" t="s">
        <v>106</v>
      </c>
      <c r="D941" s="261" t="s">
        <v>442</v>
      </c>
      <c r="E941" s="262" t="s">
        <v>106</v>
      </c>
      <c r="F941" s="263" t="s">
        <v>106</v>
      </c>
      <c r="G941" s="426">
        <v>4267</v>
      </c>
      <c r="L941" s="510" t="s">
        <v>130</v>
      </c>
      <c r="M941" s="511">
        <v>4267</v>
      </c>
      <c r="N941" s="267"/>
      <c r="O941" s="267"/>
    </row>
    <row r="942" spans="1:15">
      <c r="A942" s="258" t="str">
        <f t="shared" si="152"/>
        <v>71010301015122</v>
      </c>
      <c r="B942" s="425" t="s">
        <v>439</v>
      </c>
      <c r="C942" s="260" t="s">
        <v>106</v>
      </c>
      <c r="D942" s="261" t="s">
        <v>442</v>
      </c>
      <c r="E942" s="262" t="s">
        <v>106</v>
      </c>
      <c r="F942" s="263" t="s">
        <v>106</v>
      </c>
      <c r="G942" s="426">
        <v>5122</v>
      </c>
      <c r="L942" s="510" t="s">
        <v>332</v>
      </c>
      <c r="M942" s="511">
        <v>5122</v>
      </c>
      <c r="N942" s="267"/>
      <c r="O942" s="267"/>
    </row>
    <row r="943" spans="1:15">
      <c r="A943" s="258" t="str">
        <f t="shared" si="152"/>
        <v>71010501020000</v>
      </c>
      <c r="B943" s="425" t="s">
        <v>439</v>
      </c>
      <c r="C943" s="260" t="s">
        <v>106</v>
      </c>
      <c r="D943" s="261" t="s">
        <v>149</v>
      </c>
      <c r="E943" s="262" t="s">
        <v>106</v>
      </c>
      <c r="F943" s="263" t="s">
        <v>140</v>
      </c>
      <c r="G943" s="426" t="s">
        <v>440</v>
      </c>
      <c r="L943" s="510" t="s">
        <v>493</v>
      </c>
      <c r="N943" s="267"/>
      <c r="O943" s="267"/>
    </row>
    <row r="944" spans="1:15">
      <c r="A944" s="258" t="str">
        <f t="shared" si="152"/>
        <v>71010501025134</v>
      </c>
      <c r="B944" s="425" t="s">
        <v>439</v>
      </c>
      <c r="C944" s="260" t="s">
        <v>106</v>
      </c>
      <c r="D944" s="261" t="s">
        <v>149</v>
      </c>
      <c r="E944" s="262" t="s">
        <v>106</v>
      </c>
      <c r="F944" s="263" t="s">
        <v>140</v>
      </c>
      <c r="G944" s="426">
        <v>5134</v>
      </c>
      <c r="L944" s="510" t="s">
        <v>139</v>
      </c>
      <c r="M944" s="511">
        <v>5134</v>
      </c>
      <c r="N944" s="267"/>
      <c r="O944" s="267"/>
    </row>
    <row r="945" spans="1:15">
      <c r="A945" s="258" t="str">
        <f t="shared" si="152"/>
        <v>71010501030000</v>
      </c>
      <c r="B945" s="425" t="s">
        <v>439</v>
      </c>
      <c r="C945" s="260" t="s">
        <v>106</v>
      </c>
      <c r="D945" s="261" t="s">
        <v>149</v>
      </c>
      <c r="E945" s="262" t="s">
        <v>106</v>
      </c>
      <c r="F945" s="263" t="s">
        <v>442</v>
      </c>
      <c r="G945" s="426" t="s">
        <v>440</v>
      </c>
      <c r="L945" s="510" t="s">
        <v>494</v>
      </c>
      <c r="N945" s="267"/>
      <c r="O945" s="267"/>
    </row>
    <row r="946" spans="1:15">
      <c r="A946" s="258" t="str">
        <f t="shared" si="152"/>
        <v>71010501035134</v>
      </c>
      <c r="B946" s="425" t="s">
        <v>439</v>
      </c>
      <c r="C946" s="260" t="s">
        <v>106</v>
      </c>
      <c r="D946" s="261" t="s">
        <v>149</v>
      </c>
      <c r="E946" s="262" t="s">
        <v>106</v>
      </c>
      <c r="F946" s="263" t="s">
        <v>442</v>
      </c>
      <c r="G946" s="426">
        <v>5134</v>
      </c>
      <c r="L946" s="510" t="s">
        <v>139</v>
      </c>
      <c r="M946" s="511">
        <v>5134</v>
      </c>
      <c r="N946" s="267"/>
      <c r="O946" s="267"/>
    </row>
    <row r="947" spans="1:15">
      <c r="A947" s="258" t="str">
        <f t="shared" si="152"/>
        <v>71010501040000</v>
      </c>
      <c r="B947" s="425" t="s">
        <v>439</v>
      </c>
      <c r="C947" s="260" t="s">
        <v>106</v>
      </c>
      <c r="D947" s="261" t="s">
        <v>149</v>
      </c>
      <c r="E947" s="262" t="s">
        <v>106</v>
      </c>
      <c r="F947" s="263" t="s">
        <v>155</v>
      </c>
      <c r="G947" s="426" t="s">
        <v>440</v>
      </c>
      <c r="L947" s="510" t="s">
        <v>495</v>
      </c>
      <c r="N947" s="267"/>
      <c r="O947" s="267"/>
    </row>
    <row r="948" spans="1:15">
      <c r="A948" s="258" t="str">
        <f t="shared" si="152"/>
        <v>71010501045134</v>
      </c>
      <c r="B948" s="425" t="s">
        <v>439</v>
      </c>
      <c r="C948" s="260" t="s">
        <v>106</v>
      </c>
      <c r="D948" s="261" t="s">
        <v>149</v>
      </c>
      <c r="E948" s="262" t="s">
        <v>106</v>
      </c>
      <c r="F948" s="263" t="s">
        <v>155</v>
      </c>
      <c r="G948" s="426">
        <v>5134</v>
      </c>
      <c r="L948" s="510" t="s">
        <v>139</v>
      </c>
      <c r="M948" s="511">
        <v>5134</v>
      </c>
      <c r="N948" s="267"/>
      <c r="O948" s="267"/>
    </row>
    <row r="949" spans="1:15">
      <c r="A949" s="258" t="str">
        <f t="shared" si="152"/>
        <v>71010601014729</v>
      </c>
      <c r="B949" s="425" t="s">
        <v>439</v>
      </c>
      <c r="C949" s="260" t="s">
        <v>106</v>
      </c>
      <c r="D949" s="261" t="s">
        <v>157</v>
      </c>
      <c r="E949" s="262" t="s">
        <v>106</v>
      </c>
      <c r="F949" s="263" t="s">
        <v>106</v>
      </c>
      <c r="G949" s="426">
        <v>4729</v>
      </c>
      <c r="L949" s="510" t="s">
        <v>348</v>
      </c>
      <c r="M949" s="511">
        <v>4729</v>
      </c>
      <c r="N949" s="267"/>
      <c r="O949" s="267"/>
    </row>
    <row r="950" spans="1:15">
      <c r="A950" s="258" t="str">
        <f t="shared" si="152"/>
        <v>71020200000000</v>
      </c>
      <c r="B950" s="425" t="s">
        <v>439</v>
      </c>
      <c r="C950" s="260" t="s">
        <v>140</v>
      </c>
      <c r="D950" s="261" t="s">
        <v>140</v>
      </c>
      <c r="E950" s="262" t="s">
        <v>441</v>
      </c>
      <c r="F950" s="263" t="s">
        <v>441</v>
      </c>
      <c r="G950" s="426" t="s">
        <v>440</v>
      </c>
      <c r="L950" s="510" t="s">
        <v>496</v>
      </c>
      <c r="N950" s="267"/>
      <c r="O950" s="267"/>
    </row>
    <row r="951" spans="1:15">
      <c r="A951" s="258" t="str">
        <f t="shared" si="152"/>
        <v>71020200000001</v>
      </c>
      <c r="B951" s="425" t="s">
        <v>439</v>
      </c>
      <c r="C951" s="260" t="s">
        <v>140</v>
      </c>
      <c r="D951" s="261" t="s">
        <v>140</v>
      </c>
      <c r="E951" s="262" t="s">
        <v>441</v>
      </c>
      <c r="F951" s="263" t="s">
        <v>441</v>
      </c>
      <c r="G951" s="426" t="s">
        <v>96</v>
      </c>
      <c r="L951" s="510" t="e">
        <v>#N/A</v>
      </c>
      <c r="N951" s="267"/>
      <c r="O951" s="267"/>
    </row>
    <row r="952" spans="1:15">
      <c r="A952" s="258" t="str">
        <f t="shared" si="152"/>
        <v>71020201000000</v>
      </c>
      <c r="B952" s="425" t="s">
        <v>439</v>
      </c>
      <c r="C952" s="260" t="s">
        <v>140</v>
      </c>
      <c r="D952" s="261" t="s">
        <v>140</v>
      </c>
      <c r="E952" s="262" t="s">
        <v>106</v>
      </c>
      <c r="F952" s="263" t="s">
        <v>441</v>
      </c>
      <c r="G952" s="426" t="s">
        <v>440</v>
      </c>
      <c r="L952" s="510" t="s">
        <v>497</v>
      </c>
      <c r="N952" s="267"/>
      <c r="O952" s="267"/>
    </row>
    <row r="953" spans="1:15">
      <c r="A953" s="258" t="str">
        <f t="shared" si="152"/>
        <v>71020201000001</v>
      </c>
      <c r="B953" s="425" t="s">
        <v>439</v>
      </c>
      <c r="C953" s="260" t="s">
        <v>140</v>
      </c>
      <c r="D953" s="261" t="s">
        <v>140</v>
      </c>
      <c r="E953" s="262" t="s">
        <v>106</v>
      </c>
      <c r="F953" s="263" t="s">
        <v>441</v>
      </c>
      <c r="G953" s="426" t="s">
        <v>96</v>
      </c>
      <c r="L953" s="510" t="e">
        <v>#N/A</v>
      </c>
      <c r="N953" s="267"/>
      <c r="O953" s="267"/>
    </row>
    <row r="954" spans="1:15">
      <c r="A954" s="258" t="str">
        <f t="shared" si="152"/>
        <v>71020201010000</v>
      </c>
      <c r="B954" s="425" t="s">
        <v>439</v>
      </c>
      <c r="C954" s="260" t="s">
        <v>140</v>
      </c>
      <c r="D954" s="261" t="s">
        <v>140</v>
      </c>
      <c r="E954" s="262" t="s">
        <v>106</v>
      </c>
      <c r="F954" s="263" t="s">
        <v>106</v>
      </c>
      <c r="G954" s="426" t="s">
        <v>440</v>
      </c>
      <c r="L954" s="510" t="s">
        <v>498</v>
      </c>
      <c r="N954" s="267"/>
      <c r="O954" s="267"/>
    </row>
    <row r="955" spans="1:15">
      <c r="A955" s="258" t="str">
        <f t="shared" si="152"/>
        <v>71020201014239</v>
      </c>
      <c r="B955" s="425" t="s">
        <v>439</v>
      </c>
      <c r="C955" s="260" t="s">
        <v>140</v>
      </c>
      <c r="D955" s="261" t="s">
        <v>140</v>
      </c>
      <c r="E955" s="262" t="s">
        <v>106</v>
      </c>
      <c r="F955" s="263" t="s">
        <v>106</v>
      </c>
      <c r="G955" s="426">
        <v>4239</v>
      </c>
      <c r="L955" s="510" t="s">
        <v>125</v>
      </c>
      <c r="M955" s="511">
        <v>4239</v>
      </c>
      <c r="N955" s="267"/>
      <c r="O955" s="267"/>
    </row>
    <row r="956" spans="1:15">
      <c r="A956" s="258" t="str">
        <f t="shared" si="152"/>
        <v>71020201014261</v>
      </c>
      <c r="B956" s="425" t="s">
        <v>439</v>
      </c>
      <c r="C956" s="260" t="s">
        <v>140</v>
      </c>
      <c r="D956" s="261" t="s">
        <v>140</v>
      </c>
      <c r="E956" s="262" t="s">
        <v>106</v>
      </c>
      <c r="F956" s="263" t="s">
        <v>106</v>
      </c>
      <c r="G956" s="426">
        <v>4261</v>
      </c>
      <c r="L956" s="510" t="s">
        <v>128</v>
      </c>
      <c r="M956" s="511">
        <v>4261</v>
      </c>
      <c r="N956" s="267"/>
      <c r="O956" s="267"/>
    </row>
    <row r="957" spans="1:15">
      <c r="A957" s="258" t="str">
        <f t="shared" si="152"/>
        <v>71020201014639</v>
      </c>
      <c r="B957" s="425" t="s">
        <v>439</v>
      </c>
      <c r="C957" s="260" t="s">
        <v>140</v>
      </c>
      <c r="D957" s="261" t="s">
        <v>140</v>
      </c>
      <c r="E957" s="262" t="s">
        <v>106</v>
      </c>
      <c r="F957" s="263" t="s">
        <v>106</v>
      </c>
      <c r="G957" s="426">
        <v>4639</v>
      </c>
      <c r="L957" s="510" t="s">
        <v>167</v>
      </c>
      <c r="M957" s="511">
        <v>4639</v>
      </c>
      <c r="N957" s="267"/>
      <c r="O957" s="267"/>
    </row>
    <row r="958" spans="1:15">
      <c r="A958" s="258" t="str">
        <f t="shared" si="152"/>
        <v>71020501014216</v>
      </c>
      <c r="B958" s="425" t="s">
        <v>439</v>
      </c>
      <c r="C958" s="260" t="s">
        <v>140</v>
      </c>
      <c r="D958" s="261" t="s">
        <v>149</v>
      </c>
      <c r="E958" s="262" t="s">
        <v>106</v>
      </c>
      <c r="F958" s="263" t="s">
        <v>106</v>
      </c>
      <c r="G958" s="426">
        <v>4216</v>
      </c>
      <c r="L958" s="510" t="s">
        <v>118</v>
      </c>
      <c r="M958" s="511">
        <v>4216</v>
      </c>
      <c r="N958" s="267"/>
      <c r="O958" s="267"/>
    </row>
    <row r="959" spans="1:15">
      <c r="A959" s="258" t="str">
        <f t="shared" si="152"/>
        <v>71020501014239</v>
      </c>
      <c r="B959" s="425" t="s">
        <v>439</v>
      </c>
      <c r="C959" s="260" t="s">
        <v>140</v>
      </c>
      <c r="D959" s="261" t="s">
        <v>149</v>
      </c>
      <c r="E959" s="262" t="s">
        <v>106</v>
      </c>
      <c r="F959" s="263" t="s">
        <v>106</v>
      </c>
      <c r="G959" s="426">
        <v>4239</v>
      </c>
      <c r="L959" s="510" t="s">
        <v>125</v>
      </c>
      <c r="M959" s="511">
        <v>4239</v>
      </c>
      <c r="N959" s="267"/>
      <c r="O959" s="267"/>
    </row>
    <row r="960" spans="1:15">
      <c r="A960" s="258" t="str">
        <f t="shared" si="152"/>
        <v>71020501014264</v>
      </c>
      <c r="B960" s="425" t="s">
        <v>439</v>
      </c>
      <c r="C960" s="260" t="s">
        <v>140</v>
      </c>
      <c r="D960" s="261" t="s">
        <v>149</v>
      </c>
      <c r="E960" s="262" t="s">
        <v>106</v>
      </c>
      <c r="F960" s="263" t="s">
        <v>106</v>
      </c>
      <c r="G960" s="426">
        <v>4264</v>
      </c>
      <c r="L960" s="510" t="s">
        <v>129</v>
      </c>
      <c r="M960" s="511">
        <v>4264</v>
      </c>
      <c r="N960" s="267"/>
      <c r="O960" s="267"/>
    </row>
    <row r="961" spans="1:15">
      <c r="A961" s="258" t="str">
        <f t="shared" si="152"/>
        <v>71040200000000</v>
      </c>
      <c r="B961" s="425" t="s">
        <v>439</v>
      </c>
      <c r="C961" s="260" t="s">
        <v>155</v>
      </c>
      <c r="D961" s="261" t="s">
        <v>140</v>
      </c>
      <c r="E961" s="262" t="s">
        <v>441</v>
      </c>
      <c r="F961" s="263" t="s">
        <v>441</v>
      </c>
      <c r="G961" s="426" t="s">
        <v>440</v>
      </c>
      <c r="L961" s="510" t="s">
        <v>499</v>
      </c>
      <c r="N961" s="267"/>
      <c r="O961" s="267"/>
    </row>
    <row r="962" spans="1:15">
      <c r="A962" s="258" t="str">
        <f t="shared" si="152"/>
        <v>71040200000001</v>
      </c>
      <c r="B962" s="425" t="s">
        <v>439</v>
      </c>
      <c r="C962" s="260" t="s">
        <v>155</v>
      </c>
      <c r="D962" s="261" t="s">
        <v>140</v>
      </c>
      <c r="E962" s="262" t="s">
        <v>441</v>
      </c>
      <c r="F962" s="263" t="s">
        <v>441</v>
      </c>
      <c r="G962" s="426" t="s">
        <v>96</v>
      </c>
      <c r="L962" s="510" t="e">
        <v>#N/A</v>
      </c>
      <c r="N962" s="267"/>
      <c r="O962" s="267"/>
    </row>
    <row r="963" spans="1:15">
      <c r="A963" s="258" t="str">
        <f t="shared" si="152"/>
        <v>71040204000000</v>
      </c>
      <c r="B963" s="425" t="s">
        <v>439</v>
      </c>
      <c r="C963" s="260" t="s">
        <v>155</v>
      </c>
      <c r="D963" s="261" t="s">
        <v>140</v>
      </c>
      <c r="E963" s="262" t="s">
        <v>155</v>
      </c>
      <c r="F963" s="263" t="s">
        <v>441</v>
      </c>
      <c r="G963" s="426" t="s">
        <v>440</v>
      </c>
      <c r="L963" s="510" t="s">
        <v>500</v>
      </c>
      <c r="N963" s="267"/>
      <c r="O963" s="267"/>
    </row>
    <row r="964" spans="1:15">
      <c r="A964" s="258" t="str">
        <f t="shared" si="152"/>
        <v>71040204000001</v>
      </c>
      <c r="B964" s="425" t="s">
        <v>439</v>
      </c>
      <c r="C964" s="260" t="s">
        <v>155</v>
      </c>
      <c r="D964" s="261" t="s">
        <v>140</v>
      </c>
      <c r="E964" s="262" t="s">
        <v>155</v>
      </c>
      <c r="F964" s="263" t="s">
        <v>441</v>
      </c>
      <c r="G964" s="426" t="s">
        <v>96</v>
      </c>
      <c r="L964" s="510" t="e">
        <v>#N/A</v>
      </c>
      <c r="N964" s="267"/>
      <c r="O964" s="267"/>
    </row>
    <row r="965" spans="1:15">
      <c r="A965" s="258" t="str">
        <f t="shared" si="152"/>
        <v>71040204010000</v>
      </c>
      <c r="B965" s="425" t="s">
        <v>439</v>
      </c>
      <c r="C965" s="260" t="s">
        <v>155</v>
      </c>
      <c r="D965" s="261" t="s">
        <v>140</v>
      </c>
      <c r="E965" s="262" t="s">
        <v>155</v>
      </c>
      <c r="F965" s="263" t="s">
        <v>106</v>
      </c>
      <c r="G965" s="426" t="s">
        <v>440</v>
      </c>
      <c r="L965" s="510" t="s">
        <v>501</v>
      </c>
      <c r="N965" s="267"/>
      <c r="O965" s="267"/>
    </row>
    <row r="966" spans="1:15">
      <c r="A966" s="258" t="str">
        <f t="shared" si="152"/>
        <v>71040204015112</v>
      </c>
      <c r="B966" s="425" t="s">
        <v>439</v>
      </c>
      <c r="C966" s="260" t="s">
        <v>155</v>
      </c>
      <c r="D966" s="261" t="s">
        <v>140</v>
      </c>
      <c r="E966" s="262" t="s">
        <v>155</v>
      </c>
      <c r="F966" s="263" t="s">
        <v>106</v>
      </c>
      <c r="G966" s="426">
        <v>5112</v>
      </c>
      <c r="L966" s="510" t="s">
        <v>173</v>
      </c>
      <c r="M966" s="511">
        <v>5112</v>
      </c>
      <c r="N966" s="267"/>
      <c r="O966" s="267"/>
    </row>
    <row r="967" spans="1:15" ht="30">
      <c r="A967" s="258" t="str">
        <f t="shared" si="152"/>
        <v>71040204015113</v>
      </c>
      <c r="B967" s="425" t="s">
        <v>439</v>
      </c>
      <c r="C967" s="260" t="s">
        <v>155</v>
      </c>
      <c r="D967" s="261" t="s">
        <v>140</v>
      </c>
      <c r="E967" s="262" t="s">
        <v>155</v>
      </c>
      <c r="F967" s="263" t="s">
        <v>106</v>
      </c>
      <c r="G967" s="426">
        <v>5113</v>
      </c>
      <c r="L967" s="510" t="s">
        <v>174</v>
      </c>
      <c r="M967" s="511">
        <v>5113</v>
      </c>
      <c r="N967" s="267"/>
      <c r="O967" s="267"/>
    </row>
    <row r="968" spans="1:15">
      <c r="A968" s="258" t="str">
        <f t="shared" si="152"/>
        <v>71040501020000</v>
      </c>
      <c r="B968" s="425" t="s">
        <v>439</v>
      </c>
      <c r="C968" s="260" t="s">
        <v>155</v>
      </c>
      <c r="D968" s="261" t="s">
        <v>149</v>
      </c>
      <c r="E968" s="262" t="s">
        <v>106</v>
      </c>
      <c r="F968" s="263" t="s">
        <v>140</v>
      </c>
      <c r="G968" s="426" t="s">
        <v>440</v>
      </c>
      <c r="L968" s="510" t="s">
        <v>502</v>
      </c>
      <c r="N968" s="267"/>
      <c r="O968" s="267"/>
    </row>
    <row r="969" spans="1:15" ht="30">
      <c r="A969" s="258" t="str">
        <f t="shared" si="152"/>
        <v>71040501025113</v>
      </c>
      <c r="B969" s="425" t="s">
        <v>439</v>
      </c>
      <c r="C969" s="260" t="s">
        <v>155</v>
      </c>
      <c r="D969" s="261" t="s">
        <v>149</v>
      </c>
      <c r="E969" s="262" t="s">
        <v>106</v>
      </c>
      <c r="F969" s="263" t="s">
        <v>140</v>
      </c>
      <c r="G969" s="426">
        <v>5113</v>
      </c>
      <c r="L969" s="510" t="s">
        <v>174</v>
      </c>
      <c r="M969" s="511">
        <v>5113</v>
      </c>
      <c r="N969" s="267"/>
      <c r="O969" s="267"/>
    </row>
    <row r="970" spans="1:15" ht="30">
      <c r="A970" s="258" t="str">
        <f t="shared" si="152"/>
        <v>71040501035113</v>
      </c>
      <c r="B970" s="425" t="s">
        <v>439</v>
      </c>
      <c r="C970" s="260" t="s">
        <v>155</v>
      </c>
      <c r="D970" s="261" t="s">
        <v>149</v>
      </c>
      <c r="E970" s="262" t="s">
        <v>106</v>
      </c>
      <c r="F970" s="263" t="s">
        <v>442</v>
      </c>
      <c r="G970" s="426">
        <v>5113</v>
      </c>
      <c r="L970" s="510" t="s">
        <v>174</v>
      </c>
      <c r="M970" s="511">
        <v>5113</v>
      </c>
      <c r="N970" s="267"/>
      <c r="O970" s="267"/>
    </row>
    <row r="971" spans="1:15">
      <c r="A971" s="258" t="str">
        <f t="shared" si="152"/>
        <v>71040501040000</v>
      </c>
      <c r="B971" s="425" t="s">
        <v>439</v>
      </c>
      <c r="C971" s="260" t="s">
        <v>155</v>
      </c>
      <c r="D971" s="261" t="s">
        <v>149</v>
      </c>
      <c r="E971" s="262" t="s">
        <v>106</v>
      </c>
      <c r="F971" s="263" t="s">
        <v>155</v>
      </c>
      <c r="G971" s="426" t="s">
        <v>440</v>
      </c>
      <c r="L971" s="510" t="s">
        <v>503</v>
      </c>
      <c r="N971" s="267"/>
      <c r="O971" s="267"/>
    </row>
    <row r="972" spans="1:15" ht="30">
      <c r="A972" s="258" t="str">
        <f t="shared" si="152"/>
        <v>71040501044251</v>
      </c>
      <c r="B972" s="425" t="s">
        <v>439</v>
      </c>
      <c r="C972" s="260" t="s">
        <v>155</v>
      </c>
      <c r="D972" s="261" t="s">
        <v>149</v>
      </c>
      <c r="E972" s="262" t="s">
        <v>106</v>
      </c>
      <c r="F972" s="263" t="s">
        <v>155</v>
      </c>
      <c r="G972" s="426">
        <v>4251</v>
      </c>
      <c r="L972" s="510" t="s">
        <v>142</v>
      </c>
      <c r="M972" s="511">
        <v>4251</v>
      </c>
      <c r="N972" s="267"/>
      <c r="O972" s="267"/>
    </row>
    <row r="973" spans="1:15">
      <c r="A973" s="258" t="str">
        <f t="shared" si="152"/>
        <v>71040501045112</v>
      </c>
      <c r="B973" s="425" t="s">
        <v>439</v>
      </c>
      <c r="C973" s="260" t="s">
        <v>155</v>
      </c>
      <c r="D973" s="261" t="s">
        <v>149</v>
      </c>
      <c r="E973" s="262" t="s">
        <v>106</v>
      </c>
      <c r="F973" s="263" t="s">
        <v>155</v>
      </c>
      <c r="G973" s="426">
        <v>5112</v>
      </c>
      <c r="L973" s="510" t="s">
        <v>173</v>
      </c>
      <c r="M973" s="511">
        <v>5112</v>
      </c>
      <c r="N973" s="267"/>
      <c r="O973" s="267"/>
    </row>
    <row r="974" spans="1:15" ht="30">
      <c r="A974" s="258" t="str">
        <f t="shared" si="152"/>
        <v>71040501045113</v>
      </c>
      <c r="B974" s="425" t="s">
        <v>439</v>
      </c>
      <c r="C974" s="260" t="s">
        <v>155</v>
      </c>
      <c r="D974" s="261" t="s">
        <v>149</v>
      </c>
      <c r="E974" s="262" t="s">
        <v>106</v>
      </c>
      <c r="F974" s="263" t="s">
        <v>155</v>
      </c>
      <c r="G974" s="426">
        <v>5113</v>
      </c>
      <c r="L974" s="510" t="s">
        <v>174</v>
      </c>
      <c r="M974" s="511">
        <v>5113</v>
      </c>
      <c r="N974" s="267"/>
      <c r="O974" s="267"/>
    </row>
    <row r="975" spans="1:15">
      <c r="A975" s="258" t="str">
        <f t="shared" si="152"/>
        <v>71040501050000</v>
      </c>
      <c r="B975" s="425" t="s">
        <v>439</v>
      </c>
      <c r="C975" s="260" t="s">
        <v>155</v>
      </c>
      <c r="D975" s="261" t="s">
        <v>149</v>
      </c>
      <c r="E975" s="262" t="s">
        <v>106</v>
      </c>
      <c r="F975" s="263" t="s">
        <v>149</v>
      </c>
      <c r="G975" s="426" t="s">
        <v>440</v>
      </c>
      <c r="L975" s="510" t="s">
        <v>504</v>
      </c>
      <c r="N975" s="267"/>
      <c r="O975" s="267"/>
    </row>
    <row r="976" spans="1:15" ht="30">
      <c r="A976" s="258" t="str">
        <f t="shared" si="152"/>
        <v>71040501054251</v>
      </c>
      <c r="B976" s="425" t="s">
        <v>439</v>
      </c>
      <c r="C976" s="260" t="s">
        <v>155</v>
      </c>
      <c r="D976" s="261" t="s">
        <v>149</v>
      </c>
      <c r="E976" s="262" t="s">
        <v>106</v>
      </c>
      <c r="F976" s="263" t="s">
        <v>149</v>
      </c>
      <c r="G976" s="426">
        <v>4251</v>
      </c>
      <c r="L976" s="510" t="s">
        <v>142</v>
      </c>
      <c r="M976" s="511">
        <v>4251</v>
      </c>
      <c r="N976" s="267"/>
      <c r="O976" s="267"/>
    </row>
    <row r="977" spans="1:15">
      <c r="A977" s="258" t="str">
        <f t="shared" si="152"/>
        <v>71040501055112</v>
      </c>
      <c r="B977" s="425" t="s">
        <v>439</v>
      </c>
      <c r="C977" s="260" t="s">
        <v>155</v>
      </c>
      <c r="D977" s="261" t="s">
        <v>149</v>
      </c>
      <c r="E977" s="262" t="s">
        <v>106</v>
      </c>
      <c r="F977" s="263" t="s">
        <v>149</v>
      </c>
      <c r="G977" s="426">
        <v>5112</v>
      </c>
      <c r="L977" s="510" t="s">
        <v>173</v>
      </c>
      <c r="M977" s="511">
        <v>5112</v>
      </c>
      <c r="N977" s="267"/>
      <c r="O977" s="267"/>
    </row>
    <row r="978" spans="1:15" ht="30">
      <c r="A978" s="258" t="str">
        <f t="shared" si="152"/>
        <v>71040501055113</v>
      </c>
      <c r="B978" s="425" t="s">
        <v>439</v>
      </c>
      <c r="C978" s="260" t="s">
        <v>155</v>
      </c>
      <c r="D978" s="261" t="s">
        <v>149</v>
      </c>
      <c r="E978" s="262" t="s">
        <v>106</v>
      </c>
      <c r="F978" s="263" t="s">
        <v>149</v>
      </c>
      <c r="G978" s="426">
        <v>5113</v>
      </c>
      <c r="L978" s="510" t="s">
        <v>174</v>
      </c>
      <c r="M978" s="511">
        <v>5113</v>
      </c>
      <c r="N978" s="267"/>
      <c r="O978" s="267"/>
    </row>
    <row r="979" spans="1:15">
      <c r="A979" s="258" t="str">
        <f t="shared" si="152"/>
        <v>71040501060000</v>
      </c>
      <c r="B979" s="425" t="s">
        <v>439</v>
      </c>
      <c r="C979" s="260" t="s">
        <v>155</v>
      </c>
      <c r="D979" s="261" t="s">
        <v>149</v>
      </c>
      <c r="E979" s="262" t="s">
        <v>106</v>
      </c>
      <c r="F979" s="263" t="s">
        <v>157</v>
      </c>
      <c r="G979" s="426" t="s">
        <v>440</v>
      </c>
      <c r="L979" s="510" t="s">
        <v>505</v>
      </c>
      <c r="N979" s="267"/>
      <c r="O979" s="267"/>
    </row>
    <row r="980" spans="1:15">
      <c r="A980" s="258" t="str">
        <f t="shared" si="152"/>
        <v>71040501064861</v>
      </c>
      <c r="B980" s="425" t="s">
        <v>439</v>
      </c>
      <c r="C980" s="260" t="s">
        <v>155</v>
      </c>
      <c r="D980" s="261" t="s">
        <v>149</v>
      </c>
      <c r="E980" s="262" t="s">
        <v>106</v>
      </c>
      <c r="F980" s="263" t="s">
        <v>157</v>
      </c>
      <c r="G980" s="426">
        <v>4861</v>
      </c>
      <c r="L980" s="510" t="s">
        <v>134</v>
      </c>
      <c r="M980" s="511">
        <v>4861</v>
      </c>
      <c r="N980" s="267"/>
      <c r="O980" s="267"/>
    </row>
    <row r="981" spans="1:15" ht="30">
      <c r="A981" s="258" t="str">
        <f t="shared" si="152"/>
        <v>71040501065113</v>
      </c>
      <c r="B981" s="425" t="s">
        <v>439</v>
      </c>
      <c r="C981" s="260" t="s">
        <v>155</v>
      </c>
      <c r="D981" s="261" t="s">
        <v>149</v>
      </c>
      <c r="E981" s="262" t="s">
        <v>106</v>
      </c>
      <c r="F981" s="263" t="s">
        <v>157</v>
      </c>
      <c r="G981" s="426">
        <v>5113</v>
      </c>
      <c r="L981" s="510" t="s">
        <v>174</v>
      </c>
      <c r="M981" s="511">
        <v>5113</v>
      </c>
      <c r="N981" s="267"/>
      <c r="O981" s="267"/>
    </row>
    <row r="982" spans="1:15">
      <c r="A982" s="258" t="str">
        <f t="shared" si="152"/>
        <v>71040501070000</v>
      </c>
      <c r="B982" s="425" t="s">
        <v>439</v>
      </c>
      <c r="C982" s="260" t="s">
        <v>155</v>
      </c>
      <c r="D982" s="261" t="s">
        <v>149</v>
      </c>
      <c r="E982" s="262" t="s">
        <v>106</v>
      </c>
      <c r="F982" s="263" t="s">
        <v>183</v>
      </c>
      <c r="G982" s="426" t="s">
        <v>440</v>
      </c>
      <c r="L982" s="510" t="s">
        <v>506</v>
      </c>
      <c r="N982" s="267"/>
      <c r="O982" s="267"/>
    </row>
    <row r="983" spans="1:15">
      <c r="A983" s="258" t="str">
        <f t="shared" si="152"/>
        <v>71040501074213</v>
      </c>
      <c r="B983" s="425" t="s">
        <v>439</v>
      </c>
      <c r="C983" s="260" t="s">
        <v>155</v>
      </c>
      <c r="D983" s="261" t="s">
        <v>149</v>
      </c>
      <c r="E983" s="262" t="s">
        <v>106</v>
      </c>
      <c r="F983" s="263" t="s">
        <v>183</v>
      </c>
      <c r="G983" s="426">
        <v>4213</v>
      </c>
      <c r="L983" s="510" t="s">
        <v>115</v>
      </c>
      <c r="M983" s="511">
        <v>4213</v>
      </c>
      <c r="N983" s="267"/>
      <c r="O983" s="267"/>
    </row>
    <row r="984" spans="1:15">
      <c r="A984" s="258" t="str">
        <f t="shared" si="152"/>
        <v>71040501080000</v>
      </c>
      <c r="B984" s="425" t="s">
        <v>439</v>
      </c>
      <c r="C984" s="260" t="s">
        <v>155</v>
      </c>
      <c r="D984" s="261" t="s">
        <v>149</v>
      </c>
      <c r="E984" s="262" t="s">
        <v>106</v>
      </c>
      <c r="F984" s="263" t="s">
        <v>185</v>
      </c>
      <c r="G984" s="426" t="s">
        <v>440</v>
      </c>
      <c r="L984" s="510" t="s">
        <v>507</v>
      </c>
      <c r="N984" s="267"/>
      <c r="O984" s="267"/>
    </row>
    <row r="985" spans="1:15" ht="30">
      <c r="A985" s="258" t="str">
        <f t="shared" si="152"/>
        <v>71040501085113</v>
      </c>
      <c r="B985" s="425" t="s">
        <v>439</v>
      </c>
      <c r="C985" s="260" t="s">
        <v>155</v>
      </c>
      <c r="D985" s="261" t="s">
        <v>149</v>
      </c>
      <c r="E985" s="262" t="s">
        <v>106</v>
      </c>
      <c r="F985" s="263" t="s">
        <v>185</v>
      </c>
      <c r="G985" s="426">
        <v>5113</v>
      </c>
      <c r="L985" s="510" t="s">
        <v>174</v>
      </c>
      <c r="M985" s="511">
        <v>5113</v>
      </c>
      <c r="N985" s="267"/>
      <c r="O985" s="267"/>
    </row>
    <row r="986" spans="1:15">
      <c r="A986" s="258" t="str">
        <f t="shared" si="152"/>
        <v>71040501090000</v>
      </c>
      <c r="B986" s="425" t="s">
        <v>439</v>
      </c>
      <c r="C986" s="260" t="s">
        <v>155</v>
      </c>
      <c r="D986" s="261" t="s">
        <v>149</v>
      </c>
      <c r="E986" s="262" t="s">
        <v>106</v>
      </c>
      <c r="F986" s="263" t="s">
        <v>187</v>
      </c>
      <c r="G986" s="426" t="s">
        <v>440</v>
      </c>
      <c r="L986" s="510" t="s">
        <v>508</v>
      </c>
      <c r="N986" s="267"/>
      <c r="O986" s="267"/>
    </row>
    <row r="987" spans="1:15" ht="30">
      <c r="A987" s="258" t="str">
        <f t="shared" si="152"/>
        <v>71040501094251</v>
      </c>
      <c r="B987" s="425" t="s">
        <v>439</v>
      </c>
      <c r="C987" s="260" t="s">
        <v>155</v>
      </c>
      <c r="D987" s="261" t="s">
        <v>149</v>
      </c>
      <c r="E987" s="262" t="s">
        <v>106</v>
      </c>
      <c r="F987" s="263" t="s">
        <v>187</v>
      </c>
      <c r="G987" s="426">
        <v>4251</v>
      </c>
      <c r="L987" s="510" t="s">
        <v>142</v>
      </c>
      <c r="M987" s="511">
        <v>4251</v>
      </c>
      <c r="N987" s="267"/>
      <c r="O987" s="267"/>
    </row>
    <row r="988" spans="1:15">
      <c r="A988" s="258" t="str">
        <f t="shared" si="152"/>
        <v>71040501094639</v>
      </c>
      <c r="B988" s="425" t="s">
        <v>439</v>
      </c>
      <c r="C988" s="260" t="s">
        <v>155</v>
      </c>
      <c r="D988" s="261" t="s">
        <v>149</v>
      </c>
      <c r="E988" s="262" t="s">
        <v>106</v>
      </c>
      <c r="F988" s="263" t="s">
        <v>187</v>
      </c>
      <c r="G988" s="426">
        <v>4639</v>
      </c>
      <c r="L988" s="510" t="s">
        <v>167</v>
      </c>
      <c r="M988" s="511">
        <v>4639</v>
      </c>
      <c r="N988" s="267"/>
      <c r="O988" s="267"/>
    </row>
    <row r="989" spans="1:15">
      <c r="A989" s="258" t="str">
        <f t="shared" si="152"/>
        <v>71040501100000</v>
      </c>
      <c r="B989" s="425" t="s">
        <v>439</v>
      </c>
      <c r="C989" s="260" t="s">
        <v>155</v>
      </c>
      <c r="D989" s="261" t="s">
        <v>149</v>
      </c>
      <c r="E989" s="262" t="s">
        <v>106</v>
      </c>
      <c r="F989" s="263" t="s">
        <v>189</v>
      </c>
      <c r="G989" s="426" t="s">
        <v>440</v>
      </c>
      <c r="L989" s="510" t="s">
        <v>509</v>
      </c>
      <c r="N989" s="267"/>
      <c r="O989" s="267"/>
    </row>
    <row r="990" spans="1:15">
      <c r="A990" s="258" t="str">
        <f t="shared" si="152"/>
        <v>71040501104861</v>
      </c>
      <c r="B990" s="425" t="s">
        <v>439</v>
      </c>
      <c r="C990" s="260" t="s">
        <v>155</v>
      </c>
      <c r="D990" s="261" t="s">
        <v>149</v>
      </c>
      <c r="E990" s="262" t="s">
        <v>106</v>
      </c>
      <c r="F990" s="263" t="s">
        <v>189</v>
      </c>
      <c r="G990" s="426">
        <v>4861</v>
      </c>
      <c r="L990" s="510" t="s">
        <v>134</v>
      </c>
      <c r="M990" s="511">
        <v>4861</v>
      </c>
      <c r="N990" s="267"/>
      <c r="O990" s="267"/>
    </row>
    <row r="991" spans="1:15">
      <c r="A991" s="258" t="str">
        <f t="shared" ref="A991:A1054" si="153">CONCATENATE(B991,C991,D991,E991,F991,G991)</f>
        <v>71040501110000</v>
      </c>
      <c r="B991" s="425" t="s">
        <v>439</v>
      </c>
      <c r="C991" s="260" t="s">
        <v>155</v>
      </c>
      <c r="D991" s="261" t="s">
        <v>149</v>
      </c>
      <c r="E991" s="262" t="s">
        <v>106</v>
      </c>
      <c r="F991" s="263" t="s">
        <v>104</v>
      </c>
      <c r="G991" s="426" t="s">
        <v>440</v>
      </c>
      <c r="L991" s="510" t="s">
        <v>510</v>
      </c>
      <c r="N991" s="267"/>
      <c r="O991" s="267"/>
    </row>
    <row r="992" spans="1:15">
      <c r="A992" s="258" t="str">
        <f t="shared" si="153"/>
        <v>71040501115112</v>
      </c>
      <c r="B992" s="425" t="s">
        <v>439</v>
      </c>
      <c r="C992" s="260" t="s">
        <v>155</v>
      </c>
      <c r="D992" s="261" t="s">
        <v>149</v>
      </c>
      <c r="E992" s="262" t="s">
        <v>106</v>
      </c>
      <c r="F992" s="263" t="s">
        <v>104</v>
      </c>
      <c r="G992" s="426">
        <v>5112</v>
      </c>
      <c r="L992" s="510" t="s">
        <v>173</v>
      </c>
      <c r="M992" s="511">
        <v>5112</v>
      </c>
      <c r="N992" s="267"/>
      <c r="O992" s="267"/>
    </row>
    <row r="993" spans="1:15">
      <c r="A993" s="258" t="str">
        <f t="shared" si="153"/>
        <v>71040501120000</v>
      </c>
      <c r="B993" s="425" t="s">
        <v>439</v>
      </c>
      <c r="C993" s="260" t="s">
        <v>155</v>
      </c>
      <c r="D993" s="261" t="s">
        <v>149</v>
      </c>
      <c r="E993" s="262" t="s">
        <v>106</v>
      </c>
      <c r="F993" s="263" t="s">
        <v>443</v>
      </c>
      <c r="G993" s="426" t="s">
        <v>440</v>
      </c>
      <c r="L993" s="510" t="s">
        <v>511</v>
      </c>
      <c r="N993" s="267"/>
      <c r="O993" s="267"/>
    </row>
    <row r="994" spans="1:15">
      <c r="A994" s="258" t="str">
        <f t="shared" si="153"/>
        <v>71040501125129</v>
      </c>
      <c r="B994" s="425" t="s">
        <v>439</v>
      </c>
      <c r="C994" s="260" t="s">
        <v>155</v>
      </c>
      <c r="D994" s="261" t="s">
        <v>149</v>
      </c>
      <c r="E994" s="262" t="s">
        <v>106</v>
      </c>
      <c r="F994" s="263" t="s">
        <v>443</v>
      </c>
      <c r="G994" s="426">
        <v>5129</v>
      </c>
      <c r="L994" s="510" t="s">
        <v>424</v>
      </c>
      <c r="M994" s="511">
        <v>5129</v>
      </c>
      <c r="N994" s="267"/>
      <c r="O994" s="267"/>
    </row>
    <row r="995" spans="1:15">
      <c r="A995" s="258" t="str">
        <f t="shared" si="153"/>
        <v>71040501130000</v>
      </c>
      <c r="B995" s="425" t="s">
        <v>439</v>
      </c>
      <c r="C995" s="260" t="s">
        <v>155</v>
      </c>
      <c r="D995" s="261" t="s">
        <v>149</v>
      </c>
      <c r="E995" s="262" t="s">
        <v>106</v>
      </c>
      <c r="F995" s="263" t="s">
        <v>444</v>
      </c>
      <c r="G995" s="426" t="s">
        <v>440</v>
      </c>
      <c r="L995" s="510" t="s">
        <v>512</v>
      </c>
      <c r="N995" s="267"/>
      <c r="O995" s="267"/>
    </row>
    <row r="996" spans="1:15" ht="30">
      <c r="A996" s="258" t="str">
        <f t="shared" si="153"/>
        <v>71040501134251</v>
      </c>
      <c r="B996" s="425" t="s">
        <v>439</v>
      </c>
      <c r="C996" s="260" t="s">
        <v>155</v>
      </c>
      <c r="D996" s="261" t="s">
        <v>149</v>
      </c>
      <c r="E996" s="262" t="s">
        <v>106</v>
      </c>
      <c r="F996" s="263" t="s">
        <v>444</v>
      </c>
      <c r="G996" s="426">
        <v>4251</v>
      </c>
      <c r="L996" s="510" t="s">
        <v>142</v>
      </c>
      <c r="M996" s="511">
        <v>4251</v>
      </c>
      <c r="N996" s="267"/>
      <c r="O996" s="267"/>
    </row>
    <row r="997" spans="1:15">
      <c r="A997" s="258" t="str">
        <f t="shared" si="153"/>
        <v>71040501135129</v>
      </c>
      <c r="B997" s="425" t="s">
        <v>439</v>
      </c>
      <c r="C997" s="260" t="s">
        <v>155</v>
      </c>
      <c r="D997" s="261" t="s">
        <v>149</v>
      </c>
      <c r="E997" s="262" t="s">
        <v>106</v>
      </c>
      <c r="F997" s="263" t="s">
        <v>444</v>
      </c>
      <c r="G997" s="426">
        <v>5129</v>
      </c>
      <c r="L997" s="510" t="s">
        <v>424</v>
      </c>
      <c r="M997" s="511">
        <v>5129</v>
      </c>
      <c r="N997" s="267"/>
      <c r="O997" s="267"/>
    </row>
    <row r="998" spans="1:15">
      <c r="A998" s="258" t="str">
        <f t="shared" si="153"/>
        <v>71040501135221</v>
      </c>
      <c r="B998" s="425" t="s">
        <v>439</v>
      </c>
      <c r="C998" s="260" t="s">
        <v>155</v>
      </c>
      <c r="D998" s="261" t="s">
        <v>149</v>
      </c>
      <c r="E998" s="262" t="s">
        <v>106</v>
      </c>
      <c r="F998" s="263" t="s">
        <v>444</v>
      </c>
      <c r="G998" s="426">
        <v>5221</v>
      </c>
      <c r="L998" s="510" t="s">
        <v>428</v>
      </c>
      <c r="M998" s="511">
        <v>5221</v>
      </c>
      <c r="N998" s="267"/>
      <c r="O998" s="267"/>
    </row>
    <row r="999" spans="1:15">
      <c r="A999" s="258" t="str">
        <f t="shared" si="153"/>
        <v>71040501140000</v>
      </c>
      <c r="B999" s="425" t="s">
        <v>439</v>
      </c>
      <c r="C999" s="260" t="s">
        <v>155</v>
      </c>
      <c r="D999" s="261" t="s">
        <v>149</v>
      </c>
      <c r="E999" s="262" t="s">
        <v>106</v>
      </c>
      <c r="F999" s="263" t="s">
        <v>445</v>
      </c>
      <c r="G999" s="426" t="s">
        <v>440</v>
      </c>
      <c r="L999" s="510" t="s">
        <v>513</v>
      </c>
      <c r="N999" s="267"/>
      <c r="O999" s="267"/>
    </row>
    <row r="1000" spans="1:15">
      <c r="A1000" s="258" t="str">
        <f t="shared" si="153"/>
        <v>71040501144729</v>
      </c>
      <c r="B1000" s="425" t="s">
        <v>439</v>
      </c>
      <c r="C1000" s="260" t="s">
        <v>155</v>
      </c>
      <c r="D1000" s="261" t="s">
        <v>149</v>
      </c>
      <c r="E1000" s="262" t="s">
        <v>106</v>
      </c>
      <c r="F1000" s="263" t="s">
        <v>445</v>
      </c>
      <c r="G1000" s="426">
        <v>4729</v>
      </c>
      <c r="L1000" s="510" t="s">
        <v>348</v>
      </c>
      <c r="M1000" s="511">
        <v>4729</v>
      </c>
      <c r="N1000" s="267"/>
      <c r="O1000" s="267"/>
    </row>
    <row r="1001" spans="1:15">
      <c r="A1001" s="258" t="str">
        <f t="shared" si="153"/>
        <v>71040501150000</v>
      </c>
      <c r="B1001" s="425" t="s">
        <v>439</v>
      </c>
      <c r="C1001" s="260" t="s">
        <v>155</v>
      </c>
      <c r="D1001" s="261" t="s">
        <v>149</v>
      </c>
      <c r="E1001" s="262" t="s">
        <v>106</v>
      </c>
      <c r="F1001" s="263" t="s">
        <v>446</v>
      </c>
      <c r="G1001" s="426" t="s">
        <v>440</v>
      </c>
      <c r="L1001" s="510" t="s">
        <v>514</v>
      </c>
      <c r="N1001" s="267"/>
      <c r="O1001" s="267"/>
    </row>
    <row r="1002" spans="1:15">
      <c r="A1002" s="258" t="str">
        <f t="shared" si="153"/>
        <v>71040501155112</v>
      </c>
      <c r="B1002" s="425" t="s">
        <v>439</v>
      </c>
      <c r="C1002" s="260" t="s">
        <v>155</v>
      </c>
      <c r="D1002" s="261" t="s">
        <v>149</v>
      </c>
      <c r="E1002" s="262" t="s">
        <v>106</v>
      </c>
      <c r="F1002" s="263" t="s">
        <v>446</v>
      </c>
      <c r="G1002" s="426">
        <v>5112</v>
      </c>
      <c r="L1002" s="510" t="s">
        <v>173</v>
      </c>
      <c r="M1002" s="511">
        <v>5112</v>
      </c>
      <c r="N1002" s="267"/>
      <c r="O1002" s="267"/>
    </row>
    <row r="1003" spans="1:15">
      <c r="A1003" s="258" t="str">
        <f t="shared" si="153"/>
        <v>71040501155133</v>
      </c>
      <c r="B1003" s="425" t="s">
        <v>439</v>
      </c>
      <c r="C1003" s="260" t="s">
        <v>155</v>
      </c>
      <c r="D1003" s="261" t="s">
        <v>149</v>
      </c>
      <c r="E1003" s="262" t="s">
        <v>106</v>
      </c>
      <c r="F1003" s="263" t="s">
        <v>446</v>
      </c>
      <c r="G1003" s="426">
        <v>5133</v>
      </c>
      <c r="L1003" s="510" t="s">
        <v>197</v>
      </c>
      <c r="M1003" s="511">
        <v>5133</v>
      </c>
      <c r="N1003" s="267"/>
      <c r="O1003" s="267"/>
    </row>
    <row r="1004" spans="1:15">
      <c r="A1004" s="258" t="str">
        <f t="shared" si="153"/>
        <v>71040501155134</v>
      </c>
      <c r="B1004" s="425" t="s">
        <v>439</v>
      </c>
      <c r="C1004" s="260" t="s">
        <v>155</v>
      </c>
      <c r="D1004" s="261" t="s">
        <v>149</v>
      </c>
      <c r="E1004" s="262" t="s">
        <v>106</v>
      </c>
      <c r="F1004" s="263" t="s">
        <v>446</v>
      </c>
      <c r="G1004" s="426">
        <v>5134</v>
      </c>
      <c r="L1004" s="510" t="s">
        <v>139</v>
      </c>
      <c r="M1004" s="511">
        <v>5134</v>
      </c>
      <c r="N1004" s="267"/>
      <c r="O1004" s="267"/>
    </row>
    <row r="1005" spans="1:15">
      <c r="A1005" s="258" t="str">
        <f t="shared" si="153"/>
        <v>71040505020000</v>
      </c>
      <c r="B1005" s="425" t="s">
        <v>439</v>
      </c>
      <c r="C1005" s="260" t="s">
        <v>155</v>
      </c>
      <c r="D1005" s="261" t="s">
        <v>149</v>
      </c>
      <c r="E1005" s="262" t="s">
        <v>149</v>
      </c>
      <c r="F1005" s="263" t="s">
        <v>140</v>
      </c>
      <c r="G1005" s="426" t="s">
        <v>440</v>
      </c>
      <c r="L1005" s="510" t="s">
        <v>515</v>
      </c>
      <c r="N1005" s="267"/>
      <c r="O1005" s="267"/>
    </row>
    <row r="1006" spans="1:15" ht="30">
      <c r="A1006" s="258" t="str">
        <f t="shared" si="153"/>
        <v>71040505024511</v>
      </c>
      <c r="B1006" s="425" t="s">
        <v>439</v>
      </c>
      <c r="C1006" s="260" t="s">
        <v>155</v>
      </c>
      <c r="D1006" s="261" t="s">
        <v>149</v>
      </c>
      <c r="E1006" s="262" t="s">
        <v>149</v>
      </c>
      <c r="F1006" s="263" t="s">
        <v>140</v>
      </c>
      <c r="G1006" s="426">
        <v>4511</v>
      </c>
      <c r="L1006" s="510" t="s">
        <v>217</v>
      </c>
      <c r="M1006" s="511">
        <v>4511</v>
      </c>
      <c r="N1006" s="267"/>
      <c r="O1006" s="267"/>
    </row>
    <row r="1007" spans="1:15">
      <c r="A1007" s="258" t="str">
        <f t="shared" si="153"/>
        <v>71040505030000</v>
      </c>
      <c r="B1007" s="425" t="s">
        <v>439</v>
      </c>
      <c r="C1007" s="260" t="s">
        <v>155</v>
      </c>
      <c r="D1007" s="261" t="s">
        <v>149</v>
      </c>
      <c r="E1007" s="262" t="s">
        <v>149</v>
      </c>
      <c r="F1007" s="263" t="s">
        <v>442</v>
      </c>
      <c r="G1007" s="426" t="s">
        <v>440</v>
      </c>
      <c r="L1007" s="510" t="s">
        <v>516</v>
      </c>
      <c r="N1007" s="267"/>
      <c r="O1007" s="267"/>
    </row>
    <row r="1008" spans="1:15" ht="30">
      <c r="A1008" s="258" t="str">
        <f t="shared" si="153"/>
        <v>71040505034511</v>
      </c>
      <c r="B1008" s="425" t="s">
        <v>439</v>
      </c>
      <c r="C1008" s="260" t="s">
        <v>155</v>
      </c>
      <c r="D1008" s="261" t="s">
        <v>149</v>
      </c>
      <c r="E1008" s="262" t="s">
        <v>149</v>
      </c>
      <c r="F1008" s="263" t="s">
        <v>442</v>
      </c>
      <c r="G1008" s="426">
        <v>4511</v>
      </c>
      <c r="L1008" s="510" t="s">
        <v>217</v>
      </c>
      <c r="M1008" s="511">
        <v>4511</v>
      </c>
      <c r="N1008" s="267"/>
      <c r="O1008" s="267"/>
    </row>
    <row r="1009" spans="1:15">
      <c r="A1009" s="258" t="str">
        <f t="shared" si="153"/>
        <v>71040505040000</v>
      </c>
      <c r="B1009" s="425" t="s">
        <v>439</v>
      </c>
      <c r="C1009" s="260" t="s">
        <v>155</v>
      </c>
      <c r="D1009" s="261" t="s">
        <v>149</v>
      </c>
      <c r="E1009" s="262" t="s">
        <v>149</v>
      </c>
      <c r="F1009" s="263" t="s">
        <v>155</v>
      </c>
      <c r="G1009" s="426" t="s">
        <v>440</v>
      </c>
      <c r="L1009" s="510" t="s">
        <v>517</v>
      </c>
      <c r="N1009" s="267"/>
      <c r="O1009" s="267"/>
    </row>
    <row r="1010" spans="1:15">
      <c r="A1010" s="258" t="str">
        <f t="shared" si="153"/>
        <v>71040505044861</v>
      </c>
      <c r="B1010" s="425" t="s">
        <v>439</v>
      </c>
      <c r="C1010" s="260" t="s">
        <v>155</v>
      </c>
      <c r="D1010" s="261" t="s">
        <v>149</v>
      </c>
      <c r="E1010" s="262" t="s">
        <v>149</v>
      </c>
      <c r="F1010" s="263" t="s">
        <v>155</v>
      </c>
      <c r="G1010" s="426">
        <v>4861</v>
      </c>
      <c r="L1010" s="510" t="s">
        <v>134</v>
      </c>
      <c r="M1010" s="511">
        <v>4861</v>
      </c>
      <c r="N1010" s="267"/>
      <c r="O1010" s="267"/>
    </row>
    <row r="1011" spans="1:15">
      <c r="A1011" s="258" t="str">
        <f t="shared" si="153"/>
        <v>71040505050000</v>
      </c>
      <c r="B1011" s="425" t="s">
        <v>439</v>
      </c>
      <c r="C1011" s="260" t="s">
        <v>155</v>
      </c>
      <c r="D1011" s="261" t="s">
        <v>149</v>
      </c>
      <c r="E1011" s="262" t="s">
        <v>149</v>
      </c>
      <c r="F1011" s="263" t="s">
        <v>149</v>
      </c>
      <c r="G1011" s="426" t="s">
        <v>440</v>
      </c>
      <c r="L1011" s="510" t="s">
        <v>518</v>
      </c>
      <c r="N1011" s="267"/>
      <c r="O1011" s="267"/>
    </row>
    <row r="1012" spans="1:15">
      <c r="A1012" s="258" t="str">
        <f t="shared" si="153"/>
        <v>71040505054861</v>
      </c>
      <c r="B1012" s="425" t="s">
        <v>439</v>
      </c>
      <c r="C1012" s="260" t="s">
        <v>155</v>
      </c>
      <c r="D1012" s="261" t="s">
        <v>149</v>
      </c>
      <c r="E1012" s="262" t="s">
        <v>149</v>
      </c>
      <c r="F1012" s="263" t="s">
        <v>149</v>
      </c>
      <c r="G1012" s="426">
        <v>4861</v>
      </c>
      <c r="L1012" s="510" t="s">
        <v>134</v>
      </c>
      <c r="M1012" s="511">
        <v>4861</v>
      </c>
      <c r="N1012" s="267"/>
      <c r="O1012" s="267"/>
    </row>
    <row r="1013" spans="1:15">
      <c r="A1013" s="258" t="str">
        <f t="shared" si="153"/>
        <v>71040505060000</v>
      </c>
      <c r="B1013" s="425" t="s">
        <v>439</v>
      </c>
      <c r="C1013" s="260" t="s">
        <v>155</v>
      </c>
      <c r="D1013" s="261" t="s">
        <v>149</v>
      </c>
      <c r="E1013" s="262" t="s">
        <v>149</v>
      </c>
      <c r="F1013" s="263" t="s">
        <v>157</v>
      </c>
      <c r="G1013" s="426" t="s">
        <v>440</v>
      </c>
      <c r="L1013" s="510" t="s">
        <v>519</v>
      </c>
      <c r="N1013" s="267"/>
      <c r="O1013" s="267"/>
    </row>
    <row r="1014" spans="1:15">
      <c r="A1014" s="258" t="str">
        <f t="shared" si="153"/>
        <v>71040505064861</v>
      </c>
      <c r="B1014" s="425" t="s">
        <v>439</v>
      </c>
      <c r="C1014" s="260" t="s">
        <v>155</v>
      </c>
      <c r="D1014" s="261" t="s">
        <v>149</v>
      </c>
      <c r="E1014" s="262" t="s">
        <v>149</v>
      </c>
      <c r="F1014" s="263" t="s">
        <v>157</v>
      </c>
      <c r="G1014" s="426">
        <v>4861</v>
      </c>
      <c r="L1014" s="510" t="s">
        <v>134</v>
      </c>
      <c r="M1014" s="511">
        <v>4861</v>
      </c>
      <c r="N1014" s="267"/>
      <c r="O1014" s="267"/>
    </row>
    <row r="1015" spans="1:15">
      <c r="A1015" s="258" t="str">
        <f t="shared" si="153"/>
        <v>71040505070000</v>
      </c>
      <c r="B1015" s="425" t="s">
        <v>439</v>
      </c>
      <c r="C1015" s="260" t="s">
        <v>155</v>
      </c>
      <c r="D1015" s="261" t="s">
        <v>149</v>
      </c>
      <c r="E1015" s="262" t="s">
        <v>149</v>
      </c>
      <c r="F1015" s="263" t="s">
        <v>183</v>
      </c>
      <c r="G1015" s="426" t="s">
        <v>440</v>
      </c>
      <c r="L1015" s="510" t="s">
        <v>520</v>
      </c>
      <c r="N1015" s="267"/>
      <c r="O1015" s="267"/>
    </row>
    <row r="1016" spans="1:15" ht="30">
      <c r="A1016" s="258" t="str">
        <f t="shared" si="153"/>
        <v>71040505075113</v>
      </c>
      <c r="B1016" s="425" t="s">
        <v>439</v>
      </c>
      <c r="C1016" s="260" t="s">
        <v>155</v>
      </c>
      <c r="D1016" s="261" t="s">
        <v>149</v>
      </c>
      <c r="E1016" s="262" t="s">
        <v>149</v>
      </c>
      <c r="F1016" s="263" t="s">
        <v>183</v>
      </c>
      <c r="G1016" s="426">
        <v>5113</v>
      </c>
      <c r="L1016" s="510" t="s">
        <v>174</v>
      </c>
      <c r="M1016" s="511">
        <v>5113</v>
      </c>
      <c r="N1016" s="267"/>
      <c r="O1016" s="267"/>
    </row>
    <row r="1017" spans="1:15">
      <c r="A1017" s="258" t="str">
        <f t="shared" si="153"/>
        <v>71040700000000</v>
      </c>
      <c r="B1017" s="425" t="s">
        <v>439</v>
      </c>
      <c r="C1017" s="260" t="s">
        <v>155</v>
      </c>
      <c r="D1017" s="261" t="s">
        <v>183</v>
      </c>
      <c r="E1017" s="262" t="s">
        <v>441</v>
      </c>
      <c r="F1017" s="263" t="s">
        <v>441</v>
      </c>
      <c r="G1017" s="426" t="s">
        <v>440</v>
      </c>
      <c r="L1017" s="510" t="s">
        <v>521</v>
      </c>
      <c r="N1017" s="267"/>
      <c r="O1017" s="267"/>
    </row>
    <row r="1018" spans="1:15">
      <c r="A1018" s="258" t="str">
        <f t="shared" si="153"/>
        <v>71040700000001</v>
      </c>
      <c r="B1018" s="425" t="s">
        <v>439</v>
      </c>
      <c r="C1018" s="260" t="s">
        <v>155</v>
      </c>
      <c r="D1018" s="261" t="s">
        <v>183</v>
      </c>
      <c r="E1018" s="262" t="s">
        <v>441</v>
      </c>
      <c r="F1018" s="263" t="s">
        <v>441</v>
      </c>
      <c r="G1018" s="426" t="s">
        <v>96</v>
      </c>
      <c r="L1018" s="510" t="e">
        <v>#N/A</v>
      </c>
      <c r="N1018" s="267"/>
      <c r="O1018" s="267"/>
    </row>
    <row r="1019" spans="1:15">
      <c r="A1019" s="258" t="str">
        <f t="shared" si="153"/>
        <v>71040703000000</v>
      </c>
      <c r="B1019" s="425" t="s">
        <v>439</v>
      </c>
      <c r="C1019" s="260" t="s">
        <v>155</v>
      </c>
      <c r="D1019" s="261" t="s">
        <v>183</v>
      </c>
      <c r="E1019" s="262" t="s">
        <v>442</v>
      </c>
      <c r="F1019" s="263" t="s">
        <v>441</v>
      </c>
      <c r="G1019" s="426" t="s">
        <v>440</v>
      </c>
      <c r="L1019" s="510" t="s">
        <v>522</v>
      </c>
      <c r="N1019" s="267"/>
      <c r="O1019" s="267"/>
    </row>
    <row r="1020" spans="1:15">
      <c r="A1020" s="258" t="str">
        <f t="shared" si="153"/>
        <v>71040703000001</v>
      </c>
      <c r="B1020" s="425" t="s">
        <v>439</v>
      </c>
      <c r="C1020" s="260" t="s">
        <v>155</v>
      </c>
      <c r="D1020" s="261" t="s">
        <v>183</v>
      </c>
      <c r="E1020" s="262" t="s">
        <v>442</v>
      </c>
      <c r="F1020" s="263" t="s">
        <v>441</v>
      </c>
      <c r="G1020" s="426" t="s">
        <v>96</v>
      </c>
      <c r="L1020" s="510" t="e">
        <v>#N/A</v>
      </c>
      <c r="N1020" s="267"/>
      <c r="O1020" s="267"/>
    </row>
    <row r="1021" spans="1:15">
      <c r="A1021" s="258" t="str">
        <f t="shared" si="153"/>
        <v>71040703010000</v>
      </c>
      <c r="B1021" s="425" t="s">
        <v>439</v>
      </c>
      <c r="C1021" s="260" t="s">
        <v>155</v>
      </c>
      <c r="D1021" s="261" t="s">
        <v>183</v>
      </c>
      <c r="E1021" s="262" t="s">
        <v>442</v>
      </c>
      <c r="F1021" s="263" t="s">
        <v>106</v>
      </c>
      <c r="G1021" s="426" t="s">
        <v>440</v>
      </c>
      <c r="L1021" s="510" t="s">
        <v>523</v>
      </c>
      <c r="N1021" s="267"/>
      <c r="O1021" s="267"/>
    </row>
    <row r="1022" spans="1:15">
      <c r="A1022" s="258" t="str">
        <f t="shared" si="153"/>
        <v>71040703014639</v>
      </c>
      <c r="B1022" s="425" t="s">
        <v>439</v>
      </c>
      <c r="C1022" s="260" t="s">
        <v>155</v>
      </c>
      <c r="D1022" s="261" t="s">
        <v>183</v>
      </c>
      <c r="E1022" s="262" t="s">
        <v>442</v>
      </c>
      <c r="F1022" s="263" t="s">
        <v>106</v>
      </c>
      <c r="G1022" s="426">
        <v>4639</v>
      </c>
      <c r="L1022" s="510" t="s">
        <v>167</v>
      </c>
      <c r="M1022" s="511">
        <v>4639</v>
      </c>
      <c r="N1022" s="267"/>
      <c r="O1022" s="267"/>
    </row>
    <row r="1023" spans="1:15">
      <c r="A1023" s="258" t="str">
        <f t="shared" si="153"/>
        <v>71040901010000</v>
      </c>
      <c r="B1023" s="425" t="s">
        <v>439</v>
      </c>
      <c r="C1023" s="260" t="s">
        <v>155</v>
      </c>
      <c r="D1023" s="261" t="s">
        <v>187</v>
      </c>
      <c r="E1023" s="262" t="s">
        <v>106</v>
      </c>
      <c r="F1023" s="263" t="s">
        <v>106</v>
      </c>
      <c r="G1023" s="426" t="s">
        <v>440</v>
      </c>
      <c r="L1023" s="510" t="s">
        <v>524</v>
      </c>
      <c r="N1023" s="267"/>
      <c r="O1023" s="267"/>
    </row>
    <row r="1024" spans="1:15">
      <c r="A1024" s="258" t="str">
        <f t="shared" si="153"/>
        <v>71040901014239</v>
      </c>
      <c r="B1024" s="425" t="s">
        <v>439</v>
      </c>
      <c r="C1024" s="260" t="s">
        <v>155</v>
      </c>
      <c r="D1024" s="261" t="s">
        <v>187</v>
      </c>
      <c r="E1024" s="262" t="s">
        <v>106</v>
      </c>
      <c r="F1024" s="263" t="s">
        <v>106</v>
      </c>
      <c r="G1024" s="426">
        <v>4239</v>
      </c>
      <c r="L1024" s="510" t="s">
        <v>125</v>
      </c>
      <c r="M1024" s="511">
        <v>4239</v>
      </c>
      <c r="N1024" s="267"/>
      <c r="O1024" s="267"/>
    </row>
    <row r="1025" spans="1:15">
      <c r="A1025" s="258" t="str">
        <f t="shared" si="153"/>
        <v>71040901015221</v>
      </c>
      <c r="B1025" s="425" t="s">
        <v>439</v>
      </c>
      <c r="C1025" s="260" t="s">
        <v>155</v>
      </c>
      <c r="D1025" s="261" t="s">
        <v>187</v>
      </c>
      <c r="E1025" s="262" t="s">
        <v>106</v>
      </c>
      <c r="F1025" s="263" t="s">
        <v>106</v>
      </c>
      <c r="G1025" s="426">
        <v>5221</v>
      </c>
      <c r="L1025" s="510" t="s">
        <v>428</v>
      </c>
      <c r="M1025" s="511">
        <v>5221</v>
      </c>
      <c r="N1025" s="267"/>
      <c r="O1025" s="267"/>
    </row>
    <row r="1026" spans="1:15">
      <c r="A1026" s="258" t="str">
        <f t="shared" si="153"/>
        <v>71040901020000</v>
      </c>
      <c r="B1026" s="425" t="s">
        <v>439</v>
      </c>
      <c r="C1026" s="260" t="s">
        <v>155</v>
      </c>
      <c r="D1026" s="261" t="s">
        <v>187</v>
      </c>
      <c r="E1026" s="262" t="s">
        <v>106</v>
      </c>
      <c r="F1026" s="263" t="s">
        <v>140</v>
      </c>
      <c r="G1026" s="426" t="s">
        <v>440</v>
      </c>
      <c r="L1026" s="510" t="s">
        <v>525</v>
      </c>
      <c r="N1026" s="267"/>
      <c r="O1026" s="267"/>
    </row>
    <row r="1027" spans="1:15" ht="45">
      <c r="A1027" s="258" t="str">
        <f t="shared" si="153"/>
        <v>71040901024637</v>
      </c>
      <c r="B1027" s="425" t="s">
        <v>439</v>
      </c>
      <c r="C1027" s="260" t="s">
        <v>155</v>
      </c>
      <c r="D1027" s="261" t="s">
        <v>187</v>
      </c>
      <c r="E1027" s="262" t="s">
        <v>106</v>
      </c>
      <c r="F1027" s="263" t="s">
        <v>140</v>
      </c>
      <c r="G1027" s="426">
        <v>4637</v>
      </c>
      <c r="L1027" s="510" t="s">
        <v>215</v>
      </c>
      <c r="M1027" s="511">
        <v>4637</v>
      </c>
      <c r="N1027" s="267"/>
      <c r="O1027" s="267"/>
    </row>
    <row r="1028" spans="1:15">
      <c r="A1028" s="258" t="str">
        <f t="shared" si="153"/>
        <v>71040901030000</v>
      </c>
      <c r="B1028" s="425" t="s">
        <v>439</v>
      </c>
      <c r="C1028" s="260" t="s">
        <v>155</v>
      </c>
      <c r="D1028" s="261" t="s">
        <v>187</v>
      </c>
      <c r="E1028" s="262" t="s">
        <v>106</v>
      </c>
      <c r="F1028" s="263" t="s">
        <v>442</v>
      </c>
      <c r="G1028" s="426" t="s">
        <v>440</v>
      </c>
      <c r="L1028" s="510" t="s">
        <v>526</v>
      </c>
      <c r="N1028" s="267"/>
      <c r="O1028" s="267"/>
    </row>
    <row r="1029" spans="1:15" ht="30">
      <c r="A1029" s="258" t="str">
        <f t="shared" si="153"/>
        <v>71040901034511</v>
      </c>
      <c r="B1029" s="425" t="s">
        <v>439</v>
      </c>
      <c r="C1029" s="260" t="s">
        <v>155</v>
      </c>
      <c r="D1029" s="261" t="s">
        <v>187</v>
      </c>
      <c r="E1029" s="262" t="s">
        <v>106</v>
      </c>
      <c r="F1029" s="263" t="s">
        <v>442</v>
      </c>
      <c r="G1029" s="426">
        <v>4511</v>
      </c>
      <c r="L1029" s="510" t="s">
        <v>217</v>
      </c>
      <c r="M1029" s="511">
        <v>4511</v>
      </c>
      <c r="N1029" s="267"/>
      <c r="O1029" s="267"/>
    </row>
    <row r="1030" spans="1:15">
      <c r="A1030" s="258" t="str">
        <f t="shared" si="153"/>
        <v>71040901040000</v>
      </c>
      <c r="B1030" s="425" t="s">
        <v>439</v>
      </c>
      <c r="C1030" s="260" t="s">
        <v>155</v>
      </c>
      <c r="D1030" s="261" t="s">
        <v>187</v>
      </c>
      <c r="E1030" s="262" t="s">
        <v>106</v>
      </c>
      <c r="F1030" s="263" t="s">
        <v>155</v>
      </c>
      <c r="G1030" s="426" t="s">
        <v>440</v>
      </c>
      <c r="L1030" s="510" t="s">
        <v>527</v>
      </c>
      <c r="N1030" s="267"/>
      <c r="O1030" s="267"/>
    </row>
    <row r="1031" spans="1:15">
      <c r="A1031" s="258" t="str">
        <f t="shared" si="153"/>
        <v>71040901044639</v>
      </c>
      <c r="B1031" s="425" t="s">
        <v>439</v>
      </c>
      <c r="C1031" s="260" t="s">
        <v>155</v>
      </c>
      <c r="D1031" s="261" t="s">
        <v>187</v>
      </c>
      <c r="E1031" s="262" t="s">
        <v>106</v>
      </c>
      <c r="F1031" s="263" t="s">
        <v>155</v>
      </c>
      <c r="G1031" s="426">
        <v>4639</v>
      </c>
      <c r="L1031" s="510" t="s">
        <v>167</v>
      </c>
      <c r="M1031" s="511">
        <v>4639</v>
      </c>
      <c r="N1031" s="267"/>
      <c r="O1031" s="267"/>
    </row>
    <row r="1032" spans="1:15" ht="30">
      <c r="A1032" s="258" t="str">
        <f t="shared" si="153"/>
        <v>71040901044819</v>
      </c>
      <c r="B1032" s="425" t="s">
        <v>439</v>
      </c>
      <c r="C1032" s="260" t="s">
        <v>155</v>
      </c>
      <c r="D1032" s="261" t="s">
        <v>187</v>
      </c>
      <c r="E1032" s="262" t="s">
        <v>106</v>
      </c>
      <c r="F1032" s="263" t="s">
        <v>155</v>
      </c>
      <c r="G1032" s="426">
        <v>4819</v>
      </c>
      <c r="L1032" s="510" t="s">
        <v>219</v>
      </c>
      <c r="M1032" s="511">
        <v>4819</v>
      </c>
      <c r="N1032" s="267"/>
      <c r="O1032" s="267"/>
    </row>
    <row r="1033" spans="1:15">
      <c r="A1033" s="258" t="str">
        <f t="shared" si="153"/>
        <v>71040901050000</v>
      </c>
      <c r="B1033" s="425" t="s">
        <v>439</v>
      </c>
      <c r="C1033" s="260" t="s">
        <v>155</v>
      </c>
      <c r="D1033" s="261" t="s">
        <v>187</v>
      </c>
      <c r="E1033" s="262" t="s">
        <v>106</v>
      </c>
      <c r="F1033" s="263" t="s">
        <v>149</v>
      </c>
      <c r="G1033" s="426" t="s">
        <v>440</v>
      </c>
      <c r="L1033" s="510" t="s">
        <v>528</v>
      </c>
      <c r="N1033" s="267"/>
      <c r="O1033" s="267"/>
    </row>
    <row r="1034" spans="1:15">
      <c r="A1034" s="258" t="str">
        <f t="shared" si="153"/>
        <v>71040901058111</v>
      </c>
      <c r="B1034" s="425" t="s">
        <v>439</v>
      </c>
      <c r="C1034" s="260" t="s">
        <v>155</v>
      </c>
      <c r="D1034" s="261" t="s">
        <v>187</v>
      </c>
      <c r="E1034" s="262" t="s">
        <v>106</v>
      </c>
      <c r="F1034" s="263" t="s">
        <v>149</v>
      </c>
      <c r="G1034" s="426">
        <v>8111</v>
      </c>
      <c r="L1034" s="510" t="s">
        <v>434</v>
      </c>
      <c r="M1034" s="511">
        <v>8111</v>
      </c>
      <c r="N1034" s="267"/>
      <c r="O1034" s="267"/>
    </row>
    <row r="1035" spans="1:15">
      <c r="A1035" s="258" t="str">
        <f t="shared" si="153"/>
        <v>71040901058411</v>
      </c>
      <c r="B1035" s="425" t="s">
        <v>439</v>
      </c>
      <c r="C1035" s="260" t="s">
        <v>155</v>
      </c>
      <c r="D1035" s="261" t="s">
        <v>187</v>
      </c>
      <c r="E1035" s="262" t="s">
        <v>106</v>
      </c>
      <c r="F1035" s="263" t="s">
        <v>149</v>
      </c>
      <c r="G1035" s="426">
        <v>8411</v>
      </c>
      <c r="L1035" s="510" t="s">
        <v>438</v>
      </c>
      <c r="M1035" s="511">
        <v>8411</v>
      </c>
      <c r="N1035" s="267"/>
      <c r="O1035" s="267"/>
    </row>
    <row r="1036" spans="1:15">
      <c r="A1036" s="258" t="str">
        <f t="shared" si="153"/>
        <v>71040901060000</v>
      </c>
      <c r="B1036" s="425" t="s">
        <v>439</v>
      </c>
      <c r="C1036" s="260" t="s">
        <v>155</v>
      </c>
      <c r="D1036" s="261" t="s">
        <v>187</v>
      </c>
      <c r="E1036" s="262" t="s">
        <v>106</v>
      </c>
      <c r="F1036" s="263" t="s">
        <v>157</v>
      </c>
      <c r="G1036" s="426" t="s">
        <v>440</v>
      </c>
      <c r="L1036" s="510" t="s">
        <v>529</v>
      </c>
      <c r="N1036" s="267"/>
      <c r="O1036" s="267"/>
    </row>
    <row r="1037" spans="1:15" ht="30">
      <c r="A1037" s="258" t="str">
        <f t="shared" si="153"/>
        <v>71040901064819</v>
      </c>
      <c r="B1037" s="425" t="s">
        <v>439</v>
      </c>
      <c r="C1037" s="260" t="s">
        <v>155</v>
      </c>
      <c r="D1037" s="261" t="s">
        <v>187</v>
      </c>
      <c r="E1037" s="262" t="s">
        <v>106</v>
      </c>
      <c r="F1037" s="263" t="s">
        <v>157</v>
      </c>
      <c r="G1037" s="426">
        <v>4819</v>
      </c>
      <c r="L1037" s="510" t="s">
        <v>219</v>
      </c>
      <c r="M1037" s="511">
        <v>4819</v>
      </c>
      <c r="N1037" s="267"/>
      <c r="O1037" s="267"/>
    </row>
    <row r="1038" spans="1:15">
      <c r="A1038" s="258" t="str">
        <f t="shared" si="153"/>
        <v>71040901070000</v>
      </c>
      <c r="B1038" s="425" t="s">
        <v>439</v>
      </c>
      <c r="C1038" s="260" t="s">
        <v>155</v>
      </c>
      <c r="D1038" s="261" t="s">
        <v>187</v>
      </c>
      <c r="E1038" s="262" t="s">
        <v>106</v>
      </c>
      <c r="F1038" s="263" t="s">
        <v>183</v>
      </c>
      <c r="G1038" s="426" t="s">
        <v>440</v>
      </c>
      <c r="L1038" s="510" t="s">
        <v>530</v>
      </c>
      <c r="N1038" s="267"/>
      <c r="O1038" s="267"/>
    </row>
    <row r="1039" spans="1:15">
      <c r="A1039" s="258" t="str">
        <f t="shared" si="153"/>
        <v>71040901074239</v>
      </c>
      <c r="B1039" s="425" t="s">
        <v>439</v>
      </c>
      <c r="C1039" s="260" t="s">
        <v>155</v>
      </c>
      <c r="D1039" s="261" t="s">
        <v>187</v>
      </c>
      <c r="E1039" s="262" t="s">
        <v>106</v>
      </c>
      <c r="F1039" s="263" t="s">
        <v>183</v>
      </c>
      <c r="G1039" s="426">
        <v>4239</v>
      </c>
      <c r="L1039" s="510" t="s">
        <v>125</v>
      </c>
      <c r="M1039" s="511">
        <v>4239</v>
      </c>
      <c r="N1039" s="267"/>
      <c r="O1039" s="267"/>
    </row>
    <row r="1040" spans="1:15">
      <c r="A1040" s="258" t="str">
        <f t="shared" si="153"/>
        <v>71040901080000</v>
      </c>
      <c r="B1040" s="425" t="s">
        <v>439</v>
      </c>
      <c r="C1040" s="260" t="s">
        <v>155</v>
      </c>
      <c r="D1040" s="261" t="s">
        <v>187</v>
      </c>
      <c r="E1040" s="262" t="s">
        <v>106</v>
      </c>
      <c r="F1040" s="263" t="s">
        <v>185</v>
      </c>
      <c r="G1040" s="426" t="s">
        <v>440</v>
      </c>
      <c r="L1040" s="510" t="s">
        <v>531</v>
      </c>
      <c r="N1040" s="267"/>
      <c r="O1040" s="267"/>
    </row>
    <row r="1041" spans="1:15">
      <c r="A1041" s="258" t="str">
        <f t="shared" si="153"/>
        <v>71040901084234</v>
      </c>
      <c r="B1041" s="425" t="s">
        <v>439</v>
      </c>
      <c r="C1041" s="260" t="s">
        <v>155</v>
      </c>
      <c r="D1041" s="261" t="s">
        <v>187</v>
      </c>
      <c r="E1041" s="262" t="s">
        <v>106</v>
      </c>
      <c r="F1041" s="263" t="s">
        <v>185</v>
      </c>
      <c r="G1041" s="426">
        <v>4234</v>
      </c>
      <c r="L1041" s="510" t="s">
        <v>122</v>
      </c>
      <c r="M1041" s="511">
        <v>4234</v>
      </c>
      <c r="N1041" s="267"/>
      <c r="O1041" s="267"/>
    </row>
    <row r="1042" spans="1:15" ht="30">
      <c r="A1042" s="258" t="str">
        <f t="shared" si="153"/>
        <v>71040901084511</v>
      </c>
      <c r="B1042" s="425" t="s">
        <v>439</v>
      </c>
      <c r="C1042" s="260" t="s">
        <v>155</v>
      </c>
      <c r="D1042" s="261" t="s">
        <v>187</v>
      </c>
      <c r="E1042" s="262" t="s">
        <v>106</v>
      </c>
      <c r="F1042" s="263" t="s">
        <v>185</v>
      </c>
      <c r="G1042" s="426">
        <v>4511</v>
      </c>
      <c r="L1042" s="510" t="s">
        <v>217</v>
      </c>
      <c r="M1042" s="511">
        <v>4511</v>
      </c>
      <c r="N1042" s="267"/>
      <c r="O1042" s="267"/>
    </row>
    <row r="1043" spans="1:15">
      <c r="A1043" s="258" t="str">
        <f t="shared" si="153"/>
        <v>71040901094234</v>
      </c>
      <c r="B1043" s="425" t="s">
        <v>439</v>
      </c>
      <c r="C1043" s="260" t="s">
        <v>155</v>
      </c>
      <c r="D1043" s="261" t="s">
        <v>187</v>
      </c>
      <c r="E1043" s="262" t="s">
        <v>106</v>
      </c>
      <c r="F1043" s="263" t="s">
        <v>187</v>
      </c>
      <c r="G1043" s="426">
        <v>4234</v>
      </c>
      <c r="L1043" s="510" t="s">
        <v>122</v>
      </c>
      <c r="M1043" s="511">
        <v>4234</v>
      </c>
      <c r="N1043" s="267"/>
      <c r="O1043" s="267"/>
    </row>
    <row r="1044" spans="1:15">
      <c r="A1044" s="258" t="str">
        <f t="shared" si="153"/>
        <v>71040901100000</v>
      </c>
      <c r="B1044" s="425" t="s">
        <v>439</v>
      </c>
      <c r="C1044" s="260" t="s">
        <v>155</v>
      </c>
      <c r="D1044" s="261" t="s">
        <v>187</v>
      </c>
      <c r="E1044" s="262" t="s">
        <v>106</v>
      </c>
      <c r="F1044" s="263" t="s">
        <v>189</v>
      </c>
      <c r="G1044" s="426" t="s">
        <v>440</v>
      </c>
      <c r="L1044" s="510" t="s">
        <v>532</v>
      </c>
      <c r="N1044" s="267"/>
      <c r="O1044" s="267"/>
    </row>
    <row r="1045" spans="1:15">
      <c r="A1045" s="258" t="str">
        <f t="shared" si="153"/>
        <v>71040901104823</v>
      </c>
      <c r="B1045" s="425" t="s">
        <v>439</v>
      </c>
      <c r="C1045" s="260" t="s">
        <v>155</v>
      </c>
      <c r="D1045" s="261" t="s">
        <v>187</v>
      </c>
      <c r="E1045" s="262" t="s">
        <v>106</v>
      </c>
      <c r="F1045" s="263" t="s">
        <v>189</v>
      </c>
      <c r="G1045" s="426">
        <v>4823</v>
      </c>
      <c r="L1045" s="510" t="s">
        <v>133</v>
      </c>
      <c r="M1045" s="511">
        <v>4823</v>
      </c>
      <c r="N1045" s="267"/>
      <c r="O1045" s="267"/>
    </row>
    <row r="1046" spans="1:15">
      <c r="A1046" s="258" t="str">
        <f t="shared" si="153"/>
        <v>71040901105129</v>
      </c>
      <c r="B1046" s="425" t="s">
        <v>439</v>
      </c>
      <c r="C1046" s="260" t="s">
        <v>155</v>
      </c>
      <c r="D1046" s="261" t="s">
        <v>187</v>
      </c>
      <c r="E1046" s="262" t="s">
        <v>106</v>
      </c>
      <c r="F1046" s="263" t="s">
        <v>189</v>
      </c>
      <c r="G1046" s="426">
        <v>5129</v>
      </c>
      <c r="L1046" s="510" t="s">
        <v>424</v>
      </c>
      <c r="M1046" s="511">
        <v>5129</v>
      </c>
      <c r="N1046" s="267"/>
      <c r="O1046" s="267"/>
    </row>
    <row r="1047" spans="1:15">
      <c r="A1047" s="258" t="str">
        <f t="shared" si="153"/>
        <v>71040901110000</v>
      </c>
      <c r="B1047" s="425" t="s">
        <v>439</v>
      </c>
      <c r="C1047" s="260" t="s">
        <v>155</v>
      </c>
      <c r="D1047" s="261" t="s">
        <v>187</v>
      </c>
      <c r="E1047" s="262" t="s">
        <v>106</v>
      </c>
      <c r="F1047" s="263" t="s">
        <v>104</v>
      </c>
      <c r="G1047" s="426" t="s">
        <v>440</v>
      </c>
      <c r="L1047" s="510" t="s">
        <v>533</v>
      </c>
      <c r="N1047" s="267"/>
      <c r="O1047" s="267"/>
    </row>
    <row r="1048" spans="1:15" ht="30">
      <c r="A1048" s="258" t="str">
        <f t="shared" si="153"/>
        <v>71040901114512</v>
      </c>
      <c r="B1048" s="425" t="s">
        <v>439</v>
      </c>
      <c r="C1048" s="260" t="s">
        <v>155</v>
      </c>
      <c r="D1048" s="261" t="s">
        <v>187</v>
      </c>
      <c r="E1048" s="262" t="s">
        <v>106</v>
      </c>
      <c r="F1048" s="263" t="s">
        <v>104</v>
      </c>
      <c r="G1048" s="426" t="s">
        <v>229</v>
      </c>
      <c r="L1048" s="510" t="s">
        <v>230</v>
      </c>
      <c r="M1048" s="511">
        <v>4512</v>
      </c>
      <c r="N1048" s="267"/>
      <c r="O1048" s="267"/>
    </row>
    <row r="1049" spans="1:15">
      <c r="A1049" s="258" t="str">
        <f t="shared" si="153"/>
        <v>71050101015112</v>
      </c>
      <c r="B1049" s="425" t="s">
        <v>439</v>
      </c>
      <c r="C1049" s="260" t="s">
        <v>149</v>
      </c>
      <c r="D1049" s="261" t="s">
        <v>106</v>
      </c>
      <c r="E1049" s="262" t="s">
        <v>106</v>
      </c>
      <c r="F1049" s="263" t="s">
        <v>106</v>
      </c>
      <c r="G1049" s="426">
        <v>5112</v>
      </c>
      <c r="L1049" s="510" t="s">
        <v>173</v>
      </c>
      <c r="M1049" s="511">
        <v>5112</v>
      </c>
      <c r="N1049" s="267"/>
      <c r="O1049" s="267"/>
    </row>
    <row r="1050" spans="1:15" ht="30">
      <c r="A1050" s="258" t="str">
        <f t="shared" si="153"/>
        <v>71050101015113</v>
      </c>
      <c r="B1050" s="425" t="s">
        <v>439</v>
      </c>
      <c r="C1050" s="260" t="s">
        <v>149</v>
      </c>
      <c r="D1050" s="261" t="s">
        <v>106</v>
      </c>
      <c r="E1050" s="262" t="s">
        <v>106</v>
      </c>
      <c r="F1050" s="263" t="s">
        <v>106</v>
      </c>
      <c r="G1050" s="426">
        <v>5113</v>
      </c>
      <c r="L1050" s="510" t="s">
        <v>174</v>
      </c>
      <c r="M1050" s="511">
        <v>5113</v>
      </c>
      <c r="N1050" s="267"/>
      <c r="O1050" s="267"/>
    </row>
    <row r="1051" spans="1:15">
      <c r="A1051" s="258" t="str">
        <f t="shared" si="153"/>
        <v>71050101020000</v>
      </c>
      <c r="B1051" s="425" t="s">
        <v>439</v>
      </c>
      <c r="C1051" s="260" t="s">
        <v>149</v>
      </c>
      <c r="D1051" s="261" t="s">
        <v>106</v>
      </c>
      <c r="E1051" s="262" t="s">
        <v>106</v>
      </c>
      <c r="F1051" s="263" t="s">
        <v>140</v>
      </c>
      <c r="G1051" s="426" t="s">
        <v>440</v>
      </c>
      <c r="L1051" s="510" t="s">
        <v>534</v>
      </c>
      <c r="N1051" s="267"/>
      <c r="O1051" s="267"/>
    </row>
    <row r="1052" spans="1:15">
      <c r="A1052" s="258" t="str">
        <f t="shared" si="153"/>
        <v>71050101024213</v>
      </c>
      <c r="B1052" s="425" t="s">
        <v>439</v>
      </c>
      <c r="C1052" s="260" t="s">
        <v>149</v>
      </c>
      <c r="D1052" s="261" t="s">
        <v>106</v>
      </c>
      <c r="E1052" s="262" t="s">
        <v>106</v>
      </c>
      <c r="F1052" s="263" t="s">
        <v>140</v>
      </c>
      <c r="G1052" s="426">
        <v>4213</v>
      </c>
      <c r="L1052" s="510" t="s">
        <v>115</v>
      </c>
      <c r="M1052" s="511">
        <v>4213</v>
      </c>
      <c r="N1052" s="267"/>
      <c r="O1052" s="267"/>
    </row>
    <row r="1053" spans="1:15">
      <c r="A1053" s="258" t="str">
        <f t="shared" si="153"/>
        <v>71050300000000</v>
      </c>
      <c r="B1053" s="425" t="s">
        <v>439</v>
      </c>
      <c r="C1053" s="260" t="s">
        <v>149</v>
      </c>
      <c r="D1053" s="261" t="s">
        <v>442</v>
      </c>
      <c r="E1053" s="262" t="s">
        <v>441</v>
      </c>
      <c r="F1053" s="263" t="s">
        <v>441</v>
      </c>
      <c r="G1053" s="426" t="s">
        <v>440</v>
      </c>
      <c r="L1053" s="510" t="s">
        <v>535</v>
      </c>
      <c r="N1053" s="267"/>
      <c r="O1053" s="267"/>
    </row>
    <row r="1054" spans="1:15">
      <c r="A1054" s="258" t="str">
        <f t="shared" si="153"/>
        <v>71050300000001</v>
      </c>
      <c r="B1054" s="425" t="s">
        <v>439</v>
      </c>
      <c r="C1054" s="260" t="s">
        <v>149</v>
      </c>
      <c r="D1054" s="261" t="s">
        <v>442</v>
      </c>
      <c r="E1054" s="262" t="s">
        <v>441</v>
      </c>
      <c r="F1054" s="263" t="s">
        <v>441</v>
      </c>
      <c r="G1054" s="426" t="s">
        <v>96</v>
      </c>
      <c r="L1054" s="510" t="e">
        <v>#N/A</v>
      </c>
      <c r="N1054" s="267"/>
      <c r="O1054" s="267"/>
    </row>
    <row r="1055" spans="1:15">
      <c r="A1055" s="258" t="str">
        <f t="shared" ref="A1055:A1118" si="154">CONCATENATE(B1055,C1055,D1055,E1055,F1055,G1055)</f>
        <v>71050301000000</v>
      </c>
      <c r="B1055" s="425" t="s">
        <v>439</v>
      </c>
      <c r="C1055" s="260" t="s">
        <v>149</v>
      </c>
      <c r="D1055" s="261" t="s">
        <v>442</v>
      </c>
      <c r="E1055" s="262" t="s">
        <v>106</v>
      </c>
      <c r="F1055" s="263" t="s">
        <v>441</v>
      </c>
      <c r="G1055" s="426" t="s">
        <v>440</v>
      </c>
      <c r="L1055" s="510" t="s">
        <v>536</v>
      </c>
      <c r="N1055" s="267"/>
      <c r="O1055" s="267"/>
    </row>
    <row r="1056" spans="1:15">
      <c r="A1056" s="258" t="str">
        <f t="shared" si="154"/>
        <v>71050301000001</v>
      </c>
      <c r="B1056" s="425" t="s">
        <v>439</v>
      </c>
      <c r="C1056" s="260" t="s">
        <v>149</v>
      </c>
      <c r="D1056" s="261" t="s">
        <v>442</v>
      </c>
      <c r="E1056" s="262" t="s">
        <v>106</v>
      </c>
      <c r="F1056" s="263" t="s">
        <v>441</v>
      </c>
      <c r="G1056" s="426" t="s">
        <v>96</v>
      </c>
      <c r="L1056" s="510" t="e">
        <v>#N/A</v>
      </c>
      <c r="N1056" s="267"/>
      <c r="O1056" s="267"/>
    </row>
    <row r="1057" spans="1:15">
      <c r="A1057" s="258" t="str">
        <f t="shared" si="154"/>
        <v>71050301010000</v>
      </c>
      <c r="B1057" s="425" t="s">
        <v>439</v>
      </c>
      <c r="C1057" s="260" t="s">
        <v>149</v>
      </c>
      <c r="D1057" s="261" t="s">
        <v>442</v>
      </c>
      <c r="E1057" s="262" t="s">
        <v>106</v>
      </c>
      <c r="F1057" s="263" t="s">
        <v>106</v>
      </c>
      <c r="G1057" s="426" t="s">
        <v>440</v>
      </c>
      <c r="L1057" s="510" t="s">
        <v>537</v>
      </c>
      <c r="N1057" s="267"/>
      <c r="O1057" s="267"/>
    </row>
    <row r="1058" spans="1:15">
      <c r="A1058" s="258" t="str">
        <f t="shared" si="154"/>
        <v>71050301014213</v>
      </c>
      <c r="B1058" s="425" t="s">
        <v>439</v>
      </c>
      <c r="C1058" s="260" t="s">
        <v>149</v>
      </c>
      <c r="D1058" s="261" t="s">
        <v>442</v>
      </c>
      <c r="E1058" s="262" t="s">
        <v>106</v>
      </c>
      <c r="F1058" s="263" t="s">
        <v>106</v>
      </c>
      <c r="G1058" s="426">
        <v>4213</v>
      </c>
      <c r="L1058" s="510" t="s">
        <v>115</v>
      </c>
      <c r="M1058" s="511">
        <v>4213</v>
      </c>
      <c r="N1058" s="267"/>
      <c r="O1058" s="267"/>
    </row>
    <row r="1059" spans="1:15">
      <c r="A1059" s="258" t="str">
        <f t="shared" si="154"/>
        <v>71050601014269</v>
      </c>
      <c r="B1059" s="425" t="s">
        <v>439</v>
      </c>
      <c r="C1059" s="260" t="s">
        <v>149</v>
      </c>
      <c r="D1059" s="261" t="s">
        <v>157</v>
      </c>
      <c r="E1059" s="262" t="s">
        <v>106</v>
      </c>
      <c r="F1059" s="263" t="s">
        <v>106</v>
      </c>
      <c r="G1059" s="426">
        <v>4269</v>
      </c>
      <c r="L1059" s="510" t="s">
        <v>240</v>
      </c>
      <c r="M1059" s="511">
        <v>4269</v>
      </c>
      <c r="N1059" s="267"/>
      <c r="O1059" s="267"/>
    </row>
    <row r="1060" spans="1:15" ht="45">
      <c r="A1060" s="258" t="str">
        <f t="shared" si="154"/>
        <v>71050601014638</v>
      </c>
      <c r="B1060" s="425" t="s">
        <v>439</v>
      </c>
      <c r="C1060" s="260" t="s">
        <v>149</v>
      </c>
      <c r="D1060" s="261" t="s">
        <v>157</v>
      </c>
      <c r="E1060" s="262" t="s">
        <v>106</v>
      </c>
      <c r="F1060" s="263" t="s">
        <v>106</v>
      </c>
      <c r="G1060" s="426">
        <v>4638</v>
      </c>
      <c r="L1060" s="510" t="s">
        <v>241</v>
      </c>
      <c r="M1060" s="511">
        <v>4638</v>
      </c>
      <c r="N1060" s="267"/>
      <c r="O1060" s="267"/>
    </row>
    <row r="1061" spans="1:15" ht="30">
      <c r="A1061" s="258" t="str">
        <f t="shared" si="154"/>
        <v>71050601014819</v>
      </c>
      <c r="B1061" s="425" t="s">
        <v>439</v>
      </c>
      <c r="C1061" s="260" t="s">
        <v>149</v>
      </c>
      <c r="D1061" s="261" t="s">
        <v>157</v>
      </c>
      <c r="E1061" s="262" t="s">
        <v>106</v>
      </c>
      <c r="F1061" s="263" t="s">
        <v>106</v>
      </c>
      <c r="G1061" s="426">
        <v>4819</v>
      </c>
      <c r="L1061" s="510" t="s">
        <v>219</v>
      </c>
      <c r="M1061" s="511">
        <v>4819</v>
      </c>
      <c r="N1061" s="267"/>
      <c r="O1061" s="267"/>
    </row>
    <row r="1062" spans="1:15" ht="30">
      <c r="A1062" s="258" t="str">
        <f t="shared" si="154"/>
        <v>71050601015113</v>
      </c>
      <c r="B1062" s="425" t="s">
        <v>439</v>
      </c>
      <c r="C1062" s="260" t="s">
        <v>149</v>
      </c>
      <c r="D1062" s="261" t="s">
        <v>157</v>
      </c>
      <c r="E1062" s="262" t="s">
        <v>106</v>
      </c>
      <c r="F1062" s="263" t="s">
        <v>106</v>
      </c>
      <c r="G1062" s="426">
        <v>5113</v>
      </c>
      <c r="L1062" s="510" t="s">
        <v>174</v>
      </c>
      <c r="M1062" s="511">
        <v>5113</v>
      </c>
      <c r="N1062" s="267"/>
      <c r="O1062" s="267"/>
    </row>
    <row r="1063" spans="1:15">
      <c r="A1063" s="258" t="str">
        <f t="shared" si="154"/>
        <v>71050601040000</v>
      </c>
      <c r="B1063" s="425" t="s">
        <v>439</v>
      </c>
      <c r="C1063" s="260" t="s">
        <v>149</v>
      </c>
      <c r="D1063" s="261" t="s">
        <v>157</v>
      </c>
      <c r="E1063" s="262" t="s">
        <v>106</v>
      </c>
      <c r="F1063" s="263" t="s">
        <v>155</v>
      </c>
      <c r="G1063" s="426" t="s">
        <v>440</v>
      </c>
      <c r="L1063" s="510" t="s">
        <v>538</v>
      </c>
      <c r="N1063" s="267"/>
      <c r="O1063" s="267"/>
    </row>
    <row r="1064" spans="1:15">
      <c r="A1064" s="258" t="str">
        <f t="shared" si="154"/>
        <v>71050601044269</v>
      </c>
      <c r="B1064" s="425" t="s">
        <v>439</v>
      </c>
      <c r="C1064" s="260" t="s">
        <v>149</v>
      </c>
      <c r="D1064" s="261" t="s">
        <v>157</v>
      </c>
      <c r="E1064" s="262" t="s">
        <v>106</v>
      </c>
      <c r="F1064" s="263" t="s">
        <v>155</v>
      </c>
      <c r="G1064" s="426">
        <v>4269</v>
      </c>
      <c r="L1064" s="510" t="s">
        <v>240</v>
      </c>
      <c r="M1064" s="511">
        <v>4269</v>
      </c>
      <c r="N1064" s="267"/>
      <c r="O1064" s="267"/>
    </row>
    <row r="1065" spans="1:15" ht="30">
      <c r="A1065" s="258" t="str">
        <f t="shared" si="154"/>
        <v>71050601044819</v>
      </c>
      <c r="B1065" s="425" t="s">
        <v>439</v>
      </c>
      <c r="C1065" s="260" t="s">
        <v>149</v>
      </c>
      <c r="D1065" s="261" t="s">
        <v>157</v>
      </c>
      <c r="E1065" s="262" t="s">
        <v>106</v>
      </c>
      <c r="F1065" s="263" t="s">
        <v>155</v>
      </c>
      <c r="G1065" s="426">
        <v>4819</v>
      </c>
      <c r="L1065" s="510" t="s">
        <v>219</v>
      </c>
      <c r="M1065" s="511">
        <v>4819</v>
      </c>
      <c r="N1065" s="267"/>
      <c r="O1065" s="267"/>
    </row>
    <row r="1066" spans="1:15">
      <c r="A1066" s="258" t="str">
        <f t="shared" si="154"/>
        <v>71050601045221</v>
      </c>
      <c r="B1066" s="425" t="s">
        <v>439</v>
      </c>
      <c r="C1066" s="260" t="s">
        <v>149</v>
      </c>
      <c r="D1066" s="261" t="s">
        <v>157</v>
      </c>
      <c r="E1066" s="262" t="s">
        <v>106</v>
      </c>
      <c r="F1066" s="263" t="s">
        <v>155</v>
      </c>
      <c r="G1066" s="426">
        <v>5221</v>
      </c>
      <c r="L1066" s="510" t="s">
        <v>428</v>
      </c>
      <c r="M1066" s="511">
        <v>5221</v>
      </c>
      <c r="N1066" s="267"/>
      <c r="O1066" s="267"/>
    </row>
    <row r="1067" spans="1:15">
      <c r="A1067" s="258" t="str">
        <f t="shared" si="154"/>
        <v>71050601050000</v>
      </c>
      <c r="B1067" s="425" t="s">
        <v>439</v>
      </c>
      <c r="C1067" s="260" t="s">
        <v>149</v>
      </c>
      <c r="D1067" s="261" t="s">
        <v>157</v>
      </c>
      <c r="E1067" s="262" t="s">
        <v>106</v>
      </c>
      <c r="F1067" s="263" t="s">
        <v>149</v>
      </c>
      <c r="G1067" s="426" t="s">
        <v>440</v>
      </c>
      <c r="L1067" s="510" t="s">
        <v>539</v>
      </c>
      <c r="N1067" s="267"/>
      <c r="O1067" s="267"/>
    </row>
    <row r="1068" spans="1:15">
      <c r="A1068" s="258" t="str">
        <f t="shared" si="154"/>
        <v>71050601054861</v>
      </c>
      <c r="B1068" s="425" t="s">
        <v>439</v>
      </c>
      <c r="C1068" s="260" t="s">
        <v>149</v>
      </c>
      <c r="D1068" s="261" t="s">
        <v>157</v>
      </c>
      <c r="E1068" s="262" t="s">
        <v>106</v>
      </c>
      <c r="F1068" s="263" t="s">
        <v>149</v>
      </c>
      <c r="G1068" s="426">
        <v>4861</v>
      </c>
      <c r="L1068" s="510" t="s">
        <v>134</v>
      </c>
      <c r="M1068" s="511">
        <v>4861</v>
      </c>
      <c r="N1068" s="267"/>
      <c r="O1068" s="267"/>
    </row>
    <row r="1069" spans="1:15">
      <c r="A1069" s="258" t="str">
        <f t="shared" si="154"/>
        <v>71060101025111</v>
      </c>
      <c r="B1069" s="425" t="s">
        <v>439</v>
      </c>
      <c r="C1069" s="260" t="s">
        <v>157</v>
      </c>
      <c r="D1069" s="261" t="s">
        <v>106</v>
      </c>
      <c r="E1069" s="262" t="s">
        <v>106</v>
      </c>
      <c r="F1069" s="263" t="s">
        <v>140</v>
      </c>
      <c r="G1069" s="426">
        <v>5111</v>
      </c>
      <c r="L1069" s="510" t="s">
        <v>421</v>
      </c>
      <c r="M1069" s="511">
        <v>5111</v>
      </c>
      <c r="N1069" s="267"/>
      <c r="O1069" s="267"/>
    </row>
    <row r="1070" spans="1:15">
      <c r="A1070" s="258" t="str">
        <f t="shared" si="154"/>
        <v>71060101025112</v>
      </c>
      <c r="B1070" s="425" t="s">
        <v>439</v>
      </c>
      <c r="C1070" s="260" t="s">
        <v>157</v>
      </c>
      <c r="D1070" s="261" t="s">
        <v>106</v>
      </c>
      <c r="E1070" s="262" t="s">
        <v>106</v>
      </c>
      <c r="F1070" s="263" t="s">
        <v>140</v>
      </c>
      <c r="G1070" s="426">
        <v>5112</v>
      </c>
      <c r="L1070" s="510" t="s">
        <v>173</v>
      </c>
      <c r="M1070" s="511">
        <v>5112</v>
      </c>
      <c r="N1070" s="267"/>
      <c r="O1070" s="267"/>
    </row>
    <row r="1071" spans="1:15">
      <c r="A1071" s="258" t="str">
        <f t="shared" si="154"/>
        <v>71060300000000</v>
      </c>
      <c r="B1071" s="425" t="s">
        <v>439</v>
      </c>
      <c r="C1071" s="260" t="s">
        <v>157</v>
      </c>
      <c r="D1071" s="261" t="s">
        <v>442</v>
      </c>
      <c r="E1071" s="262" t="s">
        <v>441</v>
      </c>
      <c r="F1071" s="263" t="s">
        <v>441</v>
      </c>
      <c r="G1071" s="426" t="s">
        <v>440</v>
      </c>
      <c r="L1071" s="510" t="s">
        <v>540</v>
      </c>
      <c r="N1071" s="267"/>
      <c r="O1071" s="267"/>
    </row>
    <row r="1072" spans="1:15">
      <c r="A1072" s="258" t="str">
        <f t="shared" si="154"/>
        <v>71060300000001</v>
      </c>
      <c r="B1072" s="425" t="s">
        <v>439</v>
      </c>
      <c r="C1072" s="260" t="s">
        <v>157</v>
      </c>
      <c r="D1072" s="261" t="s">
        <v>442</v>
      </c>
      <c r="E1072" s="262" t="s">
        <v>441</v>
      </c>
      <c r="F1072" s="263" t="s">
        <v>441</v>
      </c>
      <c r="G1072" s="426" t="s">
        <v>96</v>
      </c>
      <c r="L1072" s="510" t="e">
        <v>#N/A</v>
      </c>
      <c r="N1072" s="267"/>
      <c r="O1072" s="267"/>
    </row>
    <row r="1073" spans="1:15">
      <c r="A1073" s="258" t="str">
        <f t="shared" si="154"/>
        <v>71060301000000</v>
      </c>
      <c r="B1073" s="425" t="s">
        <v>439</v>
      </c>
      <c r="C1073" s="260" t="s">
        <v>157</v>
      </c>
      <c r="D1073" s="261" t="s">
        <v>442</v>
      </c>
      <c r="E1073" s="262" t="s">
        <v>106</v>
      </c>
      <c r="F1073" s="263" t="s">
        <v>441</v>
      </c>
      <c r="G1073" s="426" t="s">
        <v>440</v>
      </c>
      <c r="L1073" s="510" t="s">
        <v>541</v>
      </c>
      <c r="N1073" s="267"/>
      <c r="O1073" s="267"/>
    </row>
    <row r="1074" spans="1:15">
      <c r="A1074" s="258" t="str">
        <f t="shared" si="154"/>
        <v>71060301000001</v>
      </c>
      <c r="B1074" s="425" t="s">
        <v>439</v>
      </c>
      <c r="C1074" s="260" t="s">
        <v>157</v>
      </c>
      <c r="D1074" s="261" t="s">
        <v>442</v>
      </c>
      <c r="E1074" s="262" t="s">
        <v>106</v>
      </c>
      <c r="F1074" s="263" t="s">
        <v>441</v>
      </c>
      <c r="G1074" s="426" t="s">
        <v>96</v>
      </c>
      <c r="L1074" s="510" t="e">
        <v>#N/A</v>
      </c>
      <c r="N1074" s="267"/>
      <c r="O1074" s="267"/>
    </row>
    <row r="1075" spans="1:15">
      <c r="A1075" s="258" t="str">
        <f t="shared" si="154"/>
        <v>71060301010000</v>
      </c>
      <c r="B1075" s="425" t="s">
        <v>439</v>
      </c>
      <c r="C1075" s="260" t="s">
        <v>157</v>
      </c>
      <c r="D1075" s="261" t="s">
        <v>442</v>
      </c>
      <c r="E1075" s="262" t="s">
        <v>106</v>
      </c>
      <c r="F1075" s="263" t="s">
        <v>106</v>
      </c>
      <c r="G1075" s="426" t="s">
        <v>440</v>
      </c>
      <c r="L1075" s="510" t="s">
        <v>542</v>
      </c>
      <c r="N1075" s="267"/>
      <c r="O1075" s="267"/>
    </row>
    <row r="1076" spans="1:15">
      <c r="A1076" s="258" t="str">
        <f t="shared" si="154"/>
        <v>71060301014861</v>
      </c>
      <c r="B1076" s="425" t="s">
        <v>439</v>
      </c>
      <c r="C1076" s="260" t="s">
        <v>157</v>
      </c>
      <c r="D1076" s="261" t="s">
        <v>442</v>
      </c>
      <c r="E1076" s="262" t="s">
        <v>106</v>
      </c>
      <c r="F1076" s="263" t="s">
        <v>106</v>
      </c>
      <c r="G1076" s="426">
        <v>4861</v>
      </c>
      <c r="L1076" s="510" t="s">
        <v>134</v>
      </c>
      <c r="M1076" s="511">
        <v>4861</v>
      </c>
      <c r="N1076" s="267"/>
      <c r="O1076" s="267"/>
    </row>
    <row r="1077" spans="1:15">
      <c r="A1077" s="258" t="str">
        <f t="shared" si="154"/>
        <v>71060301020000</v>
      </c>
      <c r="B1077" s="425" t="s">
        <v>439</v>
      </c>
      <c r="C1077" s="260" t="s">
        <v>157</v>
      </c>
      <c r="D1077" s="261" t="s">
        <v>442</v>
      </c>
      <c r="E1077" s="262" t="s">
        <v>106</v>
      </c>
      <c r="F1077" s="263" t="s">
        <v>140</v>
      </c>
      <c r="G1077" s="426" t="s">
        <v>440</v>
      </c>
      <c r="L1077" s="510" t="s">
        <v>543</v>
      </c>
      <c r="N1077" s="267"/>
      <c r="O1077" s="267"/>
    </row>
    <row r="1078" spans="1:15">
      <c r="A1078" s="258" t="str">
        <f t="shared" si="154"/>
        <v>71060301024861</v>
      </c>
      <c r="B1078" s="425" t="s">
        <v>439</v>
      </c>
      <c r="C1078" s="260" t="s">
        <v>157</v>
      </c>
      <c r="D1078" s="261" t="s">
        <v>442</v>
      </c>
      <c r="E1078" s="262" t="s">
        <v>106</v>
      </c>
      <c r="F1078" s="263" t="s">
        <v>140</v>
      </c>
      <c r="G1078" s="426">
        <v>4861</v>
      </c>
      <c r="L1078" s="510" t="s">
        <v>134</v>
      </c>
      <c r="M1078" s="511">
        <v>4861</v>
      </c>
      <c r="N1078" s="267"/>
      <c r="O1078" s="267"/>
    </row>
    <row r="1079" spans="1:15">
      <c r="A1079" s="258" t="str">
        <f t="shared" si="154"/>
        <v>71060301030000</v>
      </c>
      <c r="B1079" s="425" t="s">
        <v>439</v>
      </c>
      <c r="C1079" s="260" t="s">
        <v>157</v>
      </c>
      <c r="D1079" s="261" t="s">
        <v>442</v>
      </c>
      <c r="E1079" s="262" t="s">
        <v>106</v>
      </c>
      <c r="F1079" s="263" t="s">
        <v>442</v>
      </c>
      <c r="G1079" s="426" t="s">
        <v>440</v>
      </c>
      <c r="L1079" s="510" t="s">
        <v>544</v>
      </c>
      <c r="N1079" s="267"/>
      <c r="O1079" s="267"/>
    </row>
    <row r="1080" spans="1:15">
      <c r="A1080" s="258" t="str">
        <f t="shared" si="154"/>
        <v>71060301034861</v>
      </c>
      <c r="B1080" s="425" t="s">
        <v>439</v>
      </c>
      <c r="C1080" s="260" t="s">
        <v>157</v>
      </c>
      <c r="D1080" s="261" t="s">
        <v>442</v>
      </c>
      <c r="E1080" s="262" t="s">
        <v>106</v>
      </c>
      <c r="F1080" s="263" t="s">
        <v>442</v>
      </c>
      <c r="G1080" s="426">
        <v>4861</v>
      </c>
      <c r="L1080" s="510" t="s">
        <v>134</v>
      </c>
      <c r="M1080" s="511">
        <v>4861</v>
      </c>
      <c r="N1080" s="267"/>
      <c r="O1080" s="267"/>
    </row>
    <row r="1081" spans="1:15">
      <c r="A1081" s="258" t="str">
        <f t="shared" si="154"/>
        <v>71060301040000</v>
      </c>
      <c r="B1081" s="425" t="s">
        <v>439</v>
      </c>
      <c r="C1081" s="260" t="s">
        <v>157</v>
      </c>
      <c r="D1081" s="261" t="s">
        <v>442</v>
      </c>
      <c r="E1081" s="262" t="s">
        <v>106</v>
      </c>
      <c r="F1081" s="263" t="s">
        <v>155</v>
      </c>
      <c r="G1081" s="426" t="s">
        <v>440</v>
      </c>
      <c r="L1081" s="510" t="s">
        <v>545</v>
      </c>
      <c r="N1081" s="267"/>
      <c r="O1081" s="267"/>
    </row>
    <row r="1082" spans="1:15">
      <c r="A1082" s="258" t="str">
        <f t="shared" si="154"/>
        <v>71060301044861</v>
      </c>
      <c r="B1082" s="425" t="s">
        <v>439</v>
      </c>
      <c r="C1082" s="260" t="s">
        <v>157</v>
      </c>
      <c r="D1082" s="261" t="s">
        <v>442</v>
      </c>
      <c r="E1082" s="262" t="s">
        <v>106</v>
      </c>
      <c r="F1082" s="263" t="s">
        <v>155</v>
      </c>
      <c r="G1082" s="426">
        <v>4861</v>
      </c>
      <c r="L1082" s="510" t="s">
        <v>134</v>
      </c>
      <c r="M1082" s="511">
        <v>4861</v>
      </c>
      <c r="N1082" s="267"/>
      <c r="O1082" s="267"/>
    </row>
    <row r="1083" spans="1:15">
      <c r="A1083" s="258" t="str">
        <f t="shared" si="154"/>
        <v>71060301050000</v>
      </c>
      <c r="B1083" s="425" t="s">
        <v>439</v>
      </c>
      <c r="C1083" s="260" t="s">
        <v>157</v>
      </c>
      <c r="D1083" s="261" t="s">
        <v>442</v>
      </c>
      <c r="E1083" s="262" t="s">
        <v>106</v>
      </c>
      <c r="F1083" s="263" t="s">
        <v>149</v>
      </c>
      <c r="G1083" s="426" t="s">
        <v>440</v>
      </c>
      <c r="L1083" s="510" t="s">
        <v>546</v>
      </c>
      <c r="N1083" s="267"/>
      <c r="O1083" s="267"/>
    </row>
    <row r="1084" spans="1:15">
      <c r="A1084" s="258" t="str">
        <f t="shared" si="154"/>
        <v>71060301054861</v>
      </c>
      <c r="B1084" s="425" t="s">
        <v>439</v>
      </c>
      <c r="C1084" s="260" t="s">
        <v>157</v>
      </c>
      <c r="D1084" s="261" t="s">
        <v>442</v>
      </c>
      <c r="E1084" s="262" t="s">
        <v>106</v>
      </c>
      <c r="F1084" s="263" t="s">
        <v>149</v>
      </c>
      <c r="G1084" s="426">
        <v>4861</v>
      </c>
      <c r="L1084" s="510" t="s">
        <v>134</v>
      </c>
      <c r="M1084" s="511">
        <v>4861</v>
      </c>
      <c r="N1084" s="267"/>
      <c r="O1084" s="267"/>
    </row>
    <row r="1085" spans="1:15">
      <c r="A1085" s="258" t="str">
        <f t="shared" si="154"/>
        <v>71060401010000</v>
      </c>
      <c r="B1085" s="425" t="s">
        <v>439</v>
      </c>
      <c r="C1085" s="260" t="s">
        <v>157</v>
      </c>
      <c r="D1085" s="261" t="s">
        <v>155</v>
      </c>
      <c r="E1085" s="262" t="s">
        <v>106</v>
      </c>
      <c r="F1085" s="263" t="s">
        <v>106</v>
      </c>
      <c r="G1085" s="426" t="s">
        <v>440</v>
      </c>
      <c r="L1085" s="510" t="s">
        <v>547</v>
      </c>
      <c r="N1085" s="267"/>
      <c r="O1085" s="267"/>
    </row>
    <row r="1086" spans="1:15" ht="30">
      <c r="A1086" s="258" t="str">
        <f t="shared" si="154"/>
        <v>71060401015113</v>
      </c>
      <c r="B1086" s="425" t="s">
        <v>439</v>
      </c>
      <c r="C1086" s="260" t="s">
        <v>157</v>
      </c>
      <c r="D1086" s="261" t="s">
        <v>155</v>
      </c>
      <c r="E1086" s="262" t="s">
        <v>106</v>
      </c>
      <c r="F1086" s="263" t="s">
        <v>106</v>
      </c>
      <c r="G1086" s="426">
        <v>5113</v>
      </c>
      <c r="L1086" s="510" t="s">
        <v>174</v>
      </c>
      <c r="M1086" s="511">
        <v>5113</v>
      </c>
      <c r="N1086" s="267"/>
      <c r="O1086" s="267"/>
    </row>
    <row r="1087" spans="1:15">
      <c r="A1087" s="258" t="str">
        <f t="shared" si="154"/>
        <v>71060401015129</v>
      </c>
      <c r="B1087" s="425" t="s">
        <v>439</v>
      </c>
      <c r="C1087" s="260" t="s">
        <v>157</v>
      </c>
      <c r="D1087" s="261" t="s">
        <v>155</v>
      </c>
      <c r="E1087" s="262" t="s">
        <v>106</v>
      </c>
      <c r="F1087" s="263" t="s">
        <v>106</v>
      </c>
      <c r="G1087" s="426">
        <v>5129</v>
      </c>
      <c r="L1087" s="510" t="s">
        <v>424</v>
      </c>
      <c r="M1087" s="511">
        <v>5129</v>
      </c>
      <c r="N1087" s="267"/>
      <c r="O1087" s="267"/>
    </row>
    <row r="1088" spans="1:15">
      <c r="A1088" s="258" t="str">
        <f t="shared" si="154"/>
        <v>71060401020000</v>
      </c>
      <c r="B1088" s="425" t="s">
        <v>439</v>
      </c>
      <c r="C1088" s="260" t="s">
        <v>157</v>
      </c>
      <c r="D1088" s="261" t="s">
        <v>155</v>
      </c>
      <c r="E1088" s="262" t="s">
        <v>106</v>
      </c>
      <c r="F1088" s="263" t="s">
        <v>140</v>
      </c>
      <c r="G1088" s="426" t="s">
        <v>440</v>
      </c>
      <c r="L1088" s="510" t="s">
        <v>548</v>
      </c>
      <c r="N1088" s="267"/>
      <c r="O1088" s="267"/>
    </row>
    <row r="1089" spans="1:15" ht="30">
      <c r="A1089" s="258" t="str">
        <f t="shared" si="154"/>
        <v>71060401024511</v>
      </c>
      <c r="B1089" s="425" t="s">
        <v>439</v>
      </c>
      <c r="C1089" s="260" t="s">
        <v>157</v>
      </c>
      <c r="D1089" s="261" t="s">
        <v>155</v>
      </c>
      <c r="E1089" s="262" t="s">
        <v>106</v>
      </c>
      <c r="F1089" s="263" t="s">
        <v>140</v>
      </c>
      <c r="G1089" s="426">
        <v>4511</v>
      </c>
      <c r="L1089" s="510" t="s">
        <v>217</v>
      </c>
      <c r="M1089" s="511">
        <v>4511</v>
      </c>
      <c r="N1089" s="267"/>
      <c r="O1089" s="267"/>
    </row>
    <row r="1090" spans="1:15">
      <c r="A1090" s="258" t="str">
        <f t="shared" si="154"/>
        <v>71060401024861</v>
      </c>
      <c r="B1090" s="425" t="s">
        <v>439</v>
      </c>
      <c r="C1090" s="260" t="s">
        <v>157</v>
      </c>
      <c r="D1090" s="261" t="s">
        <v>155</v>
      </c>
      <c r="E1090" s="262" t="s">
        <v>106</v>
      </c>
      <c r="F1090" s="263" t="s">
        <v>140</v>
      </c>
      <c r="G1090" s="426">
        <v>4861</v>
      </c>
      <c r="L1090" s="510" t="s">
        <v>134</v>
      </c>
      <c r="M1090" s="511">
        <v>4861</v>
      </c>
      <c r="N1090" s="267"/>
      <c r="O1090" s="267"/>
    </row>
    <row r="1091" spans="1:15">
      <c r="A1091" s="258" t="str">
        <f t="shared" si="154"/>
        <v>71060401040000</v>
      </c>
      <c r="B1091" s="425" t="s">
        <v>439</v>
      </c>
      <c r="C1091" s="260" t="s">
        <v>157</v>
      </c>
      <c r="D1091" s="261" t="s">
        <v>155</v>
      </c>
      <c r="E1091" s="262" t="s">
        <v>106</v>
      </c>
      <c r="F1091" s="263" t="s">
        <v>155</v>
      </c>
      <c r="G1091" s="426" t="s">
        <v>440</v>
      </c>
      <c r="L1091" s="510" t="s">
        <v>549</v>
      </c>
      <c r="N1091" s="267"/>
      <c r="O1091" s="267"/>
    </row>
    <row r="1092" spans="1:15" ht="30">
      <c r="A1092" s="258" t="str">
        <f t="shared" si="154"/>
        <v>71060401045113</v>
      </c>
      <c r="B1092" s="425" t="s">
        <v>439</v>
      </c>
      <c r="C1092" s="260" t="s">
        <v>157</v>
      </c>
      <c r="D1092" s="261" t="s">
        <v>155</v>
      </c>
      <c r="E1092" s="262" t="s">
        <v>106</v>
      </c>
      <c r="F1092" s="263" t="s">
        <v>155</v>
      </c>
      <c r="G1092" s="426">
        <v>5113</v>
      </c>
      <c r="L1092" s="510" t="s">
        <v>174</v>
      </c>
      <c r="M1092" s="511">
        <v>5113</v>
      </c>
      <c r="N1092" s="267"/>
      <c r="O1092" s="267"/>
    </row>
    <row r="1093" spans="1:15">
      <c r="A1093" s="258" t="str">
        <f t="shared" si="154"/>
        <v>71060500000000</v>
      </c>
      <c r="B1093" s="425" t="s">
        <v>439</v>
      </c>
      <c r="C1093" s="260" t="s">
        <v>157</v>
      </c>
      <c r="D1093" s="261" t="s">
        <v>149</v>
      </c>
      <c r="E1093" s="262" t="s">
        <v>441</v>
      </c>
      <c r="F1093" s="263" t="s">
        <v>441</v>
      </c>
      <c r="G1093" s="426" t="s">
        <v>440</v>
      </c>
      <c r="L1093" s="510" t="s">
        <v>550</v>
      </c>
      <c r="N1093" s="267"/>
      <c r="O1093" s="267"/>
    </row>
    <row r="1094" spans="1:15">
      <c r="A1094" s="258" t="str">
        <f t="shared" si="154"/>
        <v>71060500000001</v>
      </c>
      <c r="B1094" s="425" t="s">
        <v>439</v>
      </c>
      <c r="C1094" s="260" t="s">
        <v>157</v>
      </c>
      <c r="D1094" s="261" t="s">
        <v>149</v>
      </c>
      <c r="E1094" s="262" t="s">
        <v>441</v>
      </c>
      <c r="F1094" s="263" t="s">
        <v>441</v>
      </c>
      <c r="G1094" s="426" t="s">
        <v>96</v>
      </c>
      <c r="L1094" s="510" t="e">
        <v>#N/A</v>
      </c>
      <c r="N1094" s="267"/>
      <c r="O1094" s="267"/>
    </row>
    <row r="1095" spans="1:15">
      <c r="A1095" s="258" t="str">
        <f t="shared" si="154"/>
        <v>71060501000000</v>
      </c>
      <c r="B1095" s="425" t="s">
        <v>439</v>
      </c>
      <c r="C1095" s="260" t="s">
        <v>157</v>
      </c>
      <c r="D1095" s="261" t="s">
        <v>149</v>
      </c>
      <c r="E1095" s="262" t="s">
        <v>106</v>
      </c>
      <c r="F1095" s="263" t="s">
        <v>441</v>
      </c>
      <c r="G1095" s="426" t="s">
        <v>440</v>
      </c>
      <c r="L1095" s="510" t="s">
        <v>551</v>
      </c>
      <c r="N1095" s="267"/>
      <c r="O1095" s="267"/>
    </row>
    <row r="1096" spans="1:15">
      <c r="A1096" s="258" t="str">
        <f t="shared" si="154"/>
        <v>71060501000001</v>
      </c>
      <c r="B1096" s="425" t="s">
        <v>439</v>
      </c>
      <c r="C1096" s="260" t="s">
        <v>157</v>
      </c>
      <c r="D1096" s="261" t="s">
        <v>149</v>
      </c>
      <c r="E1096" s="262" t="s">
        <v>106</v>
      </c>
      <c r="F1096" s="263" t="s">
        <v>441</v>
      </c>
      <c r="G1096" s="426" t="s">
        <v>96</v>
      </c>
      <c r="L1096" s="510" t="e">
        <v>#N/A</v>
      </c>
      <c r="N1096" s="267"/>
      <c r="O1096" s="267"/>
    </row>
    <row r="1097" spans="1:15">
      <c r="A1097" s="258" t="str">
        <f t="shared" si="154"/>
        <v>71060501010000</v>
      </c>
      <c r="B1097" s="425" t="s">
        <v>439</v>
      </c>
      <c r="C1097" s="260" t="s">
        <v>157</v>
      </c>
      <c r="D1097" s="261" t="s">
        <v>149</v>
      </c>
      <c r="E1097" s="262" t="s">
        <v>106</v>
      </c>
      <c r="F1097" s="263" t="s">
        <v>106</v>
      </c>
      <c r="G1097" s="426" t="s">
        <v>440</v>
      </c>
      <c r="L1097" s="510" t="s">
        <v>552</v>
      </c>
      <c r="N1097" s="267"/>
      <c r="O1097" s="267"/>
    </row>
    <row r="1098" spans="1:15">
      <c r="A1098" s="258" t="str">
        <f t="shared" si="154"/>
        <v>71060501015134</v>
      </c>
      <c r="B1098" s="425" t="s">
        <v>439</v>
      </c>
      <c r="C1098" s="260" t="s">
        <v>157</v>
      </c>
      <c r="D1098" s="261" t="s">
        <v>149</v>
      </c>
      <c r="E1098" s="262" t="s">
        <v>106</v>
      </c>
      <c r="F1098" s="263" t="s">
        <v>106</v>
      </c>
      <c r="G1098" s="426">
        <v>5134</v>
      </c>
      <c r="L1098" s="510" t="s">
        <v>139</v>
      </c>
      <c r="M1098" s="511">
        <v>5134</v>
      </c>
      <c r="N1098" s="267"/>
      <c r="O1098" s="267"/>
    </row>
    <row r="1099" spans="1:15">
      <c r="A1099" s="258" t="str">
        <f t="shared" si="154"/>
        <v>71060601034269</v>
      </c>
      <c r="B1099" s="425" t="s">
        <v>439</v>
      </c>
      <c r="C1099" s="260" t="s">
        <v>157</v>
      </c>
      <c r="D1099" s="261" t="s">
        <v>157</v>
      </c>
      <c r="E1099" s="262" t="s">
        <v>106</v>
      </c>
      <c r="F1099" s="263" t="s">
        <v>442</v>
      </c>
      <c r="G1099" s="426">
        <v>4269</v>
      </c>
      <c r="L1099" s="510" t="s">
        <v>240</v>
      </c>
      <c r="M1099" s="511">
        <v>4269</v>
      </c>
      <c r="N1099" s="267"/>
      <c r="O1099" s="267"/>
    </row>
    <row r="1100" spans="1:15" ht="30">
      <c r="A1100" s="258" t="str">
        <f t="shared" si="154"/>
        <v>71060601034521</v>
      </c>
      <c r="B1100" s="425" t="s">
        <v>439</v>
      </c>
      <c r="C1100" s="260" t="s">
        <v>157</v>
      </c>
      <c r="D1100" s="261" t="s">
        <v>157</v>
      </c>
      <c r="E1100" s="262" t="s">
        <v>106</v>
      </c>
      <c r="F1100" s="263" t="s">
        <v>442</v>
      </c>
      <c r="G1100" s="426">
        <v>4521</v>
      </c>
      <c r="L1100" s="510" t="s">
        <v>267</v>
      </c>
      <c r="M1100" s="511">
        <v>4521</v>
      </c>
      <c r="N1100" s="267"/>
      <c r="O1100" s="267"/>
    </row>
    <row r="1101" spans="1:15" ht="30">
      <c r="A1101" s="258" t="str">
        <f t="shared" si="154"/>
        <v>71060601034819</v>
      </c>
      <c r="B1101" s="425" t="s">
        <v>439</v>
      </c>
      <c r="C1101" s="260" t="s">
        <v>157</v>
      </c>
      <c r="D1101" s="261" t="s">
        <v>157</v>
      </c>
      <c r="E1101" s="262" t="s">
        <v>106</v>
      </c>
      <c r="F1101" s="263" t="s">
        <v>442</v>
      </c>
      <c r="G1101" s="426">
        <v>4819</v>
      </c>
      <c r="L1101" s="510" t="s">
        <v>219</v>
      </c>
      <c r="M1101" s="511">
        <v>4819</v>
      </c>
      <c r="N1101" s="267"/>
      <c r="O1101" s="267"/>
    </row>
    <row r="1102" spans="1:15">
      <c r="A1102" s="258" t="str">
        <f t="shared" si="154"/>
        <v>71060601035112</v>
      </c>
      <c r="B1102" s="425" t="s">
        <v>439</v>
      </c>
      <c r="C1102" s="260" t="s">
        <v>157</v>
      </c>
      <c r="D1102" s="261" t="s">
        <v>157</v>
      </c>
      <c r="E1102" s="262" t="s">
        <v>106</v>
      </c>
      <c r="F1102" s="263" t="s">
        <v>442</v>
      </c>
      <c r="G1102" s="426">
        <v>5112</v>
      </c>
      <c r="L1102" s="510" t="s">
        <v>173</v>
      </c>
      <c r="M1102" s="511">
        <v>5112</v>
      </c>
      <c r="N1102" s="267"/>
      <c r="O1102" s="267"/>
    </row>
    <row r="1103" spans="1:15">
      <c r="A1103" s="258" t="str">
        <f t="shared" si="154"/>
        <v>71060601044269</v>
      </c>
      <c r="B1103" s="425" t="s">
        <v>439</v>
      </c>
      <c r="C1103" s="260" t="s">
        <v>157</v>
      </c>
      <c r="D1103" s="261" t="s">
        <v>157</v>
      </c>
      <c r="E1103" s="262" t="s">
        <v>106</v>
      </c>
      <c r="F1103" s="263" t="s">
        <v>155</v>
      </c>
      <c r="G1103" s="426">
        <v>4269</v>
      </c>
      <c r="L1103" s="510" t="s">
        <v>240</v>
      </c>
      <c r="M1103" s="511">
        <v>4269</v>
      </c>
      <c r="N1103" s="267"/>
      <c r="O1103" s="267"/>
    </row>
    <row r="1104" spans="1:15" ht="30">
      <c r="A1104" s="258" t="str">
        <f t="shared" si="154"/>
        <v>71060601044521</v>
      </c>
      <c r="B1104" s="425" t="s">
        <v>439</v>
      </c>
      <c r="C1104" s="260" t="s">
        <v>157</v>
      </c>
      <c r="D1104" s="261" t="s">
        <v>157</v>
      </c>
      <c r="E1104" s="262" t="s">
        <v>106</v>
      </c>
      <c r="F1104" s="263" t="s">
        <v>155</v>
      </c>
      <c r="G1104" s="426">
        <v>4521</v>
      </c>
      <c r="L1104" s="510" t="s">
        <v>267</v>
      </c>
      <c r="M1104" s="511">
        <v>4521</v>
      </c>
      <c r="N1104" s="267"/>
      <c r="O1104" s="267"/>
    </row>
    <row r="1105" spans="1:15">
      <c r="A1105" s="258" t="str">
        <f t="shared" si="154"/>
        <v>71060601050000</v>
      </c>
      <c r="B1105" s="425" t="s">
        <v>439</v>
      </c>
      <c r="C1105" s="260" t="s">
        <v>157</v>
      </c>
      <c r="D1105" s="261" t="s">
        <v>157</v>
      </c>
      <c r="E1105" s="262" t="s">
        <v>106</v>
      </c>
      <c r="F1105" s="263" t="s">
        <v>149</v>
      </c>
      <c r="G1105" s="426" t="s">
        <v>440</v>
      </c>
      <c r="L1105" s="510" t="s">
        <v>553</v>
      </c>
      <c r="N1105" s="267"/>
      <c r="O1105" s="267"/>
    </row>
    <row r="1106" spans="1:15">
      <c r="A1106" s="258" t="str">
        <f t="shared" si="154"/>
        <v>71060601054861</v>
      </c>
      <c r="B1106" s="425" t="s">
        <v>439</v>
      </c>
      <c r="C1106" s="260" t="s">
        <v>157</v>
      </c>
      <c r="D1106" s="261" t="s">
        <v>157</v>
      </c>
      <c r="E1106" s="262" t="s">
        <v>106</v>
      </c>
      <c r="F1106" s="263" t="s">
        <v>149</v>
      </c>
      <c r="G1106" s="426">
        <v>4861</v>
      </c>
      <c r="L1106" s="510" t="s">
        <v>134</v>
      </c>
      <c r="M1106" s="511">
        <v>4861</v>
      </c>
      <c r="N1106" s="267"/>
      <c r="O1106" s="267"/>
    </row>
    <row r="1107" spans="1:15">
      <c r="A1107" s="258" t="str">
        <f t="shared" si="154"/>
        <v>71060601060000</v>
      </c>
      <c r="B1107" s="425" t="s">
        <v>439</v>
      </c>
      <c r="C1107" s="260" t="s">
        <v>157</v>
      </c>
      <c r="D1107" s="261" t="s">
        <v>157</v>
      </c>
      <c r="E1107" s="262" t="s">
        <v>106</v>
      </c>
      <c r="F1107" s="263" t="s">
        <v>157</v>
      </c>
      <c r="G1107" s="426" t="s">
        <v>440</v>
      </c>
      <c r="L1107" s="510" t="s">
        <v>554</v>
      </c>
      <c r="N1107" s="267"/>
      <c r="O1107" s="267"/>
    </row>
    <row r="1108" spans="1:15" ht="45">
      <c r="A1108" s="258" t="str">
        <f t="shared" si="154"/>
        <v>71060601064638</v>
      </c>
      <c r="B1108" s="425" t="s">
        <v>439</v>
      </c>
      <c r="C1108" s="260" t="s">
        <v>157</v>
      </c>
      <c r="D1108" s="261" t="s">
        <v>157</v>
      </c>
      <c r="E1108" s="262" t="s">
        <v>106</v>
      </c>
      <c r="F1108" s="263" t="s">
        <v>157</v>
      </c>
      <c r="G1108" s="426">
        <v>4638</v>
      </c>
      <c r="L1108" s="510" t="s">
        <v>241</v>
      </c>
      <c r="M1108" s="511">
        <v>4638</v>
      </c>
      <c r="N1108" s="267"/>
      <c r="O1108" s="267"/>
    </row>
    <row r="1109" spans="1:15">
      <c r="A1109" s="258" t="str">
        <f t="shared" si="154"/>
        <v>71060601070000</v>
      </c>
      <c r="B1109" s="425" t="s">
        <v>439</v>
      </c>
      <c r="C1109" s="260" t="s">
        <v>157</v>
      </c>
      <c r="D1109" s="261" t="s">
        <v>157</v>
      </c>
      <c r="E1109" s="262" t="s">
        <v>106</v>
      </c>
      <c r="F1109" s="263" t="s">
        <v>183</v>
      </c>
      <c r="G1109" s="426" t="s">
        <v>440</v>
      </c>
      <c r="L1109" s="510" t="s">
        <v>555</v>
      </c>
      <c r="N1109" s="267"/>
      <c r="O1109" s="267"/>
    </row>
    <row r="1110" spans="1:15" ht="30">
      <c r="A1110" s="258" t="str">
        <f t="shared" si="154"/>
        <v>71060601074251</v>
      </c>
      <c r="B1110" s="425" t="s">
        <v>439</v>
      </c>
      <c r="C1110" s="260" t="s">
        <v>157</v>
      </c>
      <c r="D1110" s="261" t="s">
        <v>157</v>
      </c>
      <c r="E1110" s="262" t="s">
        <v>106</v>
      </c>
      <c r="F1110" s="263" t="s">
        <v>183</v>
      </c>
      <c r="G1110" s="426">
        <v>4251</v>
      </c>
      <c r="L1110" s="510" t="s">
        <v>142</v>
      </c>
      <c r="M1110" s="511">
        <v>4251</v>
      </c>
      <c r="N1110" s="267"/>
      <c r="O1110" s="267"/>
    </row>
    <row r="1111" spans="1:15">
      <c r="A1111" s="258" t="str">
        <f t="shared" si="154"/>
        <v>71060601090000</v>
      </c>
      <c r="B1111" s="425" t="s">
        <v>439</v>
      </c>
      <c r="C1111" s="260" t="s">
        <v>157</v>
      </c>
      <c r="D1111" s="261" t="s">
        <v>157</v>
      </c>
      <c r="E1111" s="262" t="s">
        <v>106</v>
      </c>
      <c r="F1111" s="263" t="s">
        <v>187</v>
      </c>
      <c r="G1111" s="426" t="s">
        <v>440</v>
      </c>
      <c r="L1111" s="510" t="s">
        <v>556</v>
      </c>
      <c r="N1111" s="267"/>
      <c r="O1111" s="267"/>
    </row>
    <row r="1112" spans="1:15" ht="30">
      <c r="A1112" s="258" t="str">
        <f t="shared" si="154"/>
        <v>71060601094251</v>
      </c>
      <c r="B1112" s="425" t="s">
        <v>439</v>
      </c>
      <c r="C1112" s="260" t="s">
        <v>157</v>
      </c>
      <c r="D1112" s="261" t="s">
        <v>157</v>
      </c>
      <c r="E1112" s="262" t="s">
        <v>106</v>
      </c>
      <c r="F1112" s="263" t="s">
        <v>187</v>
      </c>
      <c r="G1112" s="426">
        <v>4251</v>
      </c>
      <c r="L1112" s="510" t="s">
        <v>142</v>
      </c>
      <c r="M1112" s="511">
        <v>4251</v>
      </c>
      <c r="N1112" s="267"/>
      <c r="O1112" s="267"/>
    </row>
    <row r="1113" spans="1:15" ht="30">
      <c r="A1113" s="258" t="str">
        <f t="shared" si="154"/>
        <v>71060601095113</v>
      </c>
      <c r="B1113" s="425" t="s">
        <v>439</v>
      </c>
      <c r="C1113" s="260" t="s">
        <v>157</v>
      </c>
      <c r="D1113" s="261" t="s">
        <v>157</v>
      </c>
      <c r="E1113" s="262" t="s">
        <v>106</v>
      </c>
      <c r="F1113" s="263" t="s">
        <v>187</v>
      </c>
      <c r="G1113" s="426">
        <v>5113</v>
      </c>
      <c r="L1113" s="510" t="s">
        <v>174</v>
      </c>
      <c r="M1113" s="511">
        <v>5113</v>
      </c>
      <c r="N1113" s="267"/>
      <c r="O1113" s="267"/>
    </row>
    <row r="1114" spans="1:15">
      <c r="A1114" s="258" t="str">
        <f t="shared" si="154"/>
        <v>71070000000000</v>
      </c>
      <c r="B1114" s="425" t="s">
        <v>439</v>
      </c>
      <c r="C1114" s="260" t="s">
        <v>183</v>
      </c>
      <c r="D1114" s="261" t="s">
        <v>441</v>
      </c>
      <c r="E1114" s="262" t="s">
        <v>441</v>
      </c>
      <c r="F1114" s="263" t="s">
        <v>441</v>
      </c>
      <c r="G1114" s="426" t="s">
        <v>440</v>
      </c>
      <c r="L1114" s="510" t="s">
        <v>557</v>
      </c>
      <c r="N1114" s="267"/>
      <c r="O1114" s="267"/>
    </row>
    <row r="1115" spans="1:15">
      <c r="A1115" s="258" t="str">
        <f t="shared" si="154"/>
        <v>71070000000001</v>
      </c>
      <c r="B1115" s="425" t="s">
        <v>439</v>
      </c>
      <c r="C1115" s="260" t="s">
        <v>183</v>
      </c>
      <c r="D1115" s="261" t="s">
        <v>441</v>
      </c>
      <c r="E1115" s="262" t="s">
        <v>441</v>
      </c>
      <c r="F1115" s="263" t="s">
        <v>441</v>
      </c>
      <c r="G1115" s="426" t="s">
        <v>96</v>
      </c>
      <c r="L1115" s="510" t="e">
        <v>#N/A</v>
      </c>
      <c r="N1115" s="267"/>
      <c r="O1115" s="267"/>
    </row>
    <row r="1116" spans="1:15">
      <c r="A1116" s="258" t="str">
        <f t="shared" si="154"/>
        <v>71070100000000</v>
      </c>
      <c r="B1116" s="425" t="s">
        <v>439</v>
      </c>
      <c r="C1116" s="260" t="s">
        <v>183</v>
      </c>
      <c r="D1116" s="261" t="s">
        <v>106</v>
      </c>
      <c r="E1116" s="262" t="s">
        <v>441</v>
      </c>
      <c r="F1116" s="263" t="s">
        <v>441</v>
      </c>
      <c r="G1116" s="426" t="s">
        <v>440</v>
      </c>
      <c r="L1116" s="510" t="s">
        <v>558</v>
      </c>
      <c r="N1116" s="267"/>
      <c r="O1116" s="267"/>
    </row>
    <row r="1117" spans="1:15">
      <c r="A1117" s="258" t="str">
        <f t="shared" si="154"/>
        <v>71070100000001</v>
      </c>
      <c r="B1117" s="425" t="s">
        <v>439</v>
      </c>
      <c r="C1117" s="260" t="s">
        <v>183</v>
      </c>
      <c r="D1117" s="261" t="s">
        <v>106</v>
      </c>
      <c r="E1117" s="262" t="s">
        <v>441</v>
      </c>
      <c r="F1117" s="263" t="s">
        <v>441</v>
      </c>
      <c r="G1117" s="426" t="s">
        <v>96</v>
      </c>
      <c r="L1117" s="510" t="e">
        <v>#N/A</v>
      </c>
      <c r="N1117" s="267"/>
      <c r="O1117" s="267"/>
    </row>
    <row r="1118" spans="1:15">
      <c r="A1118" s="258" t="str">
        <f t="shared" si="154"/>
        <v>71070101000000</v>
      </c>
      <c r="B1118" s="425" t="s">
        <v>439</v>
      </c>
      <c r="C1118" s="260" t="s">
        <v>183</v>
      </c>
      <c r="D1118" s="261" t="s">
        <v>106</v>
      </c>
      <c r="E1118" s="262" t="s">
        <v>106</v>
      </c>
      <c r="F1118" s="263" t="s">
        <v>441</v>
      </c>
      <c r="G1118" s="426" t="s">
        <v>440</v>
      </c>
      <c r="L1118" s="510" t="s">
        <v>559</v>
      </c>
      <c r="N1118" s="267"/>
      <c r="O1118" s="267"/>
    </row>
    <row r="1119" spans="1:15">
      <c r="A1119" s="258" t="str">
        <f t="shared" ref="A1119:A1182" si="155">CONCATENATE(B1119,C1119,D1119,E1119,F1119,G1119)</f>
        <v>71070101000001</v>
      </c>
      <c r="B1119" s="425" t="s">
        <v>439</v>
      </c>
      <c r="C1119" s="260" t="s">
        <v>183</v>
      </c>
      <c r="D1119" s="261" t="s">
        <v>106</v>
      </c>
      <c r="E1119" s="262" t="s">
        <v>106</v>
      </c>
      <c r="F1119" s="263" t="s">
        <v>441</v>
      </c>
      <c r="G1119" s="426" t="s">
        <v>96</v>
      </c>
      <c r="L1119" s="510" t="e">
        <v>#N/A</v>
      </c>
      <c r="N1119" s="267"/>
      <c r="O1119" s="267"/>
    </row>
    <row r="1120" spans="1:15">
      <c r="A1120" s="258" t="str">
        <f t="shared" si="155"/>
        <v>71070101010000</v>
      </c>
      <c r="B1120" s="425" t="s">
        <v>439</v>
      </c>
      <c r="C1120" s="260" t="s">
        <v>183</v>
      </c>
      <c r="D1120" s="261" t="s">
        <v>106</v>
      </c>
      <c r="E1120" s="262" t="s">
        <v>106</v>
      </c>
      <c r="F1120" s="263" t="s">
        <v>106</v>
      </c>
      <c r="G1120" s="426" t="s">
        <v>440</v>
      </c>
      <c r="L1120" s="510" t="s">
        <v>560</v>
      </c>
      <c r="N1120" s="267"/>
      <c r="O1120" s="267"/>
    </row>
    <row r="1121" spans="1:15">
      <c r="A1121" s="258" t="str">
        <f t="shared" si="155"/>
        <v>71070101015129</v>
      </c>
      <c r="B1121" s="425" t="s">
        <v>439</v>
      </c>
      <c r="C1121" s="260" t="s">
        <v>183</v>
      </c>
      <c r="D1121" s="261" t="s">
        <v>106</v>
      </c>
      <c r="E1121" s="262" t="s">
        <v>106</v>
      </c>
      <c r="F1121" s="263" t="s">
        <v>106</v>
      </c>
      <c r="G1121" s="426">
        <v>5129</v>
      </c>
      <c r="L1121" s="510" t="s">
        <v>424</v>
      </c>
      <c r="M1121" s="511">
        <v>5129</v>
      </c>
      <c r="N1121" s="267"/>
      <c r="O1121" s="267"/>
    </row>
    <row r="1122" spans="1:15">
      <c r="A1122" s="258" t="str">
        <f t="shared" si="155"/>
        <v>71070600000000</v>
      </c>
      <c r="B1122" s="425" t="s">
        <v>439</v>
      </c>
      <c r="C1122" s="260" t="s">
        <v>183</v>
      </c>
      <c r="D1122" s="261" t="s">
        <v>157</v>
      </c>
      <c r="E1122" s="262" t="s">
        <v>441</v>
      </c>
      <c r="F1122" s="263" t="s">
        <v>441</v>
      </c>
      <c r="G1122" s="426" t="s">
        <v>440</v>
      </c>
      <c r="L1122" s="510" t="s">
        <v>561</v>
      </c>
      <c r="N1122" s="267"/>
      <c r="O1122" s="267"/>
    </row>
    <row r="1123" spans="1:15">
      <c r="A1123" s="258" t="str">
        <f t="shared" si="155"/>
        <v>71070600000001</v>
      </c>
      <c r="B1123" s="425" t="s">
        <v>439</v>
      </c>
      <c r="C1123" s="260" t="s">
        <v>183</v>
      </c>
      <c r="D1123" s="261" t="s">
        <v>157</v>
      </c>
      <c r="E1123" s="262" t="s">
        <v>441</v>
      </c>
      <c r="F1123" s="263" t="s">
        <v>441</v>
      </c>
      <c r="G1123" s="426" t="s">
        <v>96</v>
      </c>
      <c r="L1123" s="510" t="e">
        <v>#N/A</v>
      </c>
      <c r="N1123" s="267"/>
      <c r="O1123" s="267"/>
    </row>
    <row r="1124" spans="1:15">
      <c r="A1124" s="258" t="str">
        <f t="shared" si="155"/>
        <v>71070601000000</v>
      </c>
      <c r="B1124" s="425" t="s">
        <v>439</v>
      </c>
      <c r="C1124" s="260" t="s">
        <v>183</v>
      </c>
      <c r="D1124" s="261" t="s">
        <v>157</v>
      </c>
      <c r="E1124" s="262" t="s">
        <v>106</v>
      </c>
      <c r="F1124" s="263" t="s">
        <v>441</v>
      </c>
      <c r="G1124" s="426" t="s">
        <v>440</v>
      </c>
      <c r="L1124" s="510" t="s">
        <v>562</v>
      </c>
      <c r="N1124" s="267"/>
      <c r="O1124" s="267"/>
    </row>
    <row r="1125" spans="1:15">
      <c r="A1125" s="258" t="str">
        <f t="shared" si="155"/>
        <v>71070601000001</v>
      </c>
      <c r="B1125" s="425" t="s">
        <v>439</v>
      </c>
      <c r="C1125" s="260" t="s">
        <v>183</v>
      </c>
      <c r="D1125" s="261" t="s">
        <v>157</v>
      </c>
      <c r="E1125" s="262" t="s">
        <v>106</v>
      </c>
      <c r="F1125" s="263" t="s">
        <v>441</v>
      </c>
      <c r="G1125" s="426" t="s">
        <v>96</v>
      </c>
      <c r="L1125" s="510" t="e">
        <v>#N/A</v>
      </c>
      <c r="N1125" s="267"/>
      <c r="O1125" s="267"/>
    </row>
    <row r="1126" spans="1:15">
      <c r="A1126" s="258" t="str">
        <f t="shared" si="155"/>
        <v>71070601010000</v>
      </c>
      <c r="B1126" s="425" t="s">
        <v>439</v>
      </c>
      <c r="C1126" s="260" t="s">
        <v>183</v>
      </c>
      <c r="D1126" s="261" t="s">
        <v>157</v>
      </c>
      <c r="E1126" s="262" t="s">
        <v>106</v>
      </c>
      <c r="F1126" s="263" t="s">
        <v>106</v>
      </c>
      <c r="G1126" s="426" t="s">
        <v>440</v>
      </c>
      <c r="L1126" s="510" t="s">
        <v>563</v>
      </c>
      <c r="N1126" s="267"/>
      <c r="O1126" s="267"/>
    </row>
    <row r="1127" spans="1:15">
      <c r="A1127" s="258" t="str">
        <f t="shared" si="155"/>
        <v>71070601014639</v>
      </c>
      <c r="B1127" s="425" t="s">
        <v>439</v>
      </c>
      <c r="C1127" s="260" t="s">
        <v>183</v>
      </c>
      <c r="D1127" s="261" t="s">
        <v>157</v>
      </c>
      <c r="E1127" s="262" t="s">
        <v>106</v>
      </c>
      <c r="F1127" s="263" t="s">
        <v>106</v>
      </c>
      <c r="G1127" s="426">
        <v>4639</v>
      </c>
      <c r="L1127" s="510" t="s">
        <v>167</v>
      </c>
      <c r="M1127" s="511">
        <v>4639</v>
      </c>
      <c r="N1127" s="267"/>
      <c r="O1127" s="267"/>
    </row>
    <row r="1128" spans="1:15" ht="30">
      <c r="A1128" s="258" t="str">
        <f t="shared" si="155"/>
        <v>71070601015113</v>
      </c>
      <c r="B1128" s="425" t="s">
        <v>439</v>
      </c>
      <c r="C1128" s="260" t="s">
        <v>183</v>
      </c>
      <c r="D1128" s="261" t="s">
        <v>157</v>
      </c>
      <c r="E1128" s="262" t="s">
        <v>106</v>
      </c>
      <c r="F1128" s="263" t="s">
        <v>106</v>
      </c>
      <c r="G1128" s="426">
        <v>5113</v>
      </c>
      <c r="L1128" s="510" t="s">
        <v>174</v>
      </c>
      <c r="M1128" s="511">
        <v>5113</v>
      </c>
      <c r="N1128" s="267"/>
      <c r="O1128" s="267"/>
    </row>
    <row r="1129" spans="1:15">
      <c r="A1129" s="258" t="str">
        <f t="shared" si="155"/>
        <v>71070601020000</v>
      </c>
      <c r="B1129" s="425" t="s">
        <v>439</v>
      </c>
      <c r="C1129" s="260" t="s">
        <v>183</v>
      </c>
      <c r="D1129" s="261" t="s">
        <v>157</v>
      </c>
      <c r="E1129" s="262" t="s">
        <v>106</v>
      </c>
      <c r="F1129" s="263" t="s">
        <v>140</v>
      </c>
      <c r="G1129" s="426" t="s">
        <v>440</v>
      </c>
      <c r="L1129" s="510" t="s">
        <v>564</v>
      </c>
      <c r="N1129" s="267"/>
      <c r="O1129" s="267"/>
    </row>
    <row r="1130" spans="1:15">
      <c r="A1130" s="258" t="str">
        <f t="shared" si="155"/>
        <v>71070601024241</v>
      </c>
      <c r="B1130" s="425" t="s">
        <v>439</v>
      </c>
      <c r="C1130" s="260" t="s">
        <v>183</v>
      </c>
      <c r="D1130" s="261" t="s">
        <v>157</v>
      </c>
      <c r="E1130" s="262" t="s">
        <v>106</v>
      </c>
      <c r="F1130" s="263" t="s">
        <v>140</v>
      </c>
      <c r="G1130" s="426">
        <v>4241</v>
      </c>
      <c r="L1130" s="510" t="s">
        <v>396</v>
      </c>
      <c r="M1130" s="511">
        <v>4241</v>
      </c>
      <c r="N1130" s="267"/>
      <c r="O1130" s="267"/>
    </row>
    <row r="1131" spans="1:15">
      <c r="A1131" s="258" t="str">
        <f t="shared" si="155"/>
        <v>71070601030000</v>
      </c>
      <c r="B1131" s="425" t="s">
        <v>439</v>
      </c>
      <c r="C1131" s="260" t="s">
        <v>183</v>
      </c>
      <c r="D1131" s="261" t="s">
        <v>157</v>
      </c>
      <c r="E1131" s="262" t="s">
        <v>106</v>
      </c>
      <c r="F1131" s="263" t="s">
        <v>442</v>
      </c>
      <c r="G1131" s="426" t="s">
        <v>440</v>
      </c>
      <c r="L1131" s="510" t="s">
        <v>565</v>
      </c>
      <c r="N1131" s="267"/>
      <c r="O1131" s="267"/>
    </row>
    <row r="1132" spans="1:15">
      <c r="A1132" s="258" t="str">
        <f t="shared" si="155"/>
        <v>71070601034639</v>
      </c>
      <c r="B1132" s="425" t="s">
        <v>439</v>
      </c>
      <c r="C1132" s="260" t="s">
        <v>183</v>
      </c>
      <c r="D1132" s="261" t="s">
        <v>157</v>
      </c>
      <c r="E1132" s="262" t="s">
        <v>106</v>
      </c>
      <c r="F1132" s="263" t="s">
        <v>442</v>
      </c>
      <c r="G1132" s="426">
        <v>4639</v>
      </c>
      <c r="L1132" s="510" t="s">
        <v>167</v>
      </c>
      <c r="M1132" s="511">
        <v>4639</v>
      </c>
      <c r="N1132" s="267"/>
      <c r="O1132" s="267"/>
    </row>
    <row r="1133" spans="1:15">
      <c r="A1133" s="258" t="str">
        <f t="shared" si="155"/>
        <v>71080101014639</v>
      </c>
      <c r="B1133" s="425" t="s">
        <v>439</v>
      </c>
      <c r="C1133" s="260" t="s">
        <v>185</v>
      </c>
      <c r="D1133" s="261" t="s">
        <v>106</v>
      </c>
      <c r="E1133" s="262" t="s">
        <v>106</v>
      </c>
      <c r="F1133" s="263" t="s">
        <v>106</v>
      </c>
      <c r="G1133" s="426">
        <v>4639</v>
      </c>
      <c r="L1133" s="510" t="s">
        <v>167</v>
      </c>
      <c r="M1133" s="511">
        <v>4639</v>
      </c>
      <c r="N1133" s="267"/>
      <c r="O1133" s="267"/>
    </row>
    <row r="1134" spans="1:15">
      <c r="A1134" s="258" t="str">
        <f t="shared" si="155"/>
        <v>71080101020000</v>
      </c>
      <c r="B1134" s="425" t="s">
        <v>439</v>
      </c>
      <c r="C1134" s="260" t="s">
        <v>185</v>
      </c>
      <c r="D1134" s="261" t="s">
        <v>106</v>
      </c>
      <c r="E1134" s="262" t="s">
        <v>106</v>
      </c>
      <c r="F1134" s="263" t="s">
        <v>140</v>
      </c>
      <c r="G1134" s="426" t="s">
        <v>440</v>
      </c>
      <c r="L1134" s="510" t="s">
        <v>566</v>
      </c>
      <c r="N1134" s="267"/>
      <c r="O1134" s="267"/>
    </row>
    <row r="1135" spans="1:15" ht="30">
      <c r="A1135" s="258" t="str">
        <f t="shared" si="155"/>
        <v>71080101024251</v>
      </c>
      <c r="B1135" s="425" t="s">
        <v>439</v>
      </c>
      <c r="C1135" s="260" t="s">
        <v>185</v>
      </c>
      <c r="D1135" s="261" t="s">
        <v>106</v>
      </c>
      <c r="E1135" s="262" t="s">
        <v>106</v>
      </c>
      <c r="F1135" s="263" t="s">
        <v>140</v>
      </c>
      <c r="G1135" s="426">
        <v>4251</v>
      </c>
      <c r="L1135" s="510" t="s">
        <v>142</v>
      </c>
      <c r="M1135" s="511">
        <v>4251</v>
      </c>
      <c r="N1135" s="267"/>
      <c r="O1135" s="267"/>
    </row>
    <row r="1136" spans="1:15">
      <c r="A1136" s="258" t="str">
        <f t="shared" si="155"/>
        <v>71080101024639</v>
      </c>
      <c r="B1136" s="425" t="s">
        <v>439</v>
      </c>
      <c r="C1136" s="260" t="s">
        <v>185</v>
      </c>
      <c r="D1136" s="261" t="s">
        <v>106</v>
      </c>
      <c r="E1136" s="262" t="s">
        <v>106</v>
      </c>
      <c r="F1136" s="263" t="s">
        <v>140</v>
      </c>
      <c r="G1136" s="426">
        <v>4639</v>
      </c>
      <c r="L1136" s="510" t="s">
        <v>167</v>
      </c>
      <c r="M1136" s="511">
        <v>4639</v>
      </c>
      <c r="N1136" s="267"/>
      <c r="O1136" s="267"/>
    </row>
    <row r="1137" spans="1:15" ht="30">
      <c r="A1137" s="258" t="str">
        <f t="shared" si="155"/>
        <v>71080101024819</v>
      </c>
      <c r="B1137" s="425" t="s">
        <v>439</v>
      </c>
      <c r="C1137" s="260" t="s">
        <v>185</v>
      </c>
      <c r="D1137" s="261" t="s">
        <v>106</v>
      </c>
      <c r="E1137" s="262" t="s">
        <v>106</v>
      </c>
      <c r="F1137" s="263" t="s">
        <v>140</v>
      </c>
      <c r="G1137" s="426">
        <v>4819</v>
      </c>
      <c r="L1137" s="510" t="s">
        <v>219</v>
      </c>
      <c r="M1137" s="511">
        <v>4819</v>
      </c>
      <c r="N1137" s="267"/>
      <c r="O1137" s="267"/>
    </row>
    <row r="1138" spans="1:15">
      <c r="A1138" s="258" t="str">
        <f t="shared" si="155"/>
        <v>71080101025112</v>
      </c>
      <c r="B1138" s="425" t="s">
        <v>439</v>
      </c>
      <c r="C1138" s="260" t="s">
        <v>185</v>
      </c>
      <c r="D1138" s="261" t="s">
        <v>106</v>
      </c>
      <c r="E1138" s="262" t="s">
        <v>106</v>
      </c>
      <c r="F1138" s="263" t="s">
        <v>140</v>
      </c>
      <c r="G1138" s="426">
        <v>5112</v>
      </c>
      <c r="L1138" s="510" t="s">
        <v>173</v>
      </c>
      <c r="M1138" s="511">
        <v>5112</v>
      </c>
      <c r="N1138" s="267"/>
      <c r="O1138" s="267"/>
    </row>
    <row r="1139" spans="1:15" ht="30">
      <c r="A1139" s="258" t="str">
        <f t="shared" si="155"/>
        <v>71080101025113</v>
      </c>
      <c r="B1139" s="425" t="s">
        <v>439</v>
      </c>
      <c r="C1139" s="260" t="s">
        <v>185</v>
      </c>
      <c r="D1139" s="261" t="s">
        <v>106</v>
      </c>
      <c r="E1139" s="262" t="s">
        <v>106</v>
      </c>
      <c r="F1139" s="263" t="s">
        <v>140</v>
      </c>
      <c r="G1139" s="426">
        <v>5113</v>
      </c>
      <c r="L1139" s="510" t="s">
        <v>174</v>
      </c>
      <c r="M1139" s="511">
        <v>5113</v>
      </c>
      <c r="N1139" s="267"/>
      <c r="O1139" s="267"/>
    </row>
    <row r="1140" spans="1:15">
      <c r="A1140" s="258" t="str">
        <f t="shared" si="155"/>
        <v>71080101030000</v>
      </c>
      <c r="B1140" s="425" t="s">
        <v>439</v>
      </c>
      <c r="C1140" s="260" t="s">
        <v>185</v>
      </c>
      <c r="D1140" s="261" t="s">
        <v>106</v>
      </c>
      <c r="E1140" s="262" t="s">
        <v>106</v>
      </c>
      <c r="F1140" s="263" t="s">
        <v>442</v>
      </c>
      <c r="G1140" s="426" t="s">
        <v>440</v>
      </c>
      <c r="L1140" s="510" t="s">
        <v>567</v>
      </c>
      <c r="N1140" s="267"/>
      <c r="O1140" s="267"/>
    </row>
    <row r="1141" spans="1:15">
      <c r="A1141" s="258" t="str">
        <f t="shared" si="155"/>
        <v>71080101034239</v>
      </c>
      <c r="B1141" s="425" t="s">
        <v>439</v>
      </c>
      <c r="C1141" s="260" t="s">
        <v>185</v>
      </c>
      <c r="D1141" s="261" t="s">
        <v>106</v>
      </c>
      <c r="E1141" s="262" t="s">
        <v>106</v>
      </c>
      <c r="F1141" s="263" t="s">
        <v>442</v>
      </c>
      <c r="G1141" s="426">
        <v>4239</v>
      </c>
      <c r="L1141" s="510" t="s">
        <v>125</v>
      </c>
      <c r="M1141" s="511">
        <v>4239</v>
      </c>
      <c r="N1141" s="267"/>
      <c r="O1141" s="267"/>
    </row>
    <row r="1142" spans="1:15">
      <c r="A1142" s="258" t="str">
        <f t="shared" si="155"/>
        <v>71080201020000</v>
      </c>
      <c r="B1142" s="425" t="s">
        <v>439</v>
      </c>
      <c r="C1142" s="260" t="s">
        <v>185</v>
      </c>
      <c r="D1142" s="261" t="s">
        <v>140</v>
      </c>
      <c r="E1142" s="262" t="s">
        <v>106</v>
      </c>
      <c r="F1142" s="263" t="s">
        <v>140</v>
      </c>
      <c r="G1142" s="426" t="s">
        <v>440</v>
      </c>
      <c r="L1142" s="510" t="s">
        <v>568</v>
      </c>
      <c r="N1142" s="267"/>
      <c r="O1142" s="267"/>
    </row>
    <row r="1143" spans="1:15" ht="30">
      <c r="A1143" s="258" t="str">
        <f t="shared" si="155"/>
        <v>71080201025113</v>
      </c>
      <c r="B1143" s="425" t="s">
        <v>439</v>
      </c>
      <c r="C1143" s="260" t="s">
        <v>185</v>
      </c>
      <c r="D1143" s="261" t="s">
        <v>140</v>
      </c>
      <c r="E1143" s="262" t="s">
        <v>106</v>
      </c>
      <c r="F1143" s="263" t="s">
        <v>140</v>
      </c>
      <c r="G1143" s="426">
        <v>5113</v>
      </c>
      <c r="L1143" s="510" t="s">
        <v>174</v>
      </c>
      <c r="M1143" s="511">
        <v>5113</v>
      </c>
      <c r="N1143" s="267"/>
      <c r="O1143" s="267"/>
    </row>
    <row r="1144" spans="1:15">
      <c r="A1144" s="258" t="str">
        <f t="shared" si="155"/>
        <v>71080202000000</v>
      </c>
      <c r="B1144" s="425" t="s">
        <v>439</v>
      </c>
      <c r="C1144" s="260" t="s">
        <v>185</v>
      </c>
      <c r="D1144" s="261" t="s">
        <v>140</v>
      </c>
      <c r="E1144" s="262" t="s">
        <v>140</v>
      </c>
      <c r="F1144" s="263" t="s">
        <v>441</v>
      </c>
      <c r="G1144" s="426" t="s">
        <v>440</v>
      </c>
      <c r="L1144" s="510" t="s">
        <v>569</v>
      </c>
      <c r="N1144" s="267"/>
      <c r="O1144" s="267"/>
    </row>
    <row r="1145" spans="1:15">
      <c r="A1145" s="258" t="str">
        <f t="shared" si="155"/>
        <v>71080202000001</v>
      </c>
      <c r="B1145" s="425" t="s">
        <v>439</v>
      </c>
      <c r="C1145" s="260" t="s">
        <v>185</v>
      </c>
      <c r="D1145" s="261" t="s">
        <v>140</v>
      </c>
      <c r="E1145" s="262" t="s">
        <v>140</v>
      </c>
      <c r="F1145" s="263" t="s">
        <v>441</v>
      </c>
      <c r="G1145" s="426" t="s">
        <v>96</v>
      </c>
      <c r="L1145" s="510" t="e">
        <v>#N/A</v>
      </c>
      <c r="N1145" s="267"/>
      <c r="O1145" s="267"/>
    </row>
    <row r="1146" spans="1:15">
      <c r="A1146" s="258" t="str">
        <f t="shared" si="155"/>
        <v>71080202010000</v>
      </c>
      <c r="B1146" s="425" t="s">
        <v>439</v>
      </c>
      <c r="C1146" s="260" t="s">
        <v>185</v>
      </c>
      <c r="D1146" s="261" t="s">
        <v>140</v>
      </c>
      <c r="E1146" s="262" t="s">
        <v>140</v>
      </c>
      <c r="F1146" s="263" t="s">
        <v>106</v>
      </c>
      <c r="G1146" s="426" t="s">
        <v>440</v>
      </c>
      <c r="L1146" s="510" t="s">
        <v>570</v>
      </c>
      <c r="N1146" s="267"/>
      <c r="O1146" s="267"/>
    </row>
    <row r="1147" spans="1:15" ht="30">
      <c r="A1147" s="258" t="str">
        <f t="shared" si="155"/>
        <v>71080202014511</v>
      </c>
      <c r="B1147" s="425" t="s">
        <v>439</v>
      </c>
      <c r="C1147" s="260" t="s">
        <v>185</v>
      </c>
      <c r="D1147" s="261" t="s">
        <v>140</v>
      </c>
      <c r="E1147" s="262" t="s">
        <v>140</v>
      </c>
      <c r="F1147" s="263" t="s">
        <v>106</v>
      </c>
      <c r="G1147" s="426">
        <v>4511</v>
      </c>
      <c r="L1147" s="510" t="s">
        <v>217</v>
      </c>
      <c r="M1147" s="511">
        <v>4511</v>
      </c>
      <c r="N1147" s="267"/>
      <c r="O1147" s="267"/>
    </row>
    <row r="1148" spans="1:15">
      <c r="A1148" s="258" t="str">
        <f t="shared" si="155"/>
        <v>71080202020000</v>
      </c>
      <c r="B1148" s="425" t="s">
        <v>439</v>
      </c>
      <c r="C1148" s="260" t="s">
        <v>185</v>
      </c>
      <c r="D1148" s="261" t="s">
        <v>140</v>
      </c>
      <c r="E1148" s="262" t="s">
        <v>140</v>
      </c>
      <c r="F1148" s="263" t="s">
        <v>140</v>
      </c>
      <c r="G1148" s="426" t="s">
        <v>440</v>
      </c>
      <c r="L1148" s="510" t="s">
        <v>571</v>
      </c>
      <c r="N1148" s="267"/>
      <c r="O1148" s="267"/>
    </row>
    <row r="1149" spans="1:15" ht="30">
      <c r="A1149" s="258" t="str">
        <f t="shared" si="155"/>
        <v>71080202025113</v>
      </c>
      <c r="B1149" s="425" t="s">
        <v>439</v>
      </c>
      <c r="C1149" s="260" t="s">
        <v>185</v>
      </c>
      <c r="D1149" s="261" t="s">
        <v>140</v>
      </c>
      <c r="E1149" s="262" t="s">
        <v>140</v>
      </c>
      <c r="F1149" s="263" t="s">
        <v>140</v>
      </c>
      <c r="G1149" s="426">
        <v>5113</v>
      </c>
      <c r="L1149" s="510" t="s">
        <v>174</v>
      </c>
      <c r="M1149" s="511">
        <v>5113</v>
      </c>
      <c r="N1149" s="267"/>
      <c r="O1149" s="267"/>
    </row>
    <row r="1150" spans="1:15">
      <c r="A1150" s="258" t="str">
        <f t="shared" si="155"/>
        <v>71080203020000</v>
      </c>
      <c r="B1150" s="425" t="s">
        <v>439</v>
      </c>
      <c r="C1150" s="260" t="s">
        <v>185</v>
      </c>
      <c r="D1150" s="261" t="s">
        <v>140</v>
      </c>
      <c r="E1150" s="262" t="s">
        <v>442</v>
      </c>
      <c r="F1150" s="263" t="s">
        <v>140</v>
      </c>
      <c r="G1150" s="426" t="s">
        <v>440</v>
      </c>
      <c r="L1150" s="510" t="s">
        <v>572</v>
      </c>
      <c r="N1150" s="267"/>
      <c r="O1150" s="267"/>
    </row>
    <row r="1151" spans="1:15" ht="30">
      <c r="A1151" s="258" t="str">
        <f t="shared" si="155"/>
        <v>71080203025113</v>
      </c>
      <c r="B1151" s="425" t="s">
        <v>439</v>
      </c>
      <c r="C1151" s="260" t="s">
        <v>185</v>
      </c>
      <c r="D1151" s="261" t="s">
        <v>140</v>
      </c>
      <c r="E1151" s="262" t="s">
        <v>442</v>
      </c>
      <c r="F1151" s="263" t="s">
        <v>140</v>
      </c>
      <c r="G1151" s="426">
        <v>5113</v>
      </c>
      <c r="L1151" s="510" t="s">
        <v>174</v>
      </c>
      <c r="M1151" s="511">
        <v>5113</v>
      </c>
      <c r="N1151" s="267"/>
      <c r="O1151" s="267"/>
    </row>
    <row r="1152" spans="1:15">
      <c r="A1152" s="258" t="str">
        <f t="shared" si="155"/>
        <v>71080203025129</v>
      </c>
      <c r="B1152" s="425" t="s">
        <v>439</v>
      </c>
      <c r="C1152" s="260" t="s">
        <v>185</v>
      </c>
      <c r="D1152" s="261" t="s">
        <v>140</v>
      </c>
      <c r="E1152" s="262" t="s">
        <v>442</v>
      </c>
      <c r="F1152" s="263" t="s">
        <v>140</v>
      </c>
      <c r="G1152" s="426">
        <v>5129</v>
      </c>
      <c r="L1152" s="510" t="s">
        <v>424</v>
      </c>
      <c r="M1152" s="511">
        <v>5129</v>
      </c>
      <c r="N1152" s="267"/>
      <c r="O1152" s="267"/>
    </row>
    <row r="1153" spans="1:15">
      <c r="A1153" s="258" t="str">
        <f t="shared" si="155"/>
        <v>71080204014216</v>
      </c>
      <c r="B1153" s="425" t="s">
        <v>439</v>
      </c>
      <c r="C1153" s="260" t="s">
        <v>185</v>
      </c>
      <c r="D1153" s="261" t="s">
        <v>140</v>
      </c>
      <c r="E1153" s="262" t="s">
        <v>155</v>
      </c>
      <c r="F1153" s="263" t="s">
        <v>106</v>
      </c>
      <c r="G1153" s="426">
        <v>4216</v>
      </c>
      <c r="L1153" s="510" t="s">
        <v>118</v>
      </c>
      <c r="M1153" s="511">
        <v>4216</v>
      </c>
      <c r="N1153" s="267"/>
      <c r="O1153" s="267"/>
    </row>
    <row r="1154" spans="1:15">
      <c r="A1154" s="258" t="str">
        <f t="shared" si="155"/>
        <v>71080204020000</v>
      </c>
      <c r="B1154" s="425" t="s">
        <v>439</v>
      </c>
      <c r="C1154" s="260" t="s">
        <v>185</v>
      </c>
      <c r="D1154" s="261" t="s">
        <v>140</v>
      </c>
      <c r="E1154" s="262" t="s">
        <v>155</v>
      </c>
      <c r="F1154" s="263" t="s">
        <v>140</v>
      </c>
      <c r="G1154" s="426" t="s">
        <v>440</v>
      </c>
      <c r="L1154" s="510" t="s">
        <v>573</v>
      </c>
      <c r="N1154" s="267"/>
      <c r="O1154" s="267"/>
    </row>
    <row r="1155" spans="1:15" ht="30">
      <c r="A1155" s="258" t="str">
        <f t="shared" si="155"/>
        <v>71080204024511</v>
      </c>
      <c r="B1155" s="425" t="s">
        <v>439</v>
      </c>
      <c r="C1155" s="260" t="s">
        <v>185</v>
      </c>
      <c r="D1155" s="261" t="s">
        <v>140</v>
      </c>
      <c r="E1155" s="262" t="s">
        <v>155</v>
      </c>
      <c r="F1155" s="263" t="s">
        <v>140</v>
      </c>
      <c r="G1155" s="426">
        <v>4511</v>
      </c>
      <c r="L1155" s="510" t="s">
        <v>217</v>
      </c>
      <c r="M1155" s="511">
        <v>4511</v>
      </c>
      <c r="N1155" s="267"/>
      <c r="O1155" s="267"/>
    </row>
    <row r="1156" spans="1:15">
      <c r="A1156" s="258" t="str">
        <f t="shared" si="155"/>
        <v>71080204030000</v>
      </c>
      <c r="B1156" s="425" t="s">
        <v>439</v>
      </c>
      <c r="C1156" s="260" t="s">
        <v>185</v>
      </c>
      <c r="D1156" s="261" t="s">
        <v>140</v>
      </c>
      <c r="E1156" s="262" t="s">
        <v>155</v>
      </c>
      <c r="F1156" s="263" t="s">
        <v>442</v>
      </c>
      <c r="G1156" s="426" t="s">
        <v>440</v>
      </c>
      <c r="L1156" s="510" t="s">
        <v>0</v>
      </c>
      <c r="N1156" s="267"/>
      <c r="O1156" s="267"/>
    </row>
    <row r="1157" spans="1:15" ht="30">
      <c r="A1157" s="258" t="str">
        <f t="shared" si="155"/>
        <v>71080204035113</v>
      </c>
      <c r="B1157" s="425" t="s">
        <v>439</v>
      </c>
      <c r="C1157" s="260" t="s">
        <v>185</v>
      </c>
      <c r="D1157" s="261" t="s">
        <v>140</v>
      </c>
      <c r="E1157" s="262" t="s">
        <v>155</v>
      </c>
      <c r="F1157" s="263" t="s">
        <v>442</v>
      </c>
      <c r="G1157" s="426">
        <v>5113</v>
      </c>
      <c r="L1157" s="510" t="s">
        <v>174</v>
      </c>
      <c r="M1157" s="511">
        <v>5113</v>
      </c>
      <c r="N1157" s="267"/>
      <c r="O1157" s="267"/>
    </row>
    <row r="1158" spans="1:15">
      <c r="A1158" s="258" t="str">
        <f t="shared" si="155"/>
        <v>71080205000000</v>
      </c>
      <c r="B1158" s="425" t="s">
        <v>439</v>
      </c>
      <c r="C1158" s="260" t="s">
        <v>185</v>
      </c>
      <c r="D1158" s="261" t="s">
        <v>140</v>
      </c>
      <c r="E1158" s="262" t="s">
        <v>149</v>
      </c>
      <c r="F1158" s="263" t="s">
        <v>441</v>
      </c>
      <c r="G1158" s="426" t="s">
        <v>440</v>
      </c>
      <c r="L1158" s="510" t="s">
        <v>1</v>
      </c>
      <c r="N1158" s="267"/>
      <c r="O1158" s="267"/>
    </row>
    <row r="1159" spans="1:15">
      <c r="A1159" s="258" t="str">
        <f t="shared" si="155"/>
        <v>71080205000001</v>
      </c>
      <c r="B1159" s="425" t="s">
        <v>439</v>
      </c>
      <c r="C1159" s="260" t="s">
        <v>185</v>
      </c>
      <c r="D1159" s="261" t="s">
        <v>140</v>
      </c>
      <c r="E1159" s="262" t="s">
        <v>149</v>
      </c>
      <c r="F1159" s="263" t="s">
        <v>441</v>
      </c>
      <c r="G1159" s="426" t="s">
        <v>96</v>
      </c>
      <c r="L1159" s="510" t="e">
        <v>#N/A</v>
      </c>
      <c r="N1159" s="267"/>
      <c r="O1159" s="267"/>
    </row>
    <row r="1160" spans="1:15">
      <c r="A1160" s="258" t="str">
        <f t="shared" si="155"/>
        <v>71080205010000</v>
      </c>
      <c r="B1160" s="425" t="s">
        <v>439</v>
      </c>
      <c r="C1160" s="260" t="s">
        <v>185</v>
      </c>
      <c r="D1160" s="261" t="s">
        <v>140</v>
      </c>
      <c r="E1160" s="262" t="s">
        <v>149</v>
      </c>
      <c r="F1160" s="263" t="s">
        <v>106</v>
      </c>
      <c r="G1160" s="426" t="s">
        <v>440</v>
      </c>
      <c r="L1160" s="510" t="s">
        <v>2</v>
      </c>
      <c r="N1160" s="267"/>
      <c r="O1160" s="267"/>
    </row>
    <row r="1161" spans="1:15" ht="30">
      <c r="A1161" s="258" t="str">
        <f t="shared" si="155"/>
        <v>71080205014511</v>
      </c>
      <c r="B1161" s="425" t="s">
        <v>439</v>
      </c>
      <c r="C1161" s="260" t="s">
        <v>185</v>
      </c>
      <c r="D1161" s="261" t="s">
        <v>140</v>
      </c>
      <c r="E1161" s="262" t="s">
        <v>149</v>
      </c>
      <c r="F1161" s="263" t="s">
        <v>106</v>
      </c>
      <c r="G1161" s="426">
        <v>4511</v>
      </c>
      <c r="L1161" s="510" t="s">
        <v>217</v>
      </c>
      <c r="M1161" s="511">
        <v>4511</v>
      </c>
      <c r="N1161" s="267"/>
      <c r="O1161" s="267"/>
    </row>
    <row r="1162" spans="1:15">
      <c r="A1162" s="258" t="str">
        <f t="shared" si="155"/>
        <v>71080205020000</v>
      </c>
      <c r="B1162" s="425" t="s">
        <v>439</v>
      </c>
      <c r="C1162" s="260" t="s">
        <v>185</v>
      </c>
      <c r="D1162" s="261" t="s">
        <v>140</v>
      </c>
      <c r="E1162" s="262" t="s">
        <v>149</v>
      </c>
      <c r="F1162" s="263" t="s">
        <v>140</v>
      </c>
      <c r="G1162" s="426" t="s">
        <v>440</v>
      </c>
      <c r="L1162" s="510" t="s">
        <v>3</v>
      </c>
      <c r="N1162" s="267"/>
      <c r="O1162" s="267"/>
    </row>
    <row r="1163" spans="1:15" ht="30">
      <c r="A1163" s="258" t="str">
        <f t="shared" si="155"/>
        <v>71080205024511</v>
      </c>
      <c r="B1163" s="425" t="s">
        <v>439</v>
      </c>
      <c r="C1163" s="260" t="s">
        <v>185</v>
      </c>
      <c r="D1163" s="261" t="s">
        <v>140</v>
      </c>
      <c r="E1163" s="262" t="s">
        <v>149</v>
      </c>
      <c r="F1163" s="263" t="s">
        <v>140</v>
      </c>
      <c r="G1163" s="426">
        <v>4511</v>
      </c>
      <c r="L1163" s="510" t="s">
        <v>217</v>
      </c>
      <c r="M1163" s="511">
        <v>4511</v>
      </c>
      <c r="N1163" s="267"/>
      <c r="O1163" s="267"/>
    </row>
    <row r="1164" spans="1:15">
      <c r="A1164" s="258" t="str">
        <f t="shared" si="155"/>
        <v>71080207000000</v>
      </c>
      <c r="B1164" s="425" t="s">
        <v>439</v>
      </c>
      <c r="C1164" s="260" t="s">
        <v>185</v>
      </c>
      <c r="D1164" s="261" t="s">
        <v>140</v>
      </c>
      <c r="E1164" s="262" t="s">
        <v>183</v>
      </c>
      <c r="F1164" s="263" t="s">
        <v>441</v>
      </c>
      <c r="G1164" s="426" t="s">
        <v>440</v>
      </c>
      <c r="L1164" s="510" t="s">
        <v>4</v>
      </c>
      <c r="N1164" s="267"/>
      <c r="O1164" s="267"/>
    </row>
    <row r="1165" spans="1:15">
      <c r="A1165" s="258" t="str">
        <f t="shared" si="155"/>
        <v>71080207000001</v>
      </c>
      <c r="B1165" s="425" t="s">
        <v>439</v>
      </c>
      <c r="C1165" s="260" t="s">
        <v>185</v>
      </c>
      <c r="D1165" s="261" t="s">
        <v>140</v>
      </c>
      <c r="E1165" s="262" t="s">
        <v>183</v>
      </c>
      <c r="F1165" s="263" t="s">
        <v>441</v>
      </c>
      <c r="G1165" s="426" t="s">
        <v>96</v>
      </c>
      <c r="L1165" s="510" t="e">
        <v>#N/A</v>
      </c>
      <c r="N1165" s="267"/>
      <c r="O1165" s="267"/>
    </row>
    <row r="1166" spans="1:15">
      <c r="A1166" s="258" t="str">
        <f t="shared" si="155"/>
        <v>71080207010000</v>
      </c>
      <c r="B1166" s="425" t="s">
        <v>439</v>
      </c>
      <c r="C1166" s="260" t="s">
        <v>185</v>
      </c>
      <c r="D1166" s="261" t="s">
        <v>140</v>
      </c>
      <c r="E1166" s="262" t="s">
        <v>183</v>
      </c>
      <c r="F1166" s="263" t="s">
        <v>106</v>
      </c>
      <c r="G1166" s="426" t="s">
        <v>440</v>
      </c>
      <c r="L1166" s="510" t="s">
        <v>5</v>
      </c>
      <c r="N1166" s="267"/>
      <c r="O1166" s="267"/>
    </row>
    <row r="1167" spans="1:15">
      <c r="A1167" s="258" t="str">
        <f t="shared" si="155"/>
        <v>71080207014239</v>
      </c>
      <c r="B1167" s="425" t="s">
        <v>439</v>
      </c>
      <c r="C1167" s="260" t="s">
        <v>185</v>
      </c>
      <c r="D1167" s="261" t="s">
        <v>140</v>
      </c>
      <c r="E1167" s="262" t="s">
        <v>183</v>
      </c>
      <c r="F1167" s="263" t="s">
        <v>106</v>
      </c>
      <c r="G1167" s="426">
        <v>4239</v>
      </c>
      <c r="L1167" s="510" t="s">
        <v>125</v>
      </c>
      <c r="M1167" s="511">
        <v>4239</v>
      </c>
      <c r="N1167" s="267"/>
      <c r="O1167" s="267"/>
    </row>
    <row r="1168" spans="1:15" ht="30">
      <c r="A1168" s="258" t="str">
        <f t="shared" si="155"/>
        <v>71080207014251</v>
      </c>
      <c r="B1168" s="425" t="s">
        <v>439</v>
      </c>
      <c r="C1168" s="260" t="s">
        <v>185</v>
      </c>
      <c r="D1168" s="261" t="s">
        <v>140</v>
      </c>
      <c r="E1168" s="262" t="s">
        <v>183</v>
      </c>
      <c r="F1168" s="263" t="s">
        <v>106</v>
      </c>
      <c r="G1168" s="426">
        <v>4251</v>
      </c>
      <c r="L1168" s="510" t="s">
        <v>142</v>
      </c>
      <c r="M1168" s="511">
        <v>4251</v>
      </c>
      <c r="N1168" s="267"/>
      <c r="O1168" s="267"/>
    </row>
    <row r="1169" spans="1:15">
      <c r="A1169" s="258" t="str">
        <f t="shared" si="155"/>
        <v>71080300000000</v>
      </c>
      <c r="B1169" s="425" t="s">
        <v>439</v>
      </c>
      <c r="C1169" s="260" t="s">
        <v>185</v>
      </c>
      <c r="D1169" s="261" t="s">
        <v>442</v>
      </c>
      <c r="E1169" s="262" t="s">
        <v>441</v>
      </c>
      <c r="F1169" s="263" t="s">
        <v>441</v>
      </c>
      <c r="G1169" s="426" t="s">
        <v>440</v>
      </c>
      <c r="L1169" s="510" t="s">
        <v>6</v>
      </c>
      <c r="N1169" s="267"/>
      <c r="O1169" s="267"/>
    </row>
    <row r="1170" spans="1:15">
      <c r="A1170" s="258" t="str">
        <f t="shared" si="155"/>
        <v>71080300000001</v>
      </c>
      <c r="B1170" s="425" t="s">
        <v>439</v>
      </c>
      <c r="C1170" s="260" t="s">
        <v>185</v>
      </c>
      <c r="D1170" s="261" t="s">
        <v>442</v>
      </c>
      <c r="E1170" s="262" t="s">
        <v>441</v>
      </c>
      <c r="F1170" s="263" t="s">
        <v>441</v>
      </c>
      <c r="G1170" s="426" t="s">
        <v>96</v>
      </c>
      <c r="L1170" s="510" t="e">
        <v>#N/A</v>
      </c>
      <c r="N1170" s="267"/>
      <c r="O1170" s="267"/>
    </row>
    <row r="1171" spans="1:15">
      <c r="A1171" s="258" t="str">
        <f t="shared" si="155"/>
        <v>71080301000000</v>
      </c>
      <c r="B1171" s="425" t="s">
        <v>439</v>
      </c>
      <c r="C1171" s="260" t="s">
        <v>185</v>
      </c>
      <c r="D1171" s="261" t="s">
        <v>442</v>
      </c>
      <c r="E1171" s="262" t="s">
        <v>106</v>
      </c>
      <c r="F1171" s="263" t="s">
        <v>441</v>
      </c>
      <c r="G1171" s="426" t="s">
        <v>440</v>
      </c>
      <c r="L1171" s="510" t="s">
        <v>7</v>
      </c>
      <c r="N1171" s="267"/>
      <c r="O1171" s="267"/>
    </row>
    <row r="1172" spans="1:15">
      <c r="A1172" s="258" t="str">
        <f t="shared" si="155"/>
        <v>71080301000001</v>
      </c>
      <c r="B1172" s="425" t="s">
        <v>439</v>
      </c>
      <c r="C1172" s="260" t="s">
        <v>185</v>
      </c>
      <c r="D1172" s="261" t="s">
        <v>442</v>
      </c>
      <c r="E1172" s="262" t="s">
        <v>106</v>
      </c>
      <c r="F1172" s="263" t="s">
        <v>441</v>
      </c>
      <c r="G1172" s="426" t="s">
        <v>96</v>
      </c>
      <c r="L1172" s="510" t="e">
        <v>#N/A</v>
      </c>
      <c r="N1172" s="267"/>
      <c r="O1172" s="267"/>
    </row>
    <row r="1173" spans="1:15">
      <c r="A1173" s="258" t="str">
        <f t="shared" si="155"/>
        <v>71080301010000</v>
      </c>
      <c r="B1173" s="425" t="s">
        <v>439</v>
      </c>
      <c r="C1173" s="260" t="s">
        <v>185</v>
      </c>
      <c r="D1173" s="261" t="s">
        <v>442</v>
      </c>
      <c r="E1173" s="262" t="s">
        <v>106</v>
      </c>
      <c r="F1173" s="263" t="s">
        <v>106</v>
      </c>
      <c r="G1173" s="426" t="s">
        <v>440</v>
      </c>
      <c r="L1173" s="510" t="s">
        <v>8</v>
      </c>
      <c r="N1173" s="267"/>
      <c r="O1173" s="267"/>
    </row>
    <row r="1174" spans="1:15">
      <c r="A1174" s="258" t="str">
        <f t="shared" si="155"/>
        <v>71080301014241</v>
      </c>
      <c r="B1174" s="425" t="s">
        <v>439</v>
      </c>
      <c r="C1174" s="260" t="s">
        <v>185</v>
      </c>
      <c r="D1174" s="261" t="s">
        <v>442</v>
      </c>
      <c r="E1174" s="262" t="s">
        <v>106</v>
      </c>
      <c r="F1174" s="263" t="s">
        <v>106</v>
      </c>
      <c r="G1174" s="426">
        <v>4241</v>
      </c>
      <c r="L1174" s="510" t="s">
        <v>396</v>
      </c>
      <c r="M1174" s="511">
        <v>4241</v>
      </c>
      <c r="N1174" s="267"/>
      <c r="O1174" s="267"/>
    </row>
    <row r="1175" spans="1:15">
      <c r="A1175" s="258" t="str">
        <f t="shared" si="155"/>
        <v>71080400000000</v>
      </c>
      <c r="B1175" s="425" t="s">
        <v>439</v>
      </c>
      <c r="C1175" s="260" t="s">
        <v>185</v>
      </c>
      <c r="D1175" s="261" t="s">
        <v>155</v>
      </c>
      <c r="E1175" s="262" t="s">
        <v>441</v>
      </c>
      <c r="F1175" s="263" t="s">
        <v>441</v>
      </c>
      <c r="G1175" s="426" t="s">
        <v>440</v>
      </c>
      <c r="L1175" s="510" t="s">
        <v>9</v>
      </c>
      <c r="N1175" s="267"/>
      <c r="O1175" s="267"/>
    </row>
    <row r="1176" spans="1:15">
      <c r="A1176" s="258" t="str">
        <f t="shared" si="155"/>
        <v>71080400000001</v>
      </c>
      <c r="B1176" s="425" t="s">
        <v>439</v>
      </c>
      <c r="C1176" s="260" t="s">
        <v>185</v>
      </c>
      <c r="D1176" s="261" t="s">
        <v>155</v>
      </c>
      <c r="E1176" s="262" t="s">
        <v>441</v>
      </c>
      <c r="F1176" s="263" t="s">
        <v>441</v>
      </c>
      <c r="G1176" s="426" t="s">
        <v>96</v>
      </c>
      <c r="L1176" s="510" t="e">
        <v>#N/A</v>
      </c>
      <c r="N1176" s="267"/>
      <c r="O1176" s="267"/>
    </row>
    <row r="1177" spans="1:15">
      <c r="A1177" s="258" t="str">
        <f t="shared" si="155"/>
        <v>71080403000000</v>
      </c>
      <c r="B1177" s="425" t="s">
        <v>439</v>
      </c>
      <c r="C1177" s="260" t="s">
        <v>185</v>
      </c>
      <c r="D1177" s="261" t="s">
        <v>155</v>
      </c>
      <c r="E1177" s="262" t="s">
        <v>442</v>
      </c>
      <c r="F1177" s="263" t="s">
        <v>441</v>
      </c>
      <c r="G1177" s="426" t="s">
        <v>440</v>
      </c>
      <c r="L1177" s="510" t="s">
        <v>10</v>
      </c>
      <c r="N1177" s="267"/>
      <c r="O1177" s="267"/>
    </row>
    <row r="1178" spans="1:15">
      <c r="A1178" s="258" t="str">
        <f t="shared" si="155"/>
        <v>71080403000001</v>
      </c>
      <c r="B1178" s="425" t="s">
        <v>439</v>
      </c>
      <c r="C1178" s="260" t="s">
        <v>185</v>
      </c>
      <c r="D1178" s="261" t="s">
        <v>155</v>
      </c>
      <c r="E1178" s="262" t="s">
        <v>442</v>
      </c>
      <c r="F1178" s="263" t="s">
        <v>441</v>
      </c>
      <c r="G1178" s="426" t="s">
        <v>96</v>
      </c>
      <c r="L1178" s="510" t="e">
        <v>#N/A</v>
      </c>
      <c r="N1178" s="267"/>
      <c r="O1178" s="267"/>
    </row>
    <row r="1179" spans="1:15">
      <c r="A1179" s="258" t="str">
        <f t="shared" si="155"/>
        <v>71080403010000</v>
      </c>
      <c r="B1179" s="425" t="s">
        <v>439</v>
      </c>
      <c r="C1179" s="260" t="s">
        <v>185</v>
      </c>
      <c r="D1179" s="261" t="s">
        <v>155</v>
      </c>
      <c r="E1179" s="262" t="s">
        <v>442</v>
      </c>
      <c r="F1179" s="263" t="s">
        <v>106</v>
      </c>
      <c r="G1179" s="426" t="s">
        <v>440</v>
      </c>
      <c r="L1179" s="510" t="s">
        <v>11</v>
      </c>
      <c r="N1179" s="267"/>
      <c r="O1179" s="267"/>
    </row>
    <row r="1180" spans="1:15" ht="30">
      <c r="A1180" s="258" t="str">
        <f t="shared" si="155"/>
        <v>71080403014819</v>
      </c>
      <c r="B1180" s="425" t="s">
        <v>439</v>
      </c>
      <c r="C1180" s="260" t="s">
        <v>185</v>
      </c>
      <c r="D1180" s="261" t="s">
        <v>155</v>
      </c>
      <c r="E1180" s="262" t="s">
        <v>442</v>
      </c>
      <c r="F1180" s="263" t="s">
        <v>106</v>
      </c>
      <c r="G1180" s="426">
        <v>4819</v>
      </c>
      <c r="L1180" s="510" t="s">
        <v>219</v>
      </c>
      <c r="M1180" s="511">
        <v>4819</v>
      </c>
      <c r="N1180" s="267"/>
      <c r="O1180" s="267"/>
    </row>
    <row r="1181" spans="1:15">
      <c r="A1181" s="258" t="str">
        <f t="shared" si="155"/>
        <v>71090101014239</v>
      </c>
      <c r="B1181" s="425" t="s">
        <v>439</v>
      </c>
      <c r="C1181" s="260" t="s">
        <v>187</v>
      </c>
      <c r="D1181" s="261" t="s">
        <v>106</v>
      </c>
      <c r="E1181" s="262" t="s">
        <v>106</v>
      </c>
      <c r="F1181" s="263" t="s">
        <v>106</v>
      </c>
      <c r="G1181" s="426">
        <v>4239</v>
      </c>
      <c r="L1181" s="510" t="s">
        <v>125</v>
      </c>
      <c r="M1181" s="511">
        <v>4239</v>
      </c>
      <c r="N1181" s="267"/>
      <c r="O1181" s="267"/>
    </row>
    <row r="1182" spans="1:15">
      <c r="A1182" s="258" t="str">
        <f t="shared" si="155"/>
        <v>71090101020000</v>
      </c>
      <c r="B1182" s="425" t="s">
        <v>439</v>
      </c>
      <c r="C1182" s="260" t="s">
        <v>187</v>
      </c>
      <c r="D1182" s="261" t="s">
        <v>106</v>
      </c>
      <c r="E1182" s="262" t="s">
        <v>106</v>
      </c>
      <c r="F1182" s="263" t="s">
        <v>140</v>
      </c>
      <c r="G1182" s="426" t="s">
        <v>440</v>
      </c>
      <c r="L1182" s="510" t="s">
        <v>12</v>
      </c>
      <c r="N1182" s="267"/>
      <c r="O1182" s="267"/>
    </row>
    <row r="1183" spans="1:15">
      <c r="A1183" s="258" t="str">
        <f t="shared" ref="A1183:A1246" si="156">CONCATENATE(B1183,C1183,D1183,E1183,F1183,G1183)</f>
        <v>71090101025129</v>
      </c>
      <c r="B1183" s="425" t="s">
        <v>439</v>
      </c>
      <c r="C1183" s="260" t="s">
        <v>187</v>
      </c>
      <c r="D1183" s="261" t="s">
        <v>106</v>
      </c>
      <c r="E1183" s="262" t="s">
        <v>106</v>
      </c>
      <c r="F1183" s="263" t="s">
        <v>140</v>
      </c>
      <c r="G1183" s="426">
        <v>5129</v>
      </c>
      <c r="L1183" s="510" t="s">
        <v>424</v>
      </c>
      <c r="M1183" s="511">
        <v>5129</v>
      </c>
      <c r="N1183" s="267"/>
      <c r="O1183" s="267"/>
    </row>
    <row r="1184" spans="1:15">
      <c r="A1184" s="258" t="str">
        <f t="shared" si="156"/>
        <v>71090101030000</v>
      </c>
      <c r="B1184" s="425" t="s">
        <v>439</v>
      </c>
      <c r="C1184" s="260" t="s">
        <v>187</v>
      </c>
      <c r="D1184" s="261" t="s">
        <v>106</v>
      </c>
      <c r="E1184" s="262" t="s">
        <v>106</v>
      </c>
      <c r="F1184" s="263" t="s">
        <v>442</v>
      </c>
      <c r="G1184" s="426" t="s">
        <v>440</v>
      </c>
      <c r="L1184" s="510" t="s">
        <v>13</v>
      </c>
      <c r="N1184" s="267"/>
      <c r="O1184" s="267"/>
    </row>
    <row r="1185" spans="1:15">
      <c r="A1185" s="258" t="str">
        <f t="shared" si="156"/>
        <v>71090101034239</v>
      </c>
      <c r="B1185" s="425" t="s">
        <v>439</v>
      </c>
      <c r="C1185" s="260" t="s">
        <v>187</v>
      </c>
      <c r="D1185" s="261" t="s">
        <v>106</v>
      </c>
      <c r="E1185" s="262" t="s">
        <v>106</v>
      </c>
      <c r="F1185" s="263" t="s">
        <v>442</v>
      </c>
      <c r="G1185" s="426">
        <v>4239</v>
      </c>
      <c r="L1185" s="510" t="s">
        <v>125</v>
      </c>
      <c r="M1185" s="511">
        <v>4239</v>
      </c>
      <c r="N1185" s="267"/>
      <c r="O1185" s="267"/>
    </row>
    <row r="1186" spans="1:15">
      <c r="A1186" s="258" t="str">
        <f t="shared" si="156"/>
        <v>71090102000000</v>
      </c>
      <c r="B1186" s="425" t="s">
        <v>439</v>
      </c>
      <c r="C1186" s="260" t="s">
        <v>187</v>
      </c>
      <c r="D1186" s="261" t="s">
        <v>106</v>
      </c>
      <c r="E1186" s="262" t="s">
        <v>140</v>
      </c>
      <c r="F1186" s="263" t="s">
        <v>441</v>
      </c>
      <c r="G1186" s="426" t="s">
        <v>440</v>
      </c>
      <c r="L1186" s="510" t="s">
        <v>14</v>
      </c>
      <c r="N1186" s="267"/>
      <c r="O1186" s="267"/>
    </row>
    <row r="1187" spans="1:15">
      <c r="A1187" s="258" t="str">
        <f t="shared" si="156"/>
        <v>71090102000001</v>
      </c>
      <c r="B1187" s="425" t="s">
        <v>439</v>
      </c>
      <c r="C1187" s="260" t="s">
        <v>187</v>
      </c>
      <c r="D1187" s="261" t="s">
        <v>106</v>
      </c>
      <c r="E1187" s="262" t="s">
        <v>140</v>
      </c>
      <c r="F1187" s="263" t="s">
        <v>441</v>
      </c>
      <c r="G1187" s="426" t="s">
        <v>96</v>
      </c>
      <c r="L1187" s="510" t="e">
        <v>#N/A</v>
      </c>
      <c r="N1187" s="267"/>
      <c r="O1187" s="267"/>
    </row>
    <row r="1188" spans="1:15">
      <c r="A1188" s="258" t="str">
        <f t="shared" si="156"/>
        <v>71090102010000</v>
      </c>
      <c r="B1188" s="425" t="s">
        <v>439</v>
      </c>
      <c r="C1188" s="260" t="s">
        <v>187</v>
      </c>
      <c r="D1188" s="261" t="s">
        <v>106</v>
      </c>
      <c r="E1188" s="262" t="s">
        <v>140</v>
      </c>
      <c r="F1188" s="263" t="s">
        <v>106</v>
      </c>
      <c r="G1188" s="426" t="s">
        <v>440</v>
      </c>
      <c r="L1188" s="510" t="s">
        <v>15</v>
      </c>
      <c r="N1188" s="267"/>
      <c r="O1188" s="267"/>
    </row>
    <row r="1189" spans="1:15">
      <c r="A1189" s="258" t="str">
        <f t="shared" si="156"/>
        <v>71090102014239</v>
      </c>
      <c r="B1189" s="425" t="s">
        <v>439</v>
      </c>
      <c r="C1189" s="260" t="s">
        <v>187</v>
      </c>
      <c r="D1189" s="261" t="s">
        <v>106</v>
      </c>
      <c r="E1189" s="262" t="s">
        <v>140</v>
      </c>
      <c r="F1189" s="263" t="s">
        <v>106</v>
      </c>
      <c r="G1189" s="426">
        <v>4239</v>
      </c>
      <c r="L1189" s="510" t="s">
        <v>125</v>
      </c>
      <c r="M1189" s="511">
        <v>4239</v>
      </c>
      <c r="N1189" s="267"/>
      <c r="O1189" s="267"/>
    </row>
    <row r="1190" spans="1:15">
      <c r="A1190" s="258" t="str">
        <f t="shared" si="156"/>
        <v>71090102020000</v>
      </c>
      <c r="B1190" s="425" t="s">
        <v>439</v>
      </c>
      <c r="C1190" s="260" t="s">
        <v>187</v>
      </c>
      <c r="D1190" s="261" t="s">
        <v>106</v>
      </c>
      <c r="E1190" s="262" t="s">
        <v>140</v>
      </c>
      <c r="F1190" s="263" t="s">
        <v>140</v>
      </c>
      <c r="G1190" s="426" t="s">
        <v>440</v>
      </c>
      <c r="L1190" s="510" t="s">
        <v>16</v>
      </c>
      <c r="N1190" s="267"/>
      <c r="O1190" s="267"/>
    </row>
    <row r="1191" spans="1:15">
      <c r="A1191" s="258" t="str">
        <f t="shared" si="156"/>
        <v>71090102024239</v>
      </c>
      <c r="B1191" s="425" t="s">
        <v>439</v>
      </c>
      <c r="C1191" s="260" t="s">
        <v>187</v>
      </c>
      <c r="D1191" s="261" t="s">
        <v>106</v>
      </c>
      <c r="E1191" s="262" t="s">
        <v>140</v>
      </c>
      <c r="F1191" s="263" t="s">
        <v>140</v>
      </c>
      <c r="G1191" s="426">
        <v>4239</v>
      </c>
      <c r="L1191" s="510" t="s">
        <v>125</v>
      </c>
      <c r="M1191" s="511">
        <v>4239</v>
      </c>
      <c r="N1191" s="267"/>
      <c r="O1191" s="267"/>
    </row>
    <row r="1192" spans="1:15">
      <c r="A1192" s="258" t="str">
        <f t="shared" si="156"/>
        <v>71090102030000</v>
      </c>
      <c r="B1192" s="425" t="s">
        <v>439</v>
      </c>
      <c r="C1192" s="260" t="s">
        <v>187</v>
      </c>
      <c r="D1192" s="261" t="s">
        <v>106</v>
      </c>
      <c r="E1192" s="262" t="s">
        <v>140</v>
      </c>
      <c r="F1192" s="263" t="s">
        <v>442</v>
      </c>
      <c r="G1192" s="426" t="s">
        <v>440</v>
      </c>
      <c r="L1192" s="510" t="s">
        <v>17</v>
      </c>
      <c r="N1192" s="267"/>
      <c r="O1192" s="267"/>
    </row>
    <row r="1193" spans="1:15">
      <c r="A1193" s="258" t="str">
        <f t="shared" si="156"/>
        <v>71090102034239</v>
      </c>
      <c r="B1193" s="425" t="s">
        <v>439</v>
      </c>
      <c r="C1193" s="260" t="s">
        <v>187</v>
      </c>
      <c r="D1193" s="261" t="s">
        <v>106</v>
      </c>
      <c r="E1193" s="262" t="s">
        <v>140</v>
      </c>
      <c r="F1193" s="263" t="s">
        <v>442</v>
      </c>
      <c r="G1193" s="426">
        <v>4239</v>
      </c>
      <c r="L1193" s="510" t="s">
        <v>125</v>
      </c>
      <c r="M1193" s="511">
        <v>4239</v>
      </c>
      <c r="N1193" s="267"/>
      <c r="O1193" s="267"/>
    </row>
    <row r="1194" spans="1:15">
      <c r="A1194" s="258" t="str">
        <f t="shared" si="156"/>
        <v>71090200000000</v>
      </c>
      <c r="B1194" s="425" t="s">
        <v>439</v>
      </c>
      <c r="C1194" s="260" t="s">
        <v>187</v>
      </c>
      <c r="D1194" s="261" t="s">
        <v>140</v>
      </c>
      <c r="E1194" s="262" t="s">
        <v>441</v>
      </c>
      <c r="F1194" s="263" t="s">
        <v>441</v>
      </c>
      <c r="G1194" s="426" t="s">
        <v>440</v>
      </c>
      <c r="L1194" s="510" t="s">
        <v>18</v>
      </c>
      <c r="N1194" s="267"/>
      <c r="O1194" s="267"/>
    </row>
    <row r="1195" spans="1:15">
      <c r="A1195" s="258" t="str">
        <f t="shared" si="156"/>
        <v>71090200000001</v>
      </c>
      <c r="B1195" s="425" t="s">
        <v>439</v>
      </c>
      <c r="C1195" s="260" t="s">
        <v>187</v>
      </c>
      <c r="D1195" s="261" t="s">
        <v>140</v>
      </c>
      <c r="E1195" s="262" t="s">
        <v>441</v>
      </c>
      <c r="F1195" s="263" t="s">
        <v>441</v>
      </c>
      <c r="G1195" s="426" t="s">
        <v>96</v>
      </c>
      <c r="L1195" s="510" t="e">
        <v>#N/A</v>
      </c>
      <c r="N1195" s="267"/>
      <c r="O1195" s="267"/>
    </row>
    <row r="1196" spans="1:15">
      <c r="A1196" s="258" t="str">
        <f t="shared" si="156"/>
        <v>71090201000000</v>
      </c>
      <c r="B1196" s="425" t="s">
        <v>439</v>
      </c>
      <c r="C1196" s="260" t="s">
        <v>187</v>
      </c>
      <c r="D1196" s="261" t="s">
        <v>140</v>
      </c>
      <c r="E1196" s="262" t="s">
        <v>106</v>
      </c>
      <c r="F1196" s="263" t="s">
        <v>441</v>
      </c>
      <c r="G1196" s="426" t="s">
        <v>440</v>
      </c>
      <c r="L1196" s="510" t="s">
        <v>19</v>
      </c>
      <c r="N1196" s="267"/>
      <c r="O1196" s="267"/>
    </row>
    <row r="1197" spans="1:15">
      <c r="A1197" s="258" t="str">
        <f t="shared" si="156"/>
        <v>71090201000001</v>
      </c>
      <c r="B1197" s="425" t="s">
        <v>439</v>
      </c>
      <c r="C1197" s="260" t="s">
        <v>187</v>
      </c>
      <c r="D1197" s="261" t="s">
        <v>140</v>
      </c>
      <c r="E1197" s="262" t="s">
        <v>106</v>
      </c>
      <c r="F1197" s="263" t="s">
        <v>441</v>
      </c>
      <c r="G1197" s="426" t="s">
        <v>96</v>
      </c>
      <c r="L1197" s="510" t="e">
        <v>#N/A</v>
      </c>
      <c r="N1197" s="267"/>
      <c r="O1197" s="267"/>
    </row>
    <row r="1198" spans="1:15">
      <c r="A1198" s="258" t="str">
        <f t="shared" si="156"/>
        <v>71090201010000</v>
      </c>
      <c r="B1198" s="425" t="s">
        <v>439</v>
      </c>
      <c r="C1198" s="260" t="s">
        <v>187</v>
      </c>
      <c r="D1198" s="261" t="s">
        <v>140</v>
      </c>
      <c r="E1198" s="262" t="s">
        <v>106</v>
      </c>
      <c r="F1198" s="263" t="s">
        <v>106</v>
      </c>
      <c r="G1198" s="426" t="s">
        <v>440</v>
      </c>
      <c r="L1198" s="510" t="s">
        <v>20</v>
      </c>
      <c r="N1198" s="267"/>
      <c r="O1198" s="267"/>
    </row>
    <row r="1199" spans="1:15">
      <c r="A1199" s="258" t="str">
        <f t="shared" si="156"/>
        <v>71090201014239</v>
      </c>
      <c r="B1199" s="425" t="s">
        <v>439</v>
      </c>
      <c r="C1199" s="260" t="s">
        <v>187</v>
      </c>
      <c r="D1199" s="261" t="s">
        <v>140</v>
      </c>
      <c r="E1199" s="262" t="s">
        <v>106</v>
      </c>
      <c r="F1199" s="263" t="s">
        <v>106</v>
      </c>
      <c r="G1199" s="426">
        <v>4239</v>
      </c>
      <c r="L1199" s="510" t="s">
        <v>125</v>
      </c>
      <c r="M1199" s="511">
        <v>4239</v>
      </c>
      <c r="N1199" s="267"/>
      <c r="O1199" s="267"/>
    </row>
    <row r="1200" spans="1:15">
      <c r="A1200" s="258" t="str">
        <f t="shared" si="156"/>
        <v>71090201020000</v>
      </c>
      <c r="B1200" s="425" t="s">
        <v>439</v>
      </c>
      <c r="C1200" s="260" t="s">
        <v>187</v>
      </c>
      <c r="D1200" s="261" t="s">
        <v>140</v>
      </c>
      <c r="E1200" s="262" t="s">
        <v>106</v>
      </c>
      <c r="F1200" s="263" t="s">
        <v>140</v>
      </c>
      <c r="G1200" s="426" t="s">
        <v>440</v>
      </c>
      <c r="L1200" s="510" t="s">
        <v>21</v>
      </c>
      <c r="N1200" s="267"/>
      <c r="O1200" s="267"/>
    </row>
    <row r="1201" spans="1:15">
      <c r="A1201" s="258" t="str">
        <f t="shared" si="156"/>
        <v>71090201024239</v>
      </c>
      <c r="B1201" s="425" t="s">
        <v>439</v>
      </c>
      <c r="C1201" s="260" t="s">
        <v>187</v>
      </c>
      <c r="D1201" s="261" t="s">
        <v>140</v>
      </c>
      <c r="E1201" s="262" t="s">
        <v>106</v>
      </c>
      <c r="F1201" s="263" t="s">
        <v>140</v>
      </c>
      <c r="G1201" s="426">
        <v>4239</v>
      </c>
      <c r="L1201" s="510" t="s">
        <v>125</v>
      </c>
      <c r="M1201" s="511">
        <v>4239</v>
      </c>
      <c r="N1201" s="267"/>
      <c r="O1201" s="267"/>
    </row>
    <row r="1202" spans="1:15">
      <c r="A1202" s="258" t="str">
        <f t="shared" si="156"/>
        <v>71090201030000</v>
      </c>
      <c r="B1202" s="425" t="s">
        <v>439</v>
      </c>
      <c r="C1202" s="260" t="s">
        <v>187</v>
      </c>
      <c r="D1202" s="261" t="s">
        <v>140</v>
      </c>
      <c r="E1202" s="262" t="s">
        <v>106</v>
      </c>
      <c r="F1202" s="263" t="s">
        <v>442</v>
      </c>
      <c r="G1202" s="426" t="s">
        <v>440</v>
      </c>
      <c r="L1202" s="510" t="s">
        <v>22</v>
      </c>
      <c r="N1202" s="267"/>
      <c r="O1202" s="267"/>
    </row>
    <row r="1203" spans="1:15">
      <c r="A1203" s="258" t="str">
        <f t="shared" si="156"/>
        <v>71090201034239</v>
      </c>
      <c r="B1203" s="425" t="s">
        <v>439</v>
      </c>
      <c r="C1203" s="260" t="s">
        <v>187</v>
      </c>
      <c r="D1203" s="261" t="s">
        <v>140</v>
      </c>
      <c r="E1203" s="262" t="s">
        <v>106</v>
      </c>
      <c r="F1203" s="263" t="s">
        <v>442</v>
      </c>
      <c r="G1203" s="426">
        <v>4239</v>
      </c>
      <c r="L1203" s="510" t="s">
        <v>125</v>
      </c>
      <c r="M1203" s="511">
        <v>4239</v>
      </c>
      <c r="N1203" s="267"/>
      <c r="O1203" s="267"/>
    </row>
    <row r="1204" spans="1:15">
      <c r="A1204" s="258" t="str">
        <f t="shared" si="156"/>
        <v>71090201040000</v>
      </c>
      <c r="B1204" s="425" t="s">
        <v>439</v>
      </c>
      <c r="C1204" s="260" t="s">
        <v>187</v>
      </c>
      <c r="D1204" s="261" t="s">
        <v>140</v>
      </c>
      <c r="E1204" s="262" t="s">
        <v>106</v>
      </c>
      <c r="F1204" s="263" t="s">
        <v>155</v>
      </c>
      <c r="G1204" s="426" t="s">
        <v>440</v>
      </c>
      <c r="L1204" s="510" t="s">
        <v>23</v>
      </c>
      <c r="N1204" s="267"/>
      <c r="O1204" s="267"/>
    </row>
    <row r="1205" spans="1:15">
      <c r="A1205" s="258" t="str">
        <f t="shared" si="156"/>
        <v>71090201044239</v>
      </c>
      <c r="B1205" s="425" t="s">
        <v>439</v>
      </c>
      <c r="C1205" s="260" t="s">
        <v>187</v>
      </c>
      <c r="D1205" s="261" t="s">
        <v>140</v>
      </c>
      <c r="E1205" s="262" t="s">
        <v>106</v>
      </c>
      <c r="F1205" s="263" t="s">
        <v>155</v>
      </c>
      <c r="G1205" s="426">
        <v>4239</v>
      </c>
      <c r="L1205" s="510" t="s">
        <v>125</v>
      </c>
      <c r="M1205" s="511">
        <v>4239</v>
      </c>
      <c r="N1205" s="267"/>
      <c r="O1205" s="267"/>
    </row>
    <row r="1206" spans="1:15">
      <c r="A1206" s="258" t="str">
        <f t="shared" si="156"/>
        <v>71090202000000</v>
      </c>
      <c r="B1206" s="425" t="s">
        <v>439</v>
      </c>
      <c r="C1206" s="260" t="s">
        <v>187</v>
      </c>
      <c r="D1206" s="261" t="s">
        <v>140</v>
      </c>
      <c r="E1206" s="262" t="s">
        <v>140</v>
      </c>
      <c r="F1206" s="263" t="s">
        <v>441</v>
      </c>
      <c r="G1206" s="426" t="s">
        <v>440</v>
      </c>
      <c r="L1206" s="510" t="s">
        <v>24</v>
      </c>
      <c r="N1206" s="267"/>
      <c r="O1206" s="267"/>
    </row>
    <row r="1207" spans="1:15">
      <c r="A1207" s="258" t="str">
        <f t="shared" si="156"/>
        <v>71090202000001</v>
      </c>
      <c r="B1207" s="425" t="s">
        <v>439</v>
      </c>
      <c r="C1207" s="260" t="s">
        <v>187</v>
      </c>
      <c r="D1207" s="261" t="s">
        <v>140</v>
      </c>
      <c r="E1207" s="262" t="s">
        <v>140</v>
      </c>
      <c r="F1207" s="263" t="s">
        <v>441</v>
      </c>
      <c r="G1207" s="426" t="s">
        <v>96</v>
      </c>
      <c r="L1207" s="510" t="e">
        <v>#N/A</v>
      </c>
      <c r="N1207" s="267"/>
      <c r="O1207" s="267"/>
    </row>
    <row r="1208" spans="1:15">
      <c r="A1208" s="258" t="str">
        <f t="shared" si="156"/>
        <v>71090202010000</v>
      </c>
      <c r="B1208" s="425" t="s">
        <v>439</v>
      </c>
      <c r="C1208" s="260" t="s">
        <v>187</v>
      </c>
      <c r="D1208" s="261" t="s">
        <v>140</v>
      </c>
      <c r="E1208" s="262" t="s">
        <v>140</v>
      </c>
      <c r="F1208" s="263" t="s">
        <v>106</v>
      </c>
      <c r="G1208" s="426" t="s">
        <v>440</v>
      </c>
      <c r="L1208" s="510" t="s">
        <v>25</v>
      </c>
      <c r="N1208" s="267"/>
      <c r="O1208" s="267"/>
    </row>
    <row r="1209" spans="1:15">
      <c r="A1209" s="258" t="str">
        <f t="shared" si="156"/>
        <v>71090202014239</v>
      </c>
      <c r="B1209" s="425" t="s">
        <v>439</v>
      </c>
      <c r="C1209" s="260" t="s">
        <v>187</v>
      </c>
      <c r="D1209" s="261" t="s">
        <v>140</v>
      </c>
      <c r="E1209" s="262" t="s">
        <v>140</v>
      </c>
      <c r="F1209" s="263" t="s">
        <v>106</v>
      </c>
      <c r="G1209" s="426">
        <v>4239</v>
      </c>
      <c r="L1209" s="510" t="s">
        <v>125</v>
      </c>
      <c r="M1209" s="511">
        <v>4239</v>
      </c>
      <c r="N1209" s="267"/>
      <c r="O1209" s="267"/>
    </row>
    <row r="1210" spans="1:15">
      <c r="A1210" s="258" t="str">
        <f t="shared" si="156"/>
        <v>71090202020000</v>
      </c>
      <c r="B1210" s="425" t="s">
        <v>439</v>
      </c>
      <c r="C1210" s="260" t="s">
        <v>187</v>
      </c>
      <c r="D1210" s="261" t="s">
        <v>140</v>
      </c>
      <c r="E1210" s="262" t="s">
        <v>140</v>
      </c>
      <c r="F1210" s="263" t="s">
        <v>140</v>
      </c>
      <c r="G1210" s="426" t="s">
        <v>440</v>
      </c>
      <c r="L1210" s="510" t="s">
        <v>26</v>
      </c>
      <c r="N1210" s="267"/>
      <c r="O1210" s="267"/>
    </row>
    <row r="1211" spans="1:15">
      <c r="A1211" s="258" t="str">
        <f t="shared" si="156"/>
        <v>71090202024239</v>
      </c>
      <c r="B1211" s="425" t="s">
        <v>439</v>
      </c>
      <c r="C1211" s="260" t="s">
        <v>187</v>
      </c>
      <c r="D1211" s="261" t="s">
        <v>140</v>
      </c>
      <c r="E1211" s="262" t="s">
        <v>140</v>
      </c>
      <c r="F1211" s="263" t="s">
        <v>140</v>
      </c>
      <c r="G1211" s="426">
        <v>4239</v>
      </c>
      <c r="L1211" s="510" t="s">
        <v>125</v>
      </c>
      <c r="M1211" s="511">
        <v>4239</v>
      </c>
      <c r="N1211" s="267"/>
      <c r="O1211" s="267"/>
    </row>
    <row r="1212" spans="1:15">
      <c r="A1212" s="258" t="str">
        <f t="shared" si="156"/>
        <v>71090202030000</v>
      </c>
      <c r="B1212" s="425" t="s">
        <v>439</v>
      </c>
      <c r="C1212" s="260" t="s">
        <v>187</v>
      </c>
      <c r="D1212" s="261" t="s">
        <v>140</v>
      </c>
      <c r="E1212" s="262" t="s">
        <v>140</v>
      </c>
      <c r="F1212" s="263" t="s">
        <v>442</v>
      </c>
      <c r="G1212" s="426" t="s">
        <v>440</v>
      </c>
      <c r="L1212" s="510" t="s">
        <v>27</v>
      </c>
      <c r="N1212" s="267"/>
      <c r="O1212" s="267"/>
    </row>
    <row r="1213" spans="1:15">
      <c r="A1213" s="258" t="str">
        <f t="shared" si="156"/>
        <v>71090202034239</v>
      </c>
      <c r="B1213" s="425" t="s">
        <v>439</v>
      </c>
      <c r="C1213" s="260" t="s">
        <v>187</v>
      </c>
      <c r="D1213" s="261" t="s">
        <v>140</v>
      </c>
      <c r="E1213" s="262" t="s">
        <v>140</v>
      </c>
      <c r="F1213" s="263" t="s">
        <v>442</v>
      </c>
      <c r="G1213" s="426">
        <v>4239</v>
      </c>
      <c r="L1213" s="510" t="s">
        <v>125</v>
      </c>
      <c r="M1213" s="511">
        <v>4239</v>
      </c>
      <c r="N1213" s="267"/>
      <c r="O1213" s="267"/>
    </row>
    <row r="1214" spans="1:15">
      <c r="A1214" s="258" t="str">
        <f t="shared" si="156"/>
        <v>71090202040000</v>
      </c>
      <c r="B1214" s="425" t="s">
        <v>439</v>
      </c>
      <c r="C1214" s="260" t="s">
        <v>187</v>
      </c>
      <c r="D1214" s="261" t="s">
        <v>140</v>
      </c>
      <c r="E1214" s="262" t="s">
        <v>140</v>
      </c>
      <c r="F1214" s="263" t="s">
        <v>155</v>
      </c>
      <c r="G1214" s="426" t="s">
        <v>440</v>
      </c>
      <c r="L1214" s="510" t="s">
        <v>28</v>
      </c>
      <c r="N1214" s="267"/>
      <c r="O1214" s="267"/>
    </row>
    <row r="1215" spans="1:15">
      <c r="A1215" s="258" t="str">
        <f t="shared" si="156"/>
        <v>71090202044239</v>
      </c>
      <c r="B1215" s="425" t="s">
        <v>439</v>
      </c>
      <c r="C1215" s="260" t="s">
        <v>187</v>
      </c>
      <c r="D1215" s="261" t="s">
        <v>140</v>
      </c>
      <c r="E1215" s="262" t="s">
        <v>140</v>
      </c>
      <c r="F1215" s="263" t="s">
        <v>155</v>
      </c>
      <c r="G1215" s="426">
        <v>4239</v>
      </c>
      <c r="L1215" s="510" t="s">
        <v>125</v>
      </c>
      <c r="M1215" s="511">
        <v>4239</v>
      </c>
      <c r="N1215" s="267"/>
      <c r="O1215" s="267"/>
    </row>
    <row r="1216" spans="1:15">
      <c r="A1216" s="258" t="str">
        <f t="shared" si="156"/>
        <v>71090501014239</v>
      </c>
      <c r="B1216" s="425" t="s">
        <v>439</v>
      </c>
      <c r="C1216" s="260" t="s">
        <v>187</v>
      </c>
      <c r="D1216" s="261" t="s">
        <v>149</v>
      </c>
      <c r="E1216" s="262" t="s">
        <v>106</v>
      </c>
      <c r="F1216" s="263" t="s">
        <v>106</v>
      </c>
      <c r="G1216" s="426">
        <v>4239</v>
      </c>
      <c r="L1216" s="510" t="s">
        <v>125</v>
      </c>
      <c r="M1216" s="511">
        <v>4239</v>
      </c>
      <c r="N1216" s="267"/>
      <c r="O1216" s="267"/>
    </row>
    <row r="1217" spans="1:15">
      <c r="A1217" s="258" t="str">
        <f t="shared" si="156"/>
        <v>71090501015122</v>
      </c>
      <c r="B1217" s="425" t="s">
        <v>439</v>
      </c>
      <c r="C1217" s="260" t="s">
        <v>187</v>
      </c>
      <c r="D1217" s="261" t="s">
        <v>149</v>
      </c>
      <c r="E1217" s="262" t="s">
        <v>106</v>
      </c>
      <c r="F1217" s="263" t="s">
        <v>106</v>
      </c>
      <c r="G1217" s="426">
        <v>5122</v>
      </c>
      <c r="L1217" s="510" t="s">
        <v>332</v>
      </c>
      <c r="M1217" s="511">
        <v>5122</v>
      </c>
      <c r="N1217" s="267"/>
      <c r="O1217" s="267"/>
    </row>
    <row r="1218" spans="1:15">
      <c r="A1218" s="258" t="str">
        <f t="shared" si="156"/>
        <v>71090501020000</v>
      </c>
      <c r="B1218" s="425" t="s">
        <v>439</v>
      </c>
      <c r="C1218" s="260" t="s">
        <v>187</v>
      </c>
      <c r="D1218" s="261" t="s">
        <v>149</v>
      </c>
      <c r="E1218" s="262" t="s">
        <v>106</v>
      </c>
      <c r="F1218" s="263" t="s">
        <v>140</v>
      </c>
      <c r="G1218" s="426" t="s">
        <v>440</v>
      </c>
      <c r="L1218" s="510" t="s">
        <v>29</v>
      </c>
      <c r="N1218" s="267"/>
      <c r="O1218" s="267"/>
    </row>
    <row r="1219" spans="1:15" ht="30">
      <c r="A1219" s="258" t="str">
        <f t="shared" si="156"/>
        <v>71090501025113</v>
      </c>
      <c r="B1219" s="425" t="s">
        <v>439</v>
      </c>
      <c r="C1219" s="260" t="s">
        <v>187</v>
      </c>
      <c r="D1219" s="261" t="s">
        <v>149</v>
      </c>
      <c r="E1219" s="262" t="s">
        <v>106</v>
      </c>
      <c r="F1219" s="263" t="s">
        <v>140</v>
      </c>
      <c r="G1219" s="426">
        <v>5113</v>
      </c>
      <c r="L1219" s="510" t="s">
        <v>174</v>
      </c>
      <c r="M1219" s="511">
        <v>5113</v>
      </c>
      <c r="N1219" s="267"/>
      <c r="O1219" s="267"/>
    </row>
    <row r="1220" spans="1:15">
      <c r="A1220" s="258" t="str">
        <f t="shared" si="156"/>
        <v>71090501030000</v>
      </c>
      <c r="B1220" s="425" t="s">
        <v>439</v>
      </c>
      <c r="C1220" s="260" t="s">
        <v>187</v>
      </c>
      <c r="D1220" s="261" t="s">
        <v>149</v>
      </c>
      <c r="E1220" s="262" t="s">
        <v>106</v>
      </c>
      <c r="F1220" s="263" t="s">
        <v>442</v>
      </c>
      <c r="G1220" s="426" t="s">
        <v>440</v>
      </c>
      <c r="L1220" s="510" t="s">
        <v>30</v>
      </c>
      <c r="N1220" s="267"/>
      <c r="O1220" s="267"/>
    </row>
    <row r="1221" spans="1:15">
      <c r="A1221" s="258" t="str">
        <f t="shared" si="156"/>
        <v>71090501034239</v>
      </c>
      <c r="B1221" s="425" t="s">
        <v>439</v>
      </c>
      <c r="C1221" s="260" t="s">
        <v>187</v>
      </c>
      <c r="D1221" s="261" t="s">
        <v>149</v>
      </c>
      <c r="E1221" s="262" t="s">
        <v>106</v>
      </c>
      <c r="F1221" s="263" t="s">
        <v>442</v>
      </c>
      <c r="G1221" s="426">
        <v>4239</v>
      </c>
      <c r="L1221" s="510" t="s">
        <v>125</v>
      </c>
      <c r="M1221" s="511">
        <v>4239</v>
      </c>
      <c r="N1221" s="267"/>
      <c r="O1221" s="267"/>
    </row>
    <row r="1222" spans="1:15">
      <c r="A1222" s="258" t="str">
        <f t="shared" si="156"/>
        <v>71090501040000</v>
      </c>
      <c r="B1222" s="425" t="s">
        <v>439</v>
      </c>
      <c r="C1222" s="260" t="s">
        <v>187</v>
      </c>
      <c r="D1222" s="261" t="s">
        <v>149</v>
      </c>
      <c r="E1222" s="262" t="s">
        <v>106</v>
      </c>
      <c r="F1222" s="263" t="s">
        <v>155</v>
      </c>
      <c r="G1222" s="426" t="s">
        <v>440</v>
      </c>
      <c r="L1222" s="510" t="s">
        <v>31</v>
      </c>
      <c r="N1222" s="267"/>
      <c r="O1222" s="267"/>
    </row>
    <row r="1223" spans="1:15">
      <c r="A1223" s="258" t="str">
        <f t="shared" si="156"/>
        <v>71090501044239</v>
      </c>
      <c r="B1223" s="425" t="s">
        <v>439</v>
      </c>
      <c r="C1223" s="260" t="s">
        <v>187</v>
      </c>
      <c r="D1223" s="261" t="s">
        <v>149</v>
      </c>
      <c r="E1223" s="262" t="s">
        <v>106</v>
      </c>
      <c r="F1223" s="263" t="s">
        <v>155</v>
      </c>
      <c r="G1223" s="426">
        <v>4239</v>
      </c>
      <c r="L1223" s="510" t="s">
        <v>125</v>
      </c>
      <c r="M1223" s="511">
        <v>4239</v>
      </c>
      <c r="N1223" s="267"/>
      <c r="O1223" s="267"/>
    </row>
    <row r="1224" spans="1:15">
      <c r="A1224" s="258" t="str">
        <f t="shared" si="156"/>
        <v>71090501050000</v>
      </c>
      <c r="B1224" s="425" t="s">
        <v>439</v>
      </c>
      <c r="C1224" s="260" t="s">
        <v>187</v>
      </c>
      <c r="D1224" s="261" t="s">
        <v>149</v>
      </c>
      <c r="E1224" s="262" t="s">
        <v>106</v>
      </c>
      <c r="F1224" s="263" t="s">
        <v>149</v>
      </c>
      <c r="G1224" s="426" t="s">
        <v>440</v>
      </c>
      <c r="L1224" s="510" t="s">
        <v>32</v>
      </c>
      <c r="N1224" s="267"/>
      <c r="O1224" s="267"/>
    </row>
    <row r="1225" spans="1:15" ht="30">
      <c r="A1225" s="258" t="str">
        <f t="shared" si="156"/>
        <v>71090501054819</v>
      </c>
      <c r="B1225" s="425" t="s">
        <v>439</v>
      </c>
      <c r="C1225" s="260" t="s">
        <v>187</v>
      </c>
      <c r="D1225" s="261" t="s">
        <v>149</v>
      </c>
      <c r="E1225" s="262" t="s">
        <v>106</v>
      </c>
      <c r="F1225" s="263" t="s">
        <v>149</v>
      </c>
      <c r="G1225" s="426">
        <v>4819</v>
      </c>
      <c r="L1225" s="510" t="s">
        <v>219</v>
      </c>
      <c r="M1225" s="511">
        <v>4819</v>
      </c>
      <c r="N1225" s="267"/>
      <c r="O1225" s="267"/>
    </row>
    <row r="1226" spans="1:15">
      <c r="A1226" s="258" t="str">
        <f t="shared" si="156"/>
        <v>71090501055129</v>
      </c>
      <c r="B1226" s="425" t="s">
        <v>439</v>
      </c>
      <c r="C1226" s="260" t="s">
        <v>187</v>
      </c>
      <c r="D1226" s="261" t="s">
        <v>149</v>
      </c>
      <c r="E1226" s="262" t="s">
        <v>106</v>
      </c>
      <c r="F1226" s="263" t="s">
        <v>149</v>
      </c>
      <c r="G1226" s="426">
        <v>5129</v>
      </c>
      <c r="L1226" s="510" t="s">
        <v>424</v>
      </c>
      <c r="M1226" s="511">
        <v>5129</v>
      </c>
      <c r="N1226" s="267"/>
      <c r="O1226" s="267"/>
    </row>
    <row r="1227" spans="1:15" ht="30">
      <c r="A1227" s="258" t="str">
        <f t="shared" si="156"/>
        <v>71090601015113</v>
      </c>
      <c r="B1227" s="425" t="s">
        <v>439</v>
      </c>
      <c r="C1227" s="260" t="s">
        <v>187</v>
      </c>
      <c r="D1227" s="261" t="s">
        <v>157</v>
      </c>
      <c r="E1227" s="262" t="s">
        <v>106</v>
      </c>
      <c r="F1227" s="263" t="s">
        <v>106</v>
      </c>
      <c r="G1227" s="426">
        <v>5113</v>
      </c>
      <c r="L1227" s="510" t="s">
        <v>174</v>
      </c>
      <c r="M1227" s="511">
        <v>5113</v>
      </c>
      <c r="N1227" s="267"/>
      <c r="O1227" s="267"/>
    </row>
    <row r="1228" spans="1:15">
      <c r="A1228" s="258" t="str">
        <f t="shared" si="156"/>
        <v>71090601020000</v>
      </c>
      <c r="B1228" s="425" t="s">
        <v>439</v>
      </c>
      <c r="C1228" s="260" t="s">
        <v>187</v>
      </c>
      <c r="D1228" s="261" t="s">
        <v>157</v>
      </c>
      <c r="E1228" s="262" t="s">
        <v>106</v>
      </c>
      <c r="F1228" s="263" t="s">
        <v>140</v>
      </c>
      <c r="G1228" s="426" t="s">
        <v>440</v>
      </c>
      <c r="L1228" s="510" t="s">
        <v>33</v>
      </c>
      <c r="N1228" s="267"/>
      <c r="O1228" s="267"/>
    </row>
    <row r="1229" spans="1:15">
      <c r="A1229" s="258" t="str">
        <f t="shared" si="156"/>
        <v>71090601024639</v>
      </c>
      <c r="B1229" s="425" t="s">
        <v>439</v>
      </c>
      <c r="C1229" s="260" t="s">
        <v>187</v>
      </c>
      <c r="D1229" s="261" t="s">
        <v>157</v>
      </c>
      <c r="E1229" s="262" t="s">
        <v>106</v>
      </c>
      <c r="F1229" s="263" t="s">
        <v>140</v>
      </c>
      <c r="G1229" s="426">
        <v>4639</v>
      </c>
      <c r="L1229" s="510" t="s">
        <v>167</v>
      </c>
      <c r="M1229" s="511">
        <v>4639</v>
      </c>
      <c r="N1229" s="267"/>
      <c r="O1229" s="267"/>
    </row>
    <row r="1230" spans="1:15">
      <c r="A1230" s="258" t="str">
        <f t="shared" si="156"/>
        <v>71090601030000</v>
      </c>
      <c r="B1230" s="425" t="s">
        <v>439</v>
      </c>
      <c r="C1230" s="260" t="s">
        <v>187</v>
      </c>
      <c r="D1230" s="261" t="s">
        <v>157</v>
      </c>
      <c r="E1230" s="262" t="s">
        <v>106</v>
      </c>
      <c r="F1230" s="263" t="s">
        <v>442</v>
      </c>
      <c r="G1230" s="426" t="s">
        <v>440</v>
      </c>
      <c r="L1230" s="510" t="s">
        <v>34</v>
      </c>
      <c r="N1230" s="267"/>
      <c r="O1230" s="267"/>
    </row>
    <row r="1231" spans="1:15">
      <c r="A1231" s="258" t="str">
        <f t="shared" si="156"/>
        <v>71090601034639</v>
      </c>
      <c r="B1231" s="425" t="s">
        <v>439</v>
      </c>
      <c r="C1231" s="260" t="s">
        <v>187</v>
      </c>
      <c r="D1231" s="261" t="s">
        <v>157</v>
      </c>
      <c r="E1231" s="262" t="s">
        <v>106</v>
      </c>
      <c r="F1231" s="263" t="s">
        <v>442</v>
      </c>
      <c r="G1231" s="426">
        <v>4639</v>
      </c>
      <c r="L1231" s="510" t="s">
        <v>167</v>
      </c>
      <c r="M1231" s="511">
        <v>4639</v>
      </c>
      <c r="N1231" s="267"/>
      <c r="O1231" s="267"/>
    </row>
    <row r="1232" spans="1:15">
      <c r="A1232" s="258" t="str">
        <f t="shared" si="156"/>
        <v>71090601040000</v>
      </c>
      <c r="B1232" s="425" t="s">
        <v>439</v>
      </c>
      <c r="C1232" s="260" t="s">
        <v>187</v>
      </c>
      <c r="D1232" s="261" t="s">
        <v>157</v>
      </c>
      <c r="E1232" s="262" t="s">
        <v>106</v>
      </c>
      <c r="F1232" s="263" t="s">
        <v>155</v>
      </c>
      <c r="G1232" s="426" t="s">
        <v>440</v>
      </c>
      <c r="L1232" s="510" t="s">
        <v>35</v>
      </c>
      <c r="N1232" s="267"/>
      <c r="O1232" s="267"/>
    </row>
    <row r="1233" spans="1:15" ht="30">
      <c r="A1233" s="258" t="str">
        <f t="shared" si="156"/>
        <v>71090601045113</v>
      </c>
      <c r="B1233" s="425" t="s">
        <v>439</v>
      </c>
      <c r="C1233" s="260" t="s">
        <v>187</v>
      </c>
      <c r="D1233" s="261" t="s">
        <v>157</v>
      </c>
      <c r="E1233" s="262" t="s">
        <v>106</v>
      </c>
      <c r="F1233" s="263" t="s">
        <v>155</v>
      </c>
      <c r="G1233" s="426">
        <v>5113</v>
      </c>
      <c r="L1233" s="510" t="s">
        <v>174</v>
      </c>
      <c r="M1233" s="511">
        <v>5113</v>
      </c>
      <c r="N1233" s="267"/>
      <c r="O1233" s="267"/>
    </row>
    <row r="1234" spans="1:15">
      <c r="A1234" s="258" t="str">
        <f t="shared" si="156"/>
        <v>71090601050000</v>
      </c>
      <c r="B1234" s="425" t="s">
        <v>439</v>
      </c>
      <c r="C1234" s="260" t="s">
        <v>187</v>
      </c>
      <c r="D1234" s="261" t="s">
        <v>157</v>
      </c>
      <c r="E1234" s="262" t="s">
        <v>106</v>
      </c>
      <c r="F1234" s="263" t="s">
        <v>149</v>
      </c>
      <c r="G1234" s="426" t="s">
        <v>440</v>
      </c>
      <c r="L1234" s="510" t="s">
        <v>36</v>
      </c>
      <c r="N1234" s="267"/>
      <c r="O1234" s="267"/>
    </row>
    <row r="1235" spans="1:15">
      <c r="A1235" s="258" t="str">
        <f t="shared" si="156"/>
        <v>71090601054239</v>
      </c>
      <c r="B1235" s="425" t="s">
        <v>439</v>
      </c>
      <c r="C1235" s="260" t="s">
        <v>187</v>
      </c>
      <c r="D1235" s="261" t="s">
        <v>157</v>
      </c>
      <c r="E1235" s="262" t="s">
        <v>106</v>
      </c>
      <c r="F1235" s="263" t="s">
        <v>149</v>
      </c>
      <c r="G1235" s="426">
        <v>4239</v>
      </c>
      <c r="L1235" s="510" t="s">
        <v>125</v>
      </c>
      <c r="M1235" s="511">
        <v>4239</v>
      </c>
      <c r="N1235" s="267"/>
      <c r="O1235" s="267"/>
    </row>
    <row r="1236" spans="1:15">
      <c r="A1236" s="258" t="str">
        <f t="shared" si="156"/>
        <v>71100701014239</v>
      </c>
      <c r="B1236" s="425" t="s">
        <v>439</v>
      </c>
      <c r="C1236" s="260" t="s">
        <v>189</v>
      </c>
      <c r="D1236" s="261" t="s">
        <v>183</v>
      </c>
      <c r="E1236" s="262" t="s">
        <v>106</v>
      </c>
      <c r="F1236" s="263" t="s">
        <v>106</v>
      </c>
      <c r="G1236" s="426">
        <v>4239</v>
      </c>
      <c r="L1236" s="510" t="s">
        <v>125</v>
      </c>
      <c r="M1236" s="511">
        <v>4239</v>
      </c>
      <c r="N1236" s="267"/>
      <c r="O1236" s="267"/>
    </row>
    <row r="1237" spans="1:15">
      <c r="A1237" s="258" t="str">
        <f t="shared" si="156"/>
        <v>71100701014639</v>
      </c>
      <c r="B1237" s="425" t="s">
        <v>439</v>
      </c>
      <c r="C1237" s="260" t="s">
        <v>189</v>
      </c>
      <c r="D1237" s="261" t="s">
        <v>183</v>
      </c>
      <c r="E1237" s="262" t="s">
        <v>106</v>
      </c>
      <c r="F1237" s="263" t="s">
        <v>106</v>
      </c>
      <c r="G1237" s="426">
        <v>4639</v>
      </c>
      <c r="L1237" s="510" t="s">
        <v>167</v>
      </c>
      <c r="M1237" s="511">
        <v>4639</v>
      </c>
      <c r="N1237" s="267"/>
      <c r="O1237" s="267"/>
    </row>
    <row r="1238" spans="1:15">
      <c r="A1238" s="258" t="str">
        <f t="shared" si="156"/>
        <v>71100701034216</v>
      </c>
      <c r="B1238" s="425" t="s">
        <v>439</v>
      </c>
      <c r="C1238" s="260" t="s">
        <v>189</v>
      </c>
      <c r="D1238" s="261" t="s">
        <v>183</v>
      </c>
      <c r="E1238" s="262" t="s">
        <v>106</v>
      </c>
      <c r="F1238" s="263" t="s">
        <v>442</v>
      </c>
      <c r="G1238" s="426">
        <v>4216</v>
      </c>
      <c r="L1238" s="510" t="s">
        <v>118</v>
      </c>
      <c r="M1238" s="511">
        <v>4216</v>
      </c>
      <c r="N1238" s="267"/>
      <c r="O1238" s="267"/>
    </row>
    <row r="1239" spans="1:15">
      <c r="A1239" s="258" t="str">
        <f t="shared" si="156"/>
        <v>71100701034239</v>
      </c>
      <c r="B1239" s="425" t="s">
        <v>439</v>
      </c>
      <c r="C1239" s="260" t="s">
        <v>189</v>
      </c>
      <c r="D1239" s="261" t="s">
        <v>183</v>
      </c>
      <c r="E1239" s="262" t="s">
        <v>106</v>
      </c>
      <c r="F1239" s="263" t="s">
        <v>442</v>
      </c>
      <c r="G1239" s="426">
        <v>4239</v>
      </c>
      <c r="L1239" s="510" t="s">
        <v>125</v>
      </c>
      <c r="M1239" s="511">
        <v>4239</v>
      </c>
      <c r="N1239" s="267"/>
      <c r="O1239" s="267"/>
    </row>
    <row r="1240" spans="1:15" ht="30">
      <c r="A1240" s="258" t="str">
        <f t="shared" si="156"/>
        <v>71100701034819</v>
      </c>
      <c r="B1240" s="425" t="s">
        <v>439</v>
      </c>
      <c r="C1240" s="260" t="s">
        <v>189</v>
      </c>
      <c r="D1240" s="261" t="s">
        <v>183</v>
      </c>
      <c r="E1240" s="262" t="s">
        <v>106</v>
      </c>
      <c r="F1240" s="263" t="s">
        <v>442</v>
      </c>
      <c r="G1240" s="426">
        <v>4819</v>
      </c>
      <c r="L1240" s="510" t="s">
        <v>219</v>
      </c>
      <c r="M1240" s="511">
        <v>4819</v>
      </c>
      <c r="N1240" s="267"/>
      <c r="O1240" s="267"/>
    </row>
    <row r="1241" spans="1:15">
      <c r="A1241" s="258" t="str">
        <f t="shared" si="156"/>
        <v>71100701044239</v>
      </c>
      <c r="B1241" s="425" t="s">
        <v>439</v>
      </c>
      <c r="C1241" s="260" t="s">
        <v>189</v>
      </c>
      <c r="D1241" s="261" t="s">
        <v>183</v>
      </c>
      <c r="E1241" s="262" t="s">
        <v>106</v>
      </c>
      <c r="F1241" s="263" t="s">
        <v>155</v>
      </c>
      <c r="G1241" s="426">
        <v>4239</v>
      </c>
      <c r="L1241" s="510" t="s">
        <v>125</v>
      </c>
      <c r="M1241" s="511">
        <v>4239</v>
      </c>
      <c r="N1241" s="267"/>
      <c r="O1241" s="267"/>
    </row>
    <row r="1242" spans="1:15">
      <c r="A1242" s="258" t="str">
        <f t="shared" si="156"/>
        <v>71100701044269</v>
      </c>
      <c r="B1242" s="425" t="s">
        <v>439</v>
      </c>
      <c r="C1242" s="260" t="s">
        <v>189</v>
      </c>
      <c r="D1242" s="261" t="s">
        <v>183</v>
      </c>
      <c r="E1242" s="262" t="s">
        <v>106</v>
      </c>
      <c r="F1242" s="263" t="s">
        <v>155</v>
      </c>
      <c r="G1242" s="426">
        <v>4269</v>
      </c>
      <c r="L1242" s="510" t="s">
        <v>240</v>
      </c>
      <c r="M1242" s="511">
        <v>4269</v>
      </c>
      <c r="N1242" s="267"/>
      <c r="O1242" s="267"/>
    </row>
    <row r="1243" spans="1:15" ht="30">
      <c r="A1243" s="258" t="str">
        <f t="shared" si="156"/>
        <v>71100701044521</v>
      </c>
      <c r="B1243" s="425" t="s">
        <v>439</v>
      </c>
      <c r="C1243" s="260" t="s">
        <v>189</v>
      </c>
      <c r="D1243" s="261" t="s">
        <v>183</v>
      </c>
      <c r="E1243" s="262" t="s">
        <v>106</v>
      </c>
      <c r="F1243" s="263" t="s">
        <v>155</v>
      </c>
      <c r="G1243" s="426">
        <v>4521</v>
      </c>
      <c r="L1243" s="510" t="s">
        <v>267</v>
      </c>
      <c r="M1243" s="511">
        <v>4521</v>
      </c>
      <c r="N1243" s="267"/>
      <c r="O1243" s="267"/>
    </row>
    <row r="1244" spans="1:15">
      <c r="A1244" s="258" t="str">
        <f t="shared" si="156"/>
        <v>71100701044639</v>
      </c>
      <c r="B1244" s="425" t="s">
        <v>439</v>
      </c>
      <c r="C1244" s="260" t="s">
        <v>189</v>
      </c>
      <c r="D1244" s="261" t="s">
        <v>183</v>
      </c>
      <c r="E1244" s="262" t="s">
        <v>106</v>
      </c>
      <c r="F1244" s="263" t="s">
        <v>155</v>
      </c>
      <c r="G1244" s="426">
        <v>4639</v>
      </c>
      <c r="L1244" s="510" t="s">
        <v>167</v>
      </c>
      <c r="M1244" s="511">
        <v>4639</v>
      </c>
      <c r="N1244" s="267"/>
      <c r="O1244" s="267"/>
    </row>
    <row r="1245" spans="1:15">
      <c r="A1245" s="258" t="str">
        <f t="shared" si="156"/>
        <v>71100701050000</v>
      </c>
      <c r="B1245" s="425" t="s">
        <v>439</v>
      </c>
      <c r="C1245" s="260" t="s">
        <v>189</v>
      </c>
      <c r="D1245" s="261" t="s">
        <v>183</v>
      </c>
      <c r="E1245" s="262" t="s">
        <v>106</v>
      </c>
      <c r="F1245" s="263" t="s">
        <v>149</v>
      </c>
      <c r="G1245" s="426" t="s">
        <v>440</v>
      </c>
      <c r="L1245" s="510" t="s">
        <v>37</v>
      </c>
      <c r="N1245" s="267"/>
      <c r="O1245" s="267"/>
    </row>
    <row r="1246" spans="1:15" ht="30">
      <c r="A1246" s="258" t="str">
        <f t="shared" si="156"/>
        <v>71100701054819</v>
      </c>
      <c r="B1246" s="425" t="s">
        <v>439</v>
      </c>
      <c r="C1246" s="260" t="s">
        <v>189</v>
      </c>
      <c r="D1246" s="261" t="s">
        <v>183</v>
      </c>
      <c r="E1246" s="262" t="s">
        <v>106</v>
      </c>
      <c r="F1246" s="263" t="s">
        <v>149</v>
      </c>
      <c r="G1246" s="426">
        <v>4819</v>
      </c>
      <c r="L1246" s="510" t="s">
        <v>219</v>
      </c>
      <c r="M1246" s="511">
        <v>4819</v>
      </c>
      <c r="N1246" s="267"/>
      <c r="O1246" s="267"/>
    </row>
    <row r="1247" spans="1:15">
      <c r="A1247" s="258" t="str">
        <f t="shared" ref="A1247:A1262" si="157">CONCATENATE(B1247,C1247,D1247,E1247,F1247,G1247)</f>
        <v>71100901014216</v>
      </c>
      <c r="B1247" s="425" t="s">
        <v>439</v>
      </c>
      <c r="C1247" s="260" t="s">
        <v>189</v>
      </c>
      <c r="D1247" s="261" t="s">
        <v>187</v>
      </c>
      <c r="E1247" s="262" t="s">
        <v>106</v>
      </c>
      <c r="F1247" s="263" t="s">
        <v>106</v>
      </c>
      <c r="G1247" s="426">
        <v>4216</v>
      </c>
      <c r="L1247" s="510" t="s">
        <v>118</v>
      </c>
      <c r="M1247" s="511">
        <v>4216</v>
      </c>
      <c r="N1247" s="267"/>
      <c r="O1247" s="267"/>
    </row>
    <row r="1248" spans="1:15" ht="30">
      <c r="A1248" s="258" t="str">
        <f t="shared" si="157"/>
        <v>71100901014252</v>
      </c>
      <c r="B1248" s="425" t="s">
        <v>439</v>
      </c>
      <c r="C1248" s="260" t="s">
        <v>189</v>
      </c>
      <c r="D1248" s="261" t="s">
        <v>187</v>
      </c>
      <c r="E1248" s="262" t="s">
        <v>106</v>
      </c>
      <c r="F1248" s="263" t="s">
        <v>106</v>
      </c>
      <c r="G1248" s="426">
        <v>4252</v>
      </c>
      <c r="L1248" s="510" t="s">
        <v>127</v>
      </c>
      <c r="M1248" s="511">
        <v>4252</v>
      </c>
      <c r="N1248" s="267"/>
      <c r="O1248" s="267"/>
    </row>
    <row r="1249" spans="1:15">
      <c r="A1249" s="258" t="str">
        <f t="shared" si="157"/>
        <v>71100901014264</v>
      </c>
      <c r="B1249" s="425" t="s">
        <v>439</v>
      </c>
      <c r="C1249" s="260" t="s">
        <v>189</v>
      </c>
      <c r="D1249" s="261" t="s">
        <v>187</v>
      </c>
      <c r="E1249" s="262" t="s">
        <v>106</v>
      </c>
      <c r="F1249" s="263" t="s">
        <v>106</v>
      </c>
      <c r="G1249" s="426">
        <v>4264</v>
      </c>
      <c r="L1249" s="510" t="s">
        <v>129</v>
      </c>
      <c r="M1249" s="511">
        <v>4264</v>
      </c>
      <c r="N1249" s="267"/>
      <c r="O1249" s="267"/>
    </row>
    <row r="1250" spans="1:15">
      <c r="A1250" s="258" t="str">
        <f t="shared" si="157"/>
        <v>71100901014267</v>
      </c>
      <c r="B1250" s="425" t="s">
        <v>439</v>
      </c>
      <c r="C1250" s="260" t="s">
        <v>189</v>
      </c>
      <c r="D1250" s="261" t="s">
        <v>187</v>
      </c>
      <c r="E1250" s="262" t="s">
        <v>106</v>
      </c>
      <c r="F1250" s="263" t="s">
        <v>106</v>
      </c>
      <c r="G1250" s="426">
        <v>4267</v>
      </c>
      <c r="L1250" s="510" t="s">
        <v>130</v>
      </c>
      <c r="M1250" s="511">
        <v>4267</v>
      </c>
      <c r="N1250" s="267"/>
      <c r="O1250" s="267"/>
    </row>
    <row r="1251" spans="1:15">
      <c r="A1251" s="258" t="str">
        <f t="shared" si="157"/>
        <v>71100901014861</v>
      </c>
      <c r="B1251" s="425" t="s">
        <v>439</v>
      </c>
      <c r="C1251" s="260" t="s">
        <v>189</v>
      </c>
      <c r="D1251" s="261" t="s">
        <v>187</v>
      </c>
      <c r="E1251" s="262" t="s">
        <v>106</v>
      </c>
      <c r="F1251" s="263" t="s">
        <v>106</v>
      </c>
      <c r="G1251" s="426">
        <v>4861</v>
      </c>
      <c r="L1251" s="510" t="s">
        <v>134</v>
      </c>
      <c r="M1251" s="511">
        <v>4861</v>
      </c>
      <c r="N1251" s="267"/>
      <c r="O1251" s="267"/>
    </row>
    <row r="1252" spans="1:15">
      <c r="A1252" s="258" t="str">
        <f t="shared" si="157"/>
        <v>71100901015122</v>
      </c>
      <c r="B1252" s="425" t="s">
        <v>439</v>
      </c>
      <c r="C1252" s="260" t="s">
        <v>189</v>
      </c>
      <c r="D1252" s="261" t="s">
        <v>187</v>
      </c>
      <c r="E1252" s="262" t="s">
        <v>106</v>
      </c>
      <c r="F1252" s="263" t="s">
        <v>106</v>
      </c>
      <c r="G1252" s="426">
        <v>5122</v>
      </c>
      <c r="L1252" s="510" t="s">
        <v>332</v>
      </c>
      <c r="M1252" s="511">
        <v>5122</v>
      </c>
      <c r="N1252" s="267"/>
      <c r="O1252" s="267"/>
    </row>
    <row r="1253" spans="1:15">
      <c r="A1253" s="258" t="str">
        <f t="shared" si="157"/>
        <v>71100902010000</v>
      </c>
      <c r="B1253" s="425" t="s">
        <v>439</v>
      </c>
      <c r="C1253" s="260" t="s">
        <v>189</v>
      </c>
      <c r="D1253" s="261" t="s">
        <v>187</v>
      </c>
      <c r="E1253" s="262" t="s">
        <v>140</v>
      </c>
      <c r="F1253" s="263" t="s">
        <v>106</v>
      </c>
      <c r="G1253" s="426" t="s">
        <v>440</v>
      </c>
      <c r="L1253" s="510" t="s">
        <v>38</v>
      </c>
      <c r="N1253" s="267"/>
      <c r="O1253" s="267"/>
    </row>
    <row r="1254" spans="1:15">
      <c r="A1254" s="258" t="str">
        <f t="shared" si="157"/>
        <v>71100902014729</v>
      </c>
      <c r="B1254" s="425" t="s">
        <v>439</v>
      </c>
      <c r="C1254" s="260" t="s">
        <v>189</v>
      </c>
      <c r="D1254" s="261" t="s">
        <v>187</v>
      </c>
      <c r="E1254" s="262" t="s">
        <v>140</v>
      </c>
      <c r="F1254" s="263" t="s">
        <v>106</v>
      </c>
      <c r="G1254" s="426">
        <v>4729</v>
      </c>
      <c r="L1254" s="510" t="s">
        <v>348</v>
      </c>
      <c r="M1254" s="511">
        <v>4729</v>
      </c>
      <c r="N1254" s="267"/>
      <c r="O1254" s="267"/>
    </row>
    <row r="1255" spans="1:15">
      <c r="A1255" s="258" t="str">
        <f t="shared" si="157"/>
        <v>71110000000000</v>
      </c>
      <c r="B1255" s="425" t="s">
        <v>439</v>
      </c>
      <c r="C1255" s="260" t="s">
        <v>104</v>
      </c>
      <c r="D1255" s="261" t="s">
        <v>441</v>
      </c>
      <c r="E1255" s="262" t="s">
        <v>441</v>
      </c>
      <c r="F1255" s="263" t="s">
        <v>441</v>
      </c>
      <c r="G1255" s="426" t="s">
        <v>440</v>
      </c>
      <c r="L1255" s="510" t="s">
        <v>39</v>
      </c>
      <c r="N1255" s="267"/>
      <c r="O1255" s="267"/>
    </row>
    <row r="1256" spans="1:15">
      <c r="A1256" s="258" t="str">
        <f t="shared" si="157"/>
        <v>71110000000001</v>
      </c>
      <c r="B1256" s="425" t="s">
        <v>439</v>
      </c>
      <c r="C1256" s="260" t="s">
        <v>104</v>
      </c>
      <c r="D1256" s="261" t="s">
        <v>441</v>
      </c>
      <c r="E1256" s="262" t="s">
        <v>441</v>
      </c>
      <c r="F1256" s="263" t="s">
        <v>441</v>
      </c>
      <c r="G1256" s="426" t="s">
        <v>96</v>
      </c>
      <c r="L1256" s="510" t="e">
        <v>#N/A</v>
      </c>
      <c r="N1256" s="267"/>
      <c r="O1256" s="267"/>
    </row>
    <row r="1257" spans="1:15">
      <c r="A1257" s="258" t="str">
        <f t="shared" si="157"/>
        <v>71110100000000</v>
      </c>
      <c r="B1257" s="425" t="s">
        <v>439</v>
      </c>
      <c r="C1257" s="260" t="s">
        <v>104</v>
      </c>
      <c r="D1257" s="261" t="s">
        <v>106</v>
      </c>
      <c r="E1257" s="262" t="s">
        <v>441</v>
      </c>
      <c r="F1257" s="263" t="s">
        <v>441</v>
      </c>
      <c r="G1257" s="426" t="s">
        <v>440</v>
      </c>
      <c r="L1257" s="510" t="s">
        <v>40</v>
      </c>
      <c r="N1257" s="267"/>
      <c r="O1257" s="267"/>
    </row>
    <row r="1258" spans="1:15">
      <c r="A1258" s="258" t="str">
        <f t="shared" si="157"/>
        <v>71110100000001</v>
      </c>
      <c r="B1258" s="425" t="s">
        <v>439</v>
      </c>
      <c r="C1258" s="260" t="s">
        <v>104</v>
      </c>
      <c r="D1258" s="261" t="s">
        <v>106</v>
      </c>
      <c r="E1258" s="262" t="s">
        <v>441</v>
      </c>
      <c r="F1258" s="263" t="s">
        <v>441</v>
      </c>
      <c r="G1258" s="426" t="s">
        <v>96</v>
      </c>
      <c r="L1258" s="510" t="e">
        <v>#N/A</v>
      </c>
      <c r="N1258" s="267"/>
      <c r="O1258" s="267"/>
    </row>
    <row r="1259" spans="1:15">
      <c r="A1259" s="258" t="str">
        <f t="shared" si="157"/>
        <v>71110102000000</v>
      </c>
      <c r="B1259" s="425" t="s">
        <v>439</v>
      </c>
      <c r="C1259" s="260" t="s">
        <v>104</v>
      </c>
      <c r="D1259" s="261" t="s">
        <v>106</v>
      </c>
      <c r="E1259" s="262" t="s">
        <v>140</v>
      </c>
      <c r="F1259" s="263" t="s">
        <v>441</v>
      </c>
      <c r="G1259" s="426" t="s">
        <v>440</v>
      </c>
      <c r="L1259" s="510" t="s">
        <v>41</v>
      </c>
      <c r="N1259" s="267"/>
      <c r="O1259" s="267"/>
    </row>
    <row r="1260" spans="1:15">
      <c r="A1260" s="258" t="str">
        <f t="shared" si="157"/>
        <v>71110102000001</v>
      </c>
      <c r="B1260" s="425" t="s">
        <v>439</v>
      </c>
      <c r="C1260" s="260" t="s">
        <v>104</v>
      </c>
      <c r="D1260" s="261" t="s">
        <v>106</v>
      </c>
      <c r="E1260" s="262" t="s">
        <v>140</v>
      </c>
      <c r="F1260" s="263" t="s">
        <v>441</v>
      </c>
      <c r="G1260" s="426" t="s">
        <v>96</v>
      </c>
      <c r="L1260" s="510" t="e">
        <v>#N/A</v>
      </c>
      <c r="N1260" s="267"/>
      <c r="O1260" s="267"/>
    </row>
    <row r="1261" spans="1:15">
      <c r="A1261" s="258" t="str">
        <f t="shared" si="157"/>
        <v>71110102004891</v>
      </c>
      <c r="B1261" s="425" t="s">
        <v>439</v>
      </c>
      <c r="C1261" s="260" t="s">
        <v>104</v>
      </c>
      <c r="D1261" s="261" t="s">
        <v>106</v>
      </c>
      <c r="E1261" s="262" t="s">
        <v>140</v>
      </c>
      <c r="F1261" s="263" t="s">
        <v>441</v>
      </c>
      <c r="G1261" s="426">
        <v>4891</v>
      </c>
      <c r="L1261" s="510" t="s">
        <v>416</v>
      </c>
      <c r="M1261" s="511">
        <v>4891</v>
      </c>
      <c r="N1261" s="267"/>
      <c r="O1261" s="267"/>
    </row>
    <row r="1262" spans="1:15">
      <c r="A1262" s="258" t="str">
        <f t="shared" si="157"/>
        <v>7111010200x</v>
      </c>
      <c r="B1262" s="425" t="s">
        <v>439</v>
      </c>
      <c r="C1262" s="260" t="s">
        <v>104</v>
      </c>
      <c r="D1262" s="261" t="s">
        <v>106</v>
      </c>
      <c r="E1262" s="262" t="s">
        <v>140</v>
      </c>
      <c r="F1262" s="263" t="s">
        <v>441</v>
      </c>
      <c r="G1262" s="426" t="s">
        <v>361</v>
      </c>
      <c r="L1262" s="510" t="e">
        <v>#NAME?</v>
      </c>
      <c r="M1262" s="511" t="s">
        <v>361</v>
      </c>
      <c r="N1262" s="267"/>
      <c r="O1262" s="26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62"/>
  <sheetViews>
    <sheetView view="pageBreakPreview" topLeftCell="H2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85546875" style="511" customWidth="1"/>
    <col min="15" max="15" width="14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595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6" customHeight="1">
      <c r="A7" s="258" t="s">
        <v>490</v>
      </c>
      <c r="H7" s="566" t="s">
        <v>925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28586.699999999997</v>
      </c>
      <c r="O13" s="448">
        <f>+O14+O109+O141+O319+O406+O470+O483+O568+O659+O749</f>
        <v>1034.5999999999999</v>
      </c>
      <c r="P13" s="448">
        <f>+P14+P109+P141+P319+P406+P470+P483+P568+P659+P749</f>
        <v>27552.1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540.40000000000009</v>
      </c>
      <c r="O14" s="448">
        <f>+O16+O66+O84+O99</f>
        <v>306.60000000000002</v>
      </c>
      <c r="P14" s="448">
        <f>+P16+P66+P84+P99</f>
        <v>233.8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345.40000000000003</v>
      </c>
      <c r="O16" s="460">
        <f>+O18+O60</f>
        <v>306.60000000000002</v>
      </c>
      <c r="P16" s="460">
        <f>+P18+P60</f>
        <v>38.799999999999997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345.40000000000003</v>
      </c>
      <c r="O18" s="253">
        <f>+O20+O55</f>
        <v>306.60000000000002</v>
      </c>
      <c r="P18" s="253">
        <f>+P20+P55</f>
        <v>38.799999999999997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306.60000000000002</v>
      </c>
      <c r="O20" s="466">
        <f>SUM(O21:O54)</f>
        <v>306.60000000000002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253.8</v>
      </c>
      <c r="O25" s="240">
        <v>253.8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52.8</v>
      </c>
      <c r="O37" s="240">
        <v>52.8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38.799999999999997</v>
      </c>
      <c r="O55" s="466">
        <f>SUM(O56:O59)</f>
        <v>0</v>
      </c>
      <c r="P55" s="466">
        <f>SUM(P56:P59)</f>
        <v>38.799999999999997</v>
      </c>
      <c r="Q55" s="265"/>
      <c r="R55" s="265"/>
      <c r="S55" s="266"/>
      <c r="T55" s="265"/>
      <c r="U55" s="265"/>
      <c r="V55" s="265"/>
    </row>
    <row r="56" spans="1:22" ht="31.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38.799999999999997</v>
      </c>
      <c r="O58" s="240"/>
      <c r="P58" s="240">
        <v>38.799999999999997</v>
      </c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195</v>
      </c>
      <c r="O84" s="460">
        <f>+O86</f>
        <v>0</v>
      </c>
      <c r="P84" s="460">
        <f>+P86</f>
        <v>195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195</v>
      </c>
      <c r="O86" s="253">
        <f t="shared" ref="O86:P86" si="7">+O88+O91+O93+O95+O97</f>
        <v>0</v>
      </c>
      <c r="P86" s="253">
        <f t="shared" si="7"/>
        <v>195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195</v>
      </c>
      <c r="O88" s="466">
        <f>SUM(O89:O90)</f>
        <v>0</v>
      </c>
      <c r="P88" s="466">
        <f>SUM(P90)</f>
        <v>195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195</v>
      </c>
      <c r="O90" s="240">
        <v>0</v>
      </c>
      <c r="P90" s="240">
        <v>195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882.3</v>
      </c>
      <c r="O141" s="448">
        <f t="shared" ref="O141:P141" si="15">+O143+O165+O172+O260+O272</f>
        <v>409</v>
      </c>
      <c r="P141" s="448">
        <f t="shared" si="15"/>
        <v>473.29999999999995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230.3</v>
      </c>
      <c r="O165" s="460">
        <f>+O167</f>
        <v>0</v>
      </c>
      <c r="P165" s="460">
        <f>+P167</f>
        <v>230.3</v>
      </c>
      <c r="Q165" s="265"/>
      <c r="R165" s="265"/>
      <c r="S165" s="266"/>
      <c r="T165" s="265"/>
      <c r="U165" s="265"/>
      <c r="V165" s="265"/>
    </row>
    <row r="166" spans="1:22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230.3</v>
      </c>
      <c r="O167" s="253">
        <f>+O169</f>
        <v>0</v>
      </c>
      <c r="P167" s="253">
        <f>+P169</f>
        <v>230.3</v>
      </c>
      <c r="Q167" s="265"/>
      <c r="R167" s="265"/>
      <c r="S167" s="266"/>
      <c r="T167" s="265"/>
      <c r="U167" s="265"/>
      <c r="V167" s="265"/>
    </row>
    <row r="168" spans="1:22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230.3</v>
      </c>
      <c r="O169" s="466">
        <f>SUM(O170:O171)</f>
        <v>0</v>
      </c>
      <c r="P169" s="466">
        <f>SUM(P170:P171)</f>
        <v>230.3</v>
      </c>
      <c r="Q169" s="265"/>
      <c r="R169" s="265"/>
      <c r="S169" s="266"/>
      <c r="T169" s="265"/>
      <c r="U169" s="265"/>
      <c r="V169" s="265"/>
    </row>
    <row r="170" spans="1:22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230.3</v>
      </c>
      <c r="O170" s="240">
        <v>0</v>
      </c>
      <c r="P170" s="240">
        <v>230.3</v>
      </c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652</v>
      </c>
      <c r="O172" s="460">
        <f>+O174+O246</f>
        <v>409</v>
      </c>
      <c r="P172" s="460">
        <f>+P174+P246</f>
        <v>242.99999999999997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652</v>
      </c>
      <c r="O174" s="253">
        <f>+O176+O179+O181+O185+O189+O194+O198+O200+O206+O213+O217+O220+O224+O231+O234+O236+O238+O244</f>
        <v>409</v>
      </c>
      <c r="P174" s="253">
        <f t="shared" ref="P174" si="25">+P176+P179+P181+P185+P189+P194+P198+P200+P206+P213+P217+P220+P224+P231+P234+P236+P238+P244</f>
        <v>242.99999999999997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45</v>
      </c>
      <c r="O181" s="466">
        <f>SUM(O182:O184)</f>
        <v>45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45</v>
      </c>
      <c r="O182" s="240">
        <v>45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364</v>
      </c>
      <c r="O185" s="466">
        <f>SUM(O186:O188)</f>
        <v>364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364</v>
      </c>
      <c r="O186" s="240">
        <v>364</v>
      </c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50.8</v>
      </c>
      <c r="O189" s="466">
        <f>SUM(O190:O193)</f>
        <v>0</v>
      </c>
      <c r="P189" s="466">
        <f>SUM(P190:P193)</f>
        <v>50.8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50.8</v>
      </c>
      <c r="O192" s="239"/>
      <c r="P192" s="239">
        <v>50.8</v>
      </c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187.1</v>
      </c>
      <c r="O200" s="466">
        <f>SUM(O201:O205)</f>
        <v>0</v>
      </c>
      <c r="P200" s="466">
        <f>SUM(P201:P205)</f>
        <v>187.1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187.1</v>
      </c>
      <c r="O203" s="240"/>
      <c r="P203" s="240">
        <v>187.1</v>
      </c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5.0999999999999996</v>
      </c>
      <c r="O217" s="466">
        <f>SUM(O218:O219)</f>
        <v>0</v>
      </c>
      <c r="P217" s="466">
        <f>SUM(P218:P219)</f>
        <v>5.0999999999999996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>O219+P219</f>
        <v>5.0999999999999996</v>
      </c>
      <c r="O219" s="240"/>
      <c r="P219" s="240">
        <v>5.0999999999999996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11473.1</v>
      </c>
      <c r="O319" s="448">
        <f>+O321+O362+O370+O377</f>
        <v>0</v>
      </c>
      <c r="P319" s="448">
        <f>+P321+P362+P370+P377</f>
        <v>11473.1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11473.1</v>
      </c>
      <c r="O362" s="460">
        <f>+O364</f>
        <v>0</v>
      </c>
      <c r="P362" s="460">
        <f>+P364</f>
        <v>11473.1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11473.1</v>
      </c>
      <c r="O364" s="253">
        <f>+O366</f>
        <v>0</v>
      </c>
      <c r="P364" s="253">
        <f>+P366</f>
        <v>11473.1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11473.1</v>
      </c>
      <c r="O366" s="466">
        <f>SUM(O367:O369)</f>
        <v>0</v>
      </c>
      <c r="P366" s="466">
        <f>SUM(P367:P369)</f>
        <v>11473.1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11473.1</v>
      </c>
      <c r="O369" s="240"/>
      <c r="P369" s="240">
        <v>11473.1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15017.800000000001</v>
      </c>
      <c r="O406" s="448">
        <f>+O408+O418+O435</f>
        <v>219</v>
      </c>
      <c r="P406" s="448">
        <f>+P408+P418+P435</f>
        <v>14798.800000000001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15017.800000000001</v>
      </c>
      <c r="O435" s="460">
        <f>+O437</f>
        <v>219</v>
      </c>
      <c r="P435" s="460">
        <f>+P437</f>
        <v>14798.800000000001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15017.800000000001</v>
      </c>
      <c r="O437" s="253">
        <f t="shared" ref="O437:P437" si="80">+O439+O443+O449+O458+O467</f>
        <v>219</v>
      </c>
      <c r="P437" s="253">
        <f t="shared" si="80"/>
        <v>14798.800000000001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7" hidden="1" customHeight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14735.1</v>
      </c>
      <c r="O449" s="466">
        <f>SUM(O450:O457)</f>
        <v>0</v>
      </c>
      <c r="P449" s="466">
        <f>SUM(P450:P457)</f>
        <v>14735.1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5.25" hidden="1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9326.2000000000007</v>
      </c>
      <c r="O455" s="240"/>
      <c r="P455" s="240">
        <v>9326.2000000000007</v>
      </c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5408.9</v>
      </c>
      <c r="O456" s="239"/>
      <c r="P456" s="239">
        <v>5408.9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219</v>
      </c>
      <c r="O458" s="466">
        <f>SUM(O459:O466)</f>
        <v>219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219</v>
      </c>
      <c r="O460" s="240">
        <v>219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63.7</v>
      </c>
      <c r="O467" s="466">
        <f>SUM(O468:O469)</f>
        <v>0</v>
      </c>
      <c r="P467" s="466">
        <f>SUM(P468:P469)</f>
        <v>63.7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63.7</v>
      </c>
      <c r="O469" s="239"/>
      <c r="P469" s="239">
        <v>63.7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673.09999999999991</v>
      </c>
      <c r="O483" s="448">
        <f>+O485+O510+O559</f>
        <v>100</v>
      </c>
      <c r="P483" s="448">
        <f>+P485+P510+P559</f>
        <v>573.09999999999991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673.09999999999991</v>
      </c>
      <c r="O485" s="460">
        <f>+O487</f>
        <v>100</v>
      </c>
      <c r="P485" s="460">
        <f>+P487</f>
        <v>573.09999999999991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673.09999999999991</v>
      </c>
      <c r="O487" s="253">
        <f t="shared" ref="O487:P487" si="89">+O489+O494+O504+O508</f>
        <v>100</v>
      </c>
      <c r="P487" s="253">
        <f t="shared" si="89"/>
        <v>573.09999999999991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673.09999999999991</v>
      </c>
      <c r="O494" s="466">
        <f>SUM(O495:O503)</f>
        <v>100</v>
      </c>
      <c r="P494" s="466">
        <f>SUM(P495:P503)</f>
        <v>573.09999999999991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30.75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100</v>
      </c>
      <c r="O497" s="240">
        <v>100</v>
      </c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388.4</v>
      </c>
      <c r="O500" s="240">
        <v>0</v>
      </c>
      <c r="P500" s="240">
        <v>388.4</v>
      </c>
      <c r="Q500" s="265"/>
      <c r="R500" s="265"/>
      <c r="S500" s="266"/>
      <c r="T500" s="265"/>
      <c r="U500" s="265"/>
      <c r="V500" s="265"/>
    </row>
    <row r="501" spans="1:22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184.7</v>
      </c>
      <c r="O501" s="240">
        <v>0</v>
      </c>
      <c r="P501" s="240">
        <v>184.7</v>
      </c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>
        <v>0</v>
      </c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34.5" hidden="1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>
        <v>0</v>
      </c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34.5" hidden="1" customHeight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>
        <v>0</v>
      </c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3.5" hidden="1" customHeight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7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>
        <v>0</v>
      </c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48" customWidth="1"/>
    <col min="2" max="2" width="5.140625" style="49" hidden="1" customWidth="1"/>
    <col min="3" max="3" width="48.140625" style="48" customWidth="1"/>
    <col min="4" max="4" width="5.140625" style="49" customWidth="1"/>
    <col min="5" max="5" width="17.85546875" style="48" customWidth="1"/>
    <col min="6" max="9" width="16.7109375" style="48" customWidth="1"/>
    <col min="10" max="13" width="15" style="48" customWidth="1"/>
    <col min="14" max="14" width="18.42578125" style="48" customWidth="1"/>
    <col min="15" max="15" width="18.28515625" style="48" customWidth="1"/>
    <col min="16" max="16" width="10.7109375" style="48" customWidth="1"/>
    <col min="17" max="16384" width="9.140625" style="48"/>
  </cols>
  <sheetData>
    <row r="1" spans="1:16" ht="15.75" customHeight="1">
      <c r="E1" s="524"/>
      <c r="F1" s="524"/>
      <c r="G1" s="524"/>
      <c r="H1" s="524"/>
      <c r="I1" s="524"/>
      <c r="J1" s="524"/>
      <c r="K1" s="524" t="s">
        <v>366</v>
      </c>
      <c r="L1" s="524"/>
      <c r="M1" s="524"/>
    </row>
    <row r="2" spans="1:16" ht="15.75" customHeight="1">
      <c r="E2" s="524"/>
      <c r="F2" s="524"/>
      <c r="G2" s="524"/>
      <c r="H2" s="524"/>
      <c r="I2" s="524"/>
      <c r="J2" s="524"/>
      <c r="K2" s="524" t="s">
        <v>367</v>
      </c>
      <c r="L2" s="524"/>
      <c r="M2" s="524"/>
    </row>
    <row r="3" spans="1:16" ht="15.75" customHeight="1">
      <c r="E3" s="524"/>
      <c r="F3" s="524"/>
      <c r="G3" s="524"/>
      <c r="H3" s="524"/>
      <c r="I3" s="524"/>
      <c r="J3" s="524"/>
      <c r="K3" s="524" t="s">
        <v>368</v>
      </c>
      <c r="L3" s="524"/>
      <c r="M3" s="524"/>
    </row>
    <row r="4" spans="1:16" ht="15.75" customHeight="1">
      <c r="E4" s="524"/>
      <c r="F4" s="524"/>
      <c r="G4" s="524"/>
      <c r="H4" s="524"/>
      <c r="I4" s="524"/>
      <c r="J4" s="524"/>
      <c r="K4" s="524" t="s">
        <v>369</v>
      </c>
      <c r="L4" s="524"/>
      <c r="M4" s="524"/>
    </row>
    <row r="6" spans="1:16" ht="38.25" customHeight="1">
      <c r="A6" s="525" t="s">
        <v>370</v>
      </c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0"/>
      <c r="O6" s="50"/>
      <c r="P6" s="50"/>
    </row>
    <row r="7" spans="1:16" ht="15.75">
      <c r="A7" s="51"/>
      <c r="B7" s="51"/>
      <c r="C7" s="51"/>
      <c r="D7" s="51"/>
    </row>
    <row r="8" spans="1:16">
      <c r="A8" s="52"/>
      <c r="B8" s="53"/>
      <c r="C8" s="52"/>
      <c r="D8" s="53"/>
      <c r="F8" s="526" t="s">
        <v>97</v>
      </c>
      <c r="G8" s="526"/>
      <c r="H8" s="526"/>
      <c r="I8" s="526"/>
      <c r="J8" s="526"/>
      <c r="K8" s="526"/>
      <c r="L8" s="526"/>
      <c r="M8" s="526"/>
    </row>
    <row r="9" spans="1:16" ht="16.5" customHeight="1">
      <c r="A9" s="527" t="s">
        <v>371</v>
      </c>
      <c r="B9" s="523" t="s">
        <v>372</v>
      </c>
      <c r="C9" s="528" t="s">
        <v>373</v>
      </c>
      <c r="D9" s="523" t="s">
        <v>372</v>
      </c>
      <c r="E9" s="529" t="s">
        <v>374</v>
      </c>
      <c r="F9" s="530" t="s">
        <v>375</v>
      </c>
      <c r="G9" s="531"/>
      <c r="H9" s="531"/>
      <c r="I9" s="531"/>
      <c r="J9" s="531"/>
      <c r="K9" s="531"/>
      <c r="L9" s="531"/>
      <c r="M9" s="532"/>
    </row>
    <row r="10" spans="1:16" ht="20.25" customHeight="1">
      <c r="A10" s="527"/>
      <c r="B10" s="523"/>
      <c r="C10" s="528"/>
      <c r="D10" s="523"/>
      <c r="E10" s="529"/>
      <c r="F10" s="529" t="s">
        <v>376</v>
      </c>
      <c r="G10" s="529"/>
      <c r="H10" s="529"/>
      <c r="I10" s="529"/>
      <c r="J10" s="529" t="s">
        <v>377</v>
      </c>
      <c r="K10" s="529"/>
      <c r="L10" s="529"/>
      <c r="M10" s="529"/>
    </row>
    <row r="11" spans="1:16">
      <c r="A11" s="527"/>
      <c r="B11" s="523"/>
      <c r="C11" s="528"/>
      <c r="D11" s="523"/>
      <c r="E11" s="529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4">
        <v>1</v>
      </c>
      <c r="B12" s="54">
        <v>3</v>
      </c>
      <c r="C12" s="54">
        <v>2</v>
      </c>
      <c r="D12" s="54">
        <v>3</v>
      </c>
      <c r="E12" s="55">
        <v>4</v>
      </c>
      <c r="F12" s="55">
        <v>5</v>
      </c>
      <c r="G12" s="54">
        <v>6</v>
      </c>
      <c r="H12" s="54">
        <v>7</v>
      </c>
      <c r="I12" s="54">
        <v>8</v>
      </c>
      <c r="J12" s="55">
        <v>9</v>
      </c>
      <c r="K12" s="55">
        <v>10</v>
      </c>
      <c r="L12" s="54">
        <v>11</v>
      </c>
      <c r="M12" s="54">
        <v>12</v>
      </c>
    </row>
    <row r="13" spans="1:16" ht="24.75" customHeight="1">
      <c r="A13" s="56">
        <v>4000</v>
      </c>
      <c r="B13" s="57"/>
      <c r="C13" s="58" t="s">
        <v>382</v>
      </c>
      <c r="D13" s="57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59"/>
      <c r="B14" s="60"/>
      <c r="C14" s="61" t="s">
        <v>383</v>
      </c>
      <c r="D14" s="60"/>
      <c r="E14" s="62"/>
      <c r="F14" s="62"/>
      <c r="G14" s="62"/>
      <c r="H14" s="62"/>
      <c r="I14" s="62"/>
      <c r="J14" s="19"/>
      <c r="K14" s="19"/>
      <c r="L14" s="19"/>
      <c r="M14" s="19"/>
      <c r="N14" s="63" t="s">
        <v>384</v>
      </c>
      <c r="O14" s="64" t="s">
        <v>385</v>
      </c>
    </row>
    <row r="15" spans="1:16" ht="22.5" customHeight="1">
      <c r="A15" s="65">
        <v>4050</v>
      </c>
      <c r="B15" s="66" t="s">
        <v>361</v>
      </c>
      <c r="C15" s="67" t="s">
        <v>386</v>
      </c>
      <c r="D15" s="66" t="s">
        <v>361</v>
      </c>
      <c r="E15" s="68"/>
      <c r="F15" s="68"/>
      <c r="G15" s="68"/>
      <c r="H15" s="68"/>
      <c r="I15" s="68"/>
      <c r="J15" s="68"/>
      <c r="K15" s="68"/>
      <c r="L15" s="68"/>
      <c r="M15" s="68"/>
      <c r="N15" s="69" t="e">
        <f>+F21+F22+#REF!+F27+F28+F29+F30+F31+F34+F35+F38+F39+F40+F41+F42+F43+F44+F47+F50+F51+F54+F55+F56+F57+F62+F66+F74+F75+F76+F79+F85+F90+F93+F96+F99+F100+F71</f>
        <v>#REF!</v>
      </c>
      <c r="O15" s="69">
        <f>+J99+J108+J109+J112+J113+J114+J117+J119+J122+J127+J130+J107</f>
        <v>0</v>
      </c>
      <c r="P15" s="63"/>
    </row>
    <row r="16" spans="1:16">
      <c r="A16" s="59"/>
      <c r="B16" s="60"/>
      <c r="C16" s="61" t="s">
        <v>383</v>
      </c>
      <c r="D16" s="60"/>
      <c r="E16" s="62"/>
      <c r="F16" s="62"/>
      <c r="G16" s="62"/>
      <c r="H16" s="62"/>
      <c r="I16" s="62"/>
      <c r="J16" s="62"/>
      <c r="K16" s="62"/>
      <c r="L16" s="62"/>
      <c r="M16" s="62"/>
      <c r="N16" s="69"/>
      <c r="O16" s="69"/>
      <c r="P16" s="70"/>
    </row>
    <row r="17" spans="1:16" ht="17.25" customHeight="1">
      <c r="A17" s="71">
        <v>4100</v>
      </c>
      <c r="B17" s="72" t="s">
        <v>361</v>
      </c>
      <c r="C17" s="73" t="s">
        <v>387</v>
      </c>
      <c r="D17" s="72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69"/>
      <c r="O17" s="69"/>
      <c r="P17" s="70"/>
    </row>
    <row r="18" spans="1:16">
      <c r="A18" s="59"/>
      <c r="B18" s="60"/>
      <c r="C18" s="61" t="s">
        <v>383</v>
      </c>
      <c r="D18" s="60"/>
      <c r="E18" s="62"/>
      <c r="F18" s="62"/>
      <c r="G18" s="62"/>
      <c r="H18" s="62"/>
      <c r="I18" s="62"/>
      <c r="J18" s="62"/>
      <c r="K18" s="62"/>
      <c r="L18" s="62"/>
      <c r="M18" s="62"/>
      <c r="N18" s="69"/>
      <c r="O18" s="69"/>
      <c r="P18" s="70"/>
    </row>
    <row r="19" spans="1:16" ht="27">
      <c r="A19" s="74">
        <v>4110</v>
      </c>
      <c r="B19" s="75" t="s">
        <v>361</v>
      </c>
      <c r="C19" s="76" t="s">
        <v>388</v>
      </c>
      <c r="D19" s="75" t="s">
        <v>361</v>
      </c>
      <c r="E19" s="21"/>
      <c r="F19" s="21"/>
      <c r="G19" s="21"/>
      <c r="H19" s="21"/>
      <c r="I19" s="21"/>
      <c r="J19" s="21"/>
      <c r="K19" s="21"/>
      <c r="L19" s="21"/>
      <c r="M19" s="21"/>
    </row>
    <row r="20" spans="1:16">
      <c r="A20" s="54"/>
      <c r="B20" s="77"/>
      <c r="C20" s="61" t="s">
        <v>110</v>
      </c>
      <c r="D20" s="77"/>
      <c r="E20" s="62"/>
      <c r="F20" s="62"/>
      <c r="G20" s="62"/>
      <c r="H20" s="62"/>
      <c r="I20" s="62"/>
      <c r="J20" s="78"/>
      <c r="K20" s="78"/>
      <c r="L20" s="78"/>
      <c r="M20" s="78"/>
    </row>
    <row r="21" spans="1:16" ht="21" customHeight="1">
      <c r="A21" s="79">
        <v>4111</v>
      </c>
      <c r="B21" s="80">
        <v>4111</v>
      </c>
      <c r="C21" s="81" t="s">
        <v>112</v>
      </c>
      <c r="D21" s="80">
        <v>4111</v>
      </c>
      <c r="E21" s="31"/>
      <c r="F21" s="31"/>
      <c r="G21" s="31"/>
      <c r="H21" s="31"/>
      <c r="I21" s="31"/>
      <c r="J21" s="31"/>
      <c r="K21" s="31"/>
      <c r="L21" s="31"/>
      <c r="M21" s="31"/>
    </row>
    <row r="22" spans="1:16" ht="29.25" customHeight="1">
      <c r="A22" s="79">
        <v>4112</v>
      </c>
      <c r="B22" s="82">
        <v>4112</v>
      </c>
      <c r="C22" s="81" t="s">
        <v>113</v>
      </c>
      <c r="D22" s="82">
        <v>4112</v>
      </c>
      <c r="E22" s="31"/>
      <c r="F22" s="31"/>
      <c r="G22" s="31"/>
      <c r="H22" s="31"/>
      <c r="I22" s="31"/>
      <c r="J22" s="31"/>
      <c r="K22" s="31"/>
      <c r="L22" s="31"/>
      <c r="M22" s="31"/>
    </row>
    <row r="23" spans="1:16" ht="25.5">
      <c r="A23" s="71">
        <v>4200</v>
      </c>
      <c r="B23" s="72" t="s">
        <v>361</v>
      </c>
      <c r="C23" s="83" t="s">
        <v>389</v>
      </c>
      <c r="D23" s="72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59"/>
      <c r="B24" s="60"/>
      <c r="C24" s="61" t="s">
        <v>383</v>
      </c>
      <c r="D24" s="60"/>
      <c r="E24" s="62"/>
      <c r="F24" s="62"/>
      <c r="G24" s="62"/>
      <c r="H24" s="62"/>
      <c r="I24" s="62"/>
      <c r="J24" s="62"/>
      <c r="K24" s="62"/>
      <c r="L24" s="62"/>
      <c r="M24" s="62"/>
    </row>
    <row r="25" spans="1:16" ht="13.5">
      <c r="A25" s="74">
        <v>4210</v>
      </c>
      <c r="B25" s="75" t="s">
        <v>361</v>
      </c>
      <c r="C25" s="84" t="s">
        <v>390</v>
      </c>
      <c r="D25" s="75" t="s">
        <v>361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6">
      <c r="A26" s="54"/>
      <c r="B26" s="77"/>
      <c r="C26" s="61" t="s">
        <v>110</v>
      </c>
      <c r="D26" s="77"/>
      <c r="E26" s="62"/>
      <c r="F26" s="62"/>
      <c r="G26" s="62"/>
      <c r="H26" s="62"/>
      <c r="I26" s="62"/>
      <c r="J26" s="62"/>
      <c r="K26" s="62"/>
      <c r="L26" s="62"/>
      <c r="M26" s="62"/>
    </row>
    <row r="27" spans="1:16" ht="16.5" customHeight="1">
      <c r="A27" s="79">
        <v>4212</v>
      </c>
      <c r="B27" s="82">
        <v>4212</v>
      </c>
      <c r="C27" s="81" t="s">
        <v>114</v>
      </c>
      <c r="D27" s="82">
        <v>4212</v>
      </c>
      <c r="E27" s="31"/>
      <c r="F27" s="31"/>
      <c r="G27" s="31"/>
      <c r="H27" s="31"/>
      <c r="I27" s="31"/>
      <c r="J27" s="31"/>
      <c r="K27" s="31"/>
      <c r="L27" s="31"/>
      <c r="M27" s="31"/>
    </row>
    <row r="28" spans="1:16" ht="16.5" customHeight="1">
      <c r="A28" s="79">
        <v>4213</v>
      </c>
      <c r="B28" s="82">
        <v>4213</v>
      </c>
      <c r="C28" s="81" t="s">
        <v>115</v>
      </c>
      <c r="D28" s="82">
        <v>4213</v>
      </c>
      <c r="E28" s="31"/>
      <c r="F28" s="31"/>
      <c r="G28" s="31"/>
      <c r="H28" s="31"/>
      <c r="I28" s="31"/>
      <c r="J28" s="31"/>
      <c r="K28" s="31"/>
      <c r="L28" s="31"/>
      <c r="M28" s="31"/>
    </row>
    <row r="29" spans="1:16" ht="16.5" customHeight="1">
      <c r="A29" s="79">
        <v>4214</v>
      </c>
      <c r="B29" s="82">
        <v>4214</v>
      </c>
      <c r="C29" s="81" t="s">
        <v>116</v>
      </c>
      <c r="D29" s="82">
        <v>4214</v>
      </c>
      <c r="E29" s="31"/>
      <c r="F29" s="31"/>
      <c r="G29" s="31"/>
      <c r="H29" s="31"/>
      <c r="I29" s="31"/>
      <c r="J29" s="31"/>
      <c r="K29" s="31"/>
      <c r="L29" s="31"/>
      <c r="M29" s="31"/>
    </row>
    <row r="30" spans="1:16" ht="16.5" customHeight="1">
      <c r="A30" s="79">
        <v>4215</v>
      </c>
      <c r="B30" s="82">
        <v>4215</v>
      </c>
      <c r="C30" s="81" t="s">
        <v>117</v>
      </c>
      <c r="D30" s="82">
        <v>4215</v>
      </c>
      <c r="E30" s="31"/>
      <c r="F30" s="31"/>
      <c r="G30" s="31"/>
      <c r="H30" s="31"/>
      <c r="I30" s="31"/>
      <c r="J30" s="31"/>
      <c r="K30" s="31"/>
      <c r="L30" s="31"/>
      <c r="M30" s="31"/>
    </row>
    <row r="31" spans="1:16" ht="16.5" customHeight="1">
      <c r="A31" s="79">
        <v>4216</v>
      </c>
      <c r="B31" s="82">
        <v>4216</v>
      </c>
      <c r="C31" s="81" t="s">
        <v>118</v>
      </c>
      <c r="D31" s="82">
        <v>4216</v>
      </c>
      <c r="E31" s="31"/>
      <c r="F31" s="31"/>
      <c r="G31" s="31"/>
      <c r="H31" s="31"/>
      <c r="I31" s="31"/>
      <c r="J31" s="31"/>
      <c r="K31" s="31"/>
      <c r="L31" s="31"/>
      <c r="M31" s="31"/>
    </row>
    <row r="32" spans="1:16" ht="27">
      <c r="A32" s="74">
        <v>4220</v>
      </c>
      <c r="B32" s="75" t="s">
        <v>361</v>
      </c>
      <c r="C32" s="84" t="s">
        <v>391</v>
      </c>
      <c r="D32" s="75" t="s">
        <v>361</v>
      </c>
      <c r="E32" s="21"/>
      <c r="F32" s="21"/>
      <c r="G32" s="21"/>
      <c r="H32" s="21"/>
      <c r="I32" s="21"/>
      <c r="J32" s="21"/>
      <c r="K32" s="21"/>
      <c r="L32" s="21"/>
      <c r="M32" s="21"/>
    </row>
    <row r="33" spans="1:13">
      <c r="A33" s="54"/>
      <c r="B33" s="77"/>
      <c r="C33" s="61" t="s">
        <v>110</v>
      </c>
      <c r="D33" s="77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16.5" customHeight="1">
      <c r="A34" s="79">
        <v>4221</v>
      </c>
      <c r="B34" s="79">
        <v>4221</v>
      </c>
      <c r="C34" s="81" t="s">
        <v>392</v>
      </c>
      <c r="D34" s="79">
        <v>4221</v>
      </c>
      <c r="E34" s="31"/>
      <c r="F34" s="31"/>
      <c r="G34" s="31"/>
      <c r="H34" s="31"/>
      <c r="I34" s="31"/>
      <c r="J34" s="31"/>
      <c r="K34" s="31"/>
      <c r="L34" s="31"/>
      <c r="M34" s="31"/>
    </row>
    <row r="35" spans="1:13" ht="16.5" customHeight="1">
      <c r="A35" s="79">
        <v>4222</v>
      </c>
      <c r="B35" s="82">
        <v>4222</v>
      </c>
      <c r="C35" s="81" t="s">
        <v>119</v>
      </c>
      <c r="D35" s="82">
        <v>4222</v>
      </c>
      <c r="E35" s="31"/>
      <c r="F35" s="31"/>
      <c r="G35" s="31"/>
      <c r="H35" s="31"/>
      <c r="I35" s="31"/>
      <c r="J35" s="31"/>
      <c r="K35" s="31"/>
      <c r="L35" s="31"/>
      <c r="M35" s="31"/>
    </row>
    <row r="36" spans="1:13" ht="27">
      <c r="A36" s="74">
        <v>4230</v>
      </c>
      <c r="B36" s="75" t="s">
        <v>361</v>
      </c>
      <c r="C36" s="84" t="s">
        <v>393</v>
      </c>
      <c r="D36" s="75" t="s">
        <v>361</v>
      </c>
      <c r="E36" s="21"/>
      <c r="F36" s="21"/>
      <c r="G36" s="21"/>
      <c r="H36" s="21"/>
      <c r="I36" s="21"/>
      <c r="J36" s="21"/>
      <c r="K36" s="21"/>
      <c r="L36" s="21"/>
      <c r="M36" s="21"/>
    </row>
    <row r="37" spans="1:13">
      <c r="A37" s="54"/>
      <c r="B37" s="77"/>
      <c r="C37" s="61" t="s">
        <v>110</v>
      </c>
      <c r="D37" s="77"/>
      <c r="E37" s="62"/>
      <c r="F37" s="62"/>
      <c r="G37" s="62"/>
      <c r="H37" s="62"/>
      <c r="I37" s="62"/>
      <c r="J37" s="62"/>
      <c r="K37" s="62"/>
      <c r="L37" s="62"/>
      <c r="M37" s="62"/>
    </row>
    <row r="38" spans="1:13" ht="17.25" customHeight="1">
      <c r="A38" s="79">
        <v>4231</v>
      </c>
      <c r="B38" s="82">
        <v>4231</v>
      </c>
      <c r="C38" s="81" t="s">
        <v>120</v>
      </c>
      <c r="D38" s="82">
        <v>4231</v>
      </c>
      <c r="E38" s="31"/>
      <c r="F38" s="31"/>
      <c r="G38" s="31"/>
      <c r="H38" s="31"/>
      <c r="I38" s="31"/>
      <c r="J38" s="31"/>
      <c r="K38" s="31"/>
      <c r="L38" s="31"/>
      <c r="M38" s="31"/>
    </row>
    <row r="39" spans="1:13" ht="17.25" customHeight="1">
      <c r="A39" s="79">
        <v>4232</v>
      </c>
      <c r="B39" s="82">
        <v>4232</v>
      </c>
      <c r="C39" s="81" t="s">
        <v>121</v>
      </c>
      <c r="D39" s="82">
        <v>4232</v>
      </c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29.25" customHeight="1">
      <c r="A40" s="79">
        <v>4233</v>
      </c>
      <c r="B40" s="82">
        <v>4233</v>
      </c>
      <c r="C40" s="81" t="s">
        <v>394</v>
      </c>
      <c r="D40" s="82">
        <v>4233</v>
      </c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7.25" customHeight="1">
      <c r="A41" s="79">
        <v>4234</v>
      </c>
      <c r="B41" s="82">
        <v>4234</v>
      </c>
      <c r="C41" s="81" t="s">
        <v>122</v>
      </c>
      <c r="D41" s="82">
        <v>4234</v>
      </c>
      <c r="E41" s="31"/>
      <c r="F41" s="31"/>
      <c r="G41" s="31"/>
      <c r="H41" s="31"/>
      <c r="I41" s="31"/>
      <c r="J41" s="31"/>
      <c r="K41" s="31"/>
      <c r="L41" s="31"/>
      <c r="M41" s="31"/>
    </row>
    <row r="42" spans="1:13" ht="17.25" customHeight="1">
      <c r="A42" s="79">
        <v>4235</v>
      </c>
      <c r="B42" s="82">
        <v>4235</v>
      </c>
      <c r="C42" s="81" t="s">
        <v>123</v>
      </c>
      <c r="D42" s="82">
        <v>4235</v>
      </c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7.25" customHeight="1">
      <c r="A43" s="79">
        <v>4237</v>
      </c>
      <c r="B43" s="82">
        <v>4237</v>
      </c>
      <c r="C43" s="81" t="s">
        <v>124</v>
      </c>
      <c r="D43" s="82">
        <v>4237</v>
      </c>
      <c r="E43" s="31"/>
      <c r="F43" s="31"/>
      <c r="G43" s="31"/>
      <c r="H43" s="31"/>
      <c r="I43" s="31"/>
      <c r="J43" s="31"/>
      <c r="K43" s="31"/>
      <c r="L43" s="31"/>
      <c r="M43" s="31"/>
    </row>
    <row r="44" spans="1:13" ht="17.25" customHeight="1">
      <c r="A44" s="79">
        <v>4238</v>
      </c>
      <c r="B44" s="82">
        <v>4239</v>
      </c>
      <c r="C44" s="81" t="s">
        <v>125</v>
      </c>
      <c r="D44" s="82">
        <v>4239</v>
      </c>
      <c r="E44" s="31"/>
      <c r="F44" s="31"/>
      <c r="G44" s="31"/>
      <c r="H44" s="31"/>
      <c r="I44" s="31"/>
      <c r="J44" s="31"/>
      <c r="K44" s="31"/>
      <c r="L44" s="31"/>
      <c r="M44" s="31"/>
    </row>
    <row r="45" spans="1:13" ht="27">
      <c r="A45" s="74">
        <v>4240</v>
      </c>
      <c r="B45" s="75" t="s">
        <v>361</v>
      </c>
      <c r="C45" s="84" t="s">
        <v>395</v>
      </c>
      <c r="D45" s="75" t="s">
        <v>361</v>
      </c>
      <c r="E45" s="21"/>
      <c r="F45" s="21"/>
      <c r="G45" s="21"/>
      <c r="H45" s="21"/>
      <c r="I45" s="21"/>
      <c r="J45" s="21"/>
      <c r="K45" s="21"/>
      <c r="L45" s="21"/>
      <c r="M45" s="21"/>
    </row>
    <row r="46" spans="1:13">
      <c r="A46" s="54"/>
      <c r="B46" s="77"/>
      <c r="C46" s="61" t="s">
        <v>110</v>
      </c>
      <c r="D46" s="77"/>
      <c r="E46" s="62"/>
      <c r="F46" s="62"/>
      <c r="G46" s="62"/>
      <c r="H46" s="62"/>
      <c r="I46" s="62"/>
      <c r="J46" s="62"/>
      <c r="K46" s="62"/>
      <c r="L46" s="62"/>
      <c r="M46" s="62"/>
    </row>
    <row r="47" spans="1:13" ht="18.75" customHeight="1">
      <c r="A47" s="79">
        <v>4241</v>
      </c>
      <c r="B47" s="82">
        <v>4241</v>
      </c>
      <c r="C47" s="81" t="s">
        <v>396</v>
      </c>
      <c r="D47" s="82">
        <v>4241</v>
      </c>
      <c r="E47" s="31"/>
      <c r="F47" s="31"/>
      <c r="G47" s="31"/>
      <c r="H47" s="31"/>
      <c r="I47" s="31"/>
      <c r="J47" s="31"/>
      <c r="K47" s="31"/>
      <c r="L47" s="31"/>
      <c r="M47" s="31"/>
    </row>
    <row r="48" spans="1:13" ht="27">
      <c r="A48" s="74">
        <v>4250</v>
      </c>
      <c r="B48" s="75" t="s">
        <v>361</v>
      </c>
      <c r="C48" s="84" t="s">
        <v>397</v>
      </c>
      <c r="D48" s="75" t="s">
        <v>361</v>
      </c>
      <c r="E48" s="21"/>
      <c r="F48" s="21"/>
      <c r="G48" s="21"/>
      <c r="H48" s="21"/>
      <c r="I48" s="21"/>
      <c r="J48" s="21"/>
      <c r="K48" s="21"/>
      <c r="L48" s="21"/>
      <c r="M48" s="21"/>
    </row>
    <row r="49" spans="1:13">
      <c r="A49" s="54"/>
      <c r="B49" s="77"/>
      <c r="C49" s="61" t="s">
        <v>110</v>
      </c>
      <c r="D49" s="77"/>
      <c r="E49" s="62"/>
      <c r="F49" s="62"/>
      <c r="G49" s="62"/>
      <c r="H49" s="62"/>
      <c r="I49" s="62"/>
      <c r="J49" s="62"/>
      <c r="K49" s="62"/>
      <c r="L49" s="62"/>
      <c r="M49" s="62"/>
    </row>
    <row r="50" spans="1:13" ht="29.25" customHeight="1">
      <c r="A50" s="79">
        <v>4251</v>
      </c>
      <c r="B50" s="82">
        <v>4251</v>
      </c>
      <c r="C50" s="81" t="s">
        <v>142</v>
      </c>
      <c r="D50" s="82">
        <v>4251</v>
      </c>
      <c r="E50" s="31"/>
      <c r="F50" s="31"/>
      <c r="G50" s="31"/>
      <c r="H50" s="31"/>
      <c r="I50" s="31"/>
      <c r="J50" s="31"/>
      <c r="K50" s="31"/>
      <c r="L50" s="31"/>
      <c r="M50" s="31"/>
    </row>
    <row r="51" spans="1:13" ht="29.25" customHeight="1">
      <c r="A51" s="79">
        <v>4252</v>
      </c>
      <c r="B51" s="82">
        <v>4252</v>
      </c>
      <c r="C51" s="81" t="s">
        <v>127</v>
      </c>
      <c r="D51" s="82">
        <v>4252</v>
      </c>
      <c r="E51" s="31"/>
      <c r="F51" s="31"/>
      <c r="G51" s="31"/>
      <c r="H51" s="31"/>
      <c r="I51" s="31"/>
      <c r="J51" s="31"/>
      <c r="K51" s="31"/>
      <c r="L51" s="31"/>
      <c r="M51" s="31"/>
    </row>
    <row r="52" spans="1:13" ht="17.25" customHeight="1">
      <c r="A52" s="74">
        <v>4260</v>
      </c>
      <c r="B52" s="75" t="s">
        <v>361</v>
      </c>
      <c r="C52" s="84" t="s">
        <v>398</v>
      </c>
      <c r="D52" s="75" t="s">
        <v>361</v>
      </c>
      <c r="E52" s="21"/>
      <c r="F52" s="21"/>
      <c r="G52" s="21"/>
      <c r="H52" s="21"/>
      <c r="I52" s="21"/>
      <c r="J52" s="21"/>
      <c r="K52" s="21"/>
      <c r="L52" s="21"/>
      <c r="M52" s="21"/>
    </row>
    <row r="53" spans="1:13">
      <c r="A53" s="54"/>
      <c r="B53" s="77"/>
      <c r="C53" s="61" t="s">
        <v>110</v>
      </c>
      <c r="D53" s="77"/>
      <c r="E53" s="62"/>
      <c r="F53" s="62"/>
      <c r="G53" s="62"/>
      <c r="H53" s="62"/>
      <c r="I53" s="62"/>
      <c r="J53" s="62"/>
      <c r="K53" s="62"/>
      <c r="L53" s="62"/>
      <c r="M53" s="62"/>
    </row>
    <row r="54" spans="1:13" ht="17.25" customHeight="1">
      <c r="A54" s="79">
        <v>4261</v>
      </c>
      <c r="B54" s="82">
        <v>4261</v>
      </c>
      <c r="C54" s="81" t="s">
        <v>128</v>
      </c>
      <c r="D54" s="82">
        <v>4261</v>
      </c>
      <c r="E54" s="31"/>
      <c r="F54" s="31"/>
      <c r="G54" s="31"/>
      <c r="H54" s="31"/>
      <c r="I54" s="31"/>
      <c r="J54" s="31"/>
      <c r="K54" s="31"/>
      <c r="L54" s="31"/>
      <c r="M54" s="31"/>
    </row>
    <row r="55" spans="1:13" ht="17.25" customHeight="1">
      <c r="A55" s="79">
        <v>4264</v>
      </c>
      <c r="B55" s="82">
        <v>4264</v>
      </c>
      <c r="C55" s="85" t="s">
        <v>129</v>
      </c>
      <c r="D55" s="82">
        <v>4264</v>
      </c>
      <c r="E55" s="31"/>
      <c r="F55" s="31"/>
      <c r="G55" s="31"/>
      <c r="H55" s="31"/>
      <c r="I55" s="31"/>
      <c r="J55" s="31"/>
      <c r="K55" s="31"/>
      <c r="L55" s="31"/>
      <c r="M55" s="31"/>
    </row>
    <row r="56" spans="1:13" ht="17.25" customHeight="1">
      <c r="A56" s="79">
        <v>4267</v>
      </c>
      <c r="B56" s="82">
        <v>4267</v>
      </c>
      <c r="C56" s="85" t="s">
        <v>130</v>
      </c>
      <c r="D56" s="82">
        <v>4267</v>
      </c>
      <c r="E56" s="31"/>
      <c r="F56" s="31"/>
      <c r="G56" s="31"/>
      <c r="H56" s="31"/>
      <c r="I56" s="31"/>
      <c r="J56" s="31"/>
      <c r="K56" s="31"/>
      <c r="L56" s="31"/>
      <c r="M56" s="31"/>
    </row>
    <row r="57" spans="1:13" ht="17.25" customHeight="1">
      <c r="A57" s="79">
        <v>4268</v>
      </c>
      <c r="B57" s="82">
        <v>4269</v>
      </c>
      <c r="C57" s="85" t="s">
        <v>240</v>
      </c>
      <c r="D57" s="82">
        <v>4269</v>
      </c>
      <c r="E57" s="31"/>
      <c r="F57" s="31"/>
      <c r="G57" s="31"/>
      <c r="H57" s="31"/>
      <c r="I57" s="31"/>
      <c r="J57" s="31"/>
      <c r="K57" s="31"/>
      <c r="L57" s="31"/>
      <c r="M57" s="31"/>
    </row>
    <row r="58" spans="1:13" ht="17.25" customHeight="1">
      <c r="A58" s="71">
        <v>4400</v>
      </c>
      <c r="B58" s="72" t="s">
        <v>361</v>
      </c>
      <c r="C58" s="86" t="s">
        <v>399</v>
      </c>
      <c r="D58" s="72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59"/>
      <c r="B59" s="60"/>
      <c r="C59" s="61" t="s">
        <v>383</v>
      </c>
      <c r="D59" s="60"/>
      <c r="E59" s="78"/>
      <c r="F59" s="62"/>
      <c r="G59" s="62"/>
      <c r="H59" s="62"/>
      <c r="I59" s="62"/>
      <c r="J59" s="62"/>
      <c r="K59" s="62"/>
      <c r="L59" s="62"/>
      <c r="M59" s="62"/>
    </row>
    <row r="60" spans="1:13" ht="27">
      <c r="A60" s="74">
        <v>4410</v>
      </c>
      <c r="B60" s="75" t="s">
        <v>361</v>
      </c>
      <c r="C60" s="87" t="s">
        <v>400</v>
      </c>
      <c r="D60" s="75" t="s">
        <v>361</v>
      </c>
      <c r="E60" s="21"/>
      <c r="F60" s="21"/>
      <c r="G60" s="21"/>
      <c r="H60" s="21"/>
      <c r="I60" s="21"/>
      <c r="J60" s="21"/>
      <c r="K60" s="21"/>
      <c r="L60" s="21"/>
      <c r="M60" s="21"/>
    </row>
    <row r="61" spans="1:13">
      <c r="A61" s="54"/>
      <c r="B61" s="77"/>
      <c r="C61" s="61" t="s">
        <v>110</v>
      </c>
      <c r="D61" s="77"/>
      <c r="E61" s="62"/>
      <c r="F61" s="62"/>
      <c r="G61" s="62"/>
      <c r="H61" s="62"/>
      <c r="I61" s="62"/>
      <c r="J61" s="62"/>
      <c r="K61" s="62"/>
      <c r="L61" s="62"/>
      <c r="M61" s="62"/>
    </row>
    <row r="62" spans="1:13" ht="30.75" customHeight="1">
      <c r="A62" s="79">
        <v>4411</v>
      </c>
      <c r="B62" s="82">
        <v>4511</v>
      </c>
      <c r="C62" s="85" t="s">
        <v>217</v>
      </c>
      <c r="D62" s="82">
        <v>4511</v>
      </c>
      <c r="E62" s="31"/>
      <c r="F62" s="31"/>
      <c r="G62" s="31"/>
      <c r="H62" s="31"/>
      <c r="I62" s="31"/>
      <c r="J62" s="31"/>
      <c r="K62" s="31"/>
      <c r="L62" s="31"/>
      <c r="M62" s="31"/>
    </row>
    <row r="63" spans="1:13" ht="30.75" customHeight="1">
      <c r="A63" s="79">
        <v>4412</v>
      </c>
      <c r="B63" s="82">
        <v>4512</v>
      </c>
      <c r="C63" s="85" t="s">
        <v>230</v>
      </c>
      <c r="D63" s="82">
        <v>4512</v>
      </c>
      <c r="E63" s="31"/>
      <c r="F63" s="31"/>
      <c r="G63" s="31"/>
      <c r="H63" s="31"/>
      <c r="I63" s="31"/>
      <c r="J63" s="31"/>
      <c r="K63" s="31"/>
      <c r="L63" s="31"/>
      <c r="M63" s="31"/>
    </row>
    <row r="64" spans="1:13" ht="27">
      <c r="A64" s="74">
        <v>4420</v>
      </c>
      <c r="B64" s="75" t="s">
        <v>361</v>
      </c>
      <c r="C64" s="87" t="s">
        <v>401</v>
      </c>
      <c r="D64" s="75" t="s">
        <v>361</v>
      </c>
      <c r="E64" s="21"/>
      <c r="F64" s="21"/>
      <c r="G64" s="21"/>
      <c r="H64" s="21"/>
      <c r="I64" s="21"/>
      <c r="J64" s="21"/>
      <c r="K64" s="21"/>
      <c r="L64" s="21"/>
      <c r="M64" s="21"/>
    </row>
    <row r="65" spans="1:13">
      <c r="A65" s="54"/>
      <c r="B65" s="77"/>
      <c r="C65" s="61" t="s">
        <v>110</v>
      </c>
      <c r="D65" s="77"/>
      <c r="E65" s="62"/>
      <c r="F65" s="62"/>
      <c r="G65" s="62"/>
      <c r="H65" s="62"/>
      <c r="I65" s="62"/>
      <c r="J65" s="62"/>
      <c r="K65" s="62"/>
      <c r="L65" s="62"/>
      <c r="M65" s="62"/>
    </row>
    <row r="66" spans="1:13" ht="30" customHeight="1">
      <c r="A66" s="79">
        <v>4421</v>
      </c>
      <c r="B66" s="82">
        <v>4521</v>
      </c>
      <c r="C66" s="85" t="s">
        <v>267</v>
      </c>
      <c r="D66" s="82">
        <v>4521</v>
      </c>
      <c r="E66" s="31"/>
      <c r="F66" s="31"/>
      <c r="G66" s="31"/>
      <c r="H66" s="31"/>
      <c r="I66" s="31"/>
      <c r="J66" s="31"/>
      <c r="K66" s="31"/>
      <c r="L66" s="31"/>
      <c r="M66" s="31"/>
    </row>
    <row r="67" spans="1:13" ht="15.75" customHeight="1">
      <c r="A67" s="71">
        <v>4500</v>
      </c>
      <c r="B67" s="72" t="s">
        <v>361</v>
      </c>
      <c r="C67" s="86" t="s">
        <v>402</v>
      </c>
      <c r="D67" s="72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59"/>
      <c r="B68" s="60"/>
      <c r="C68" s="61" t="s">
        <v>383</v>
      </c>
      <c r="D68" s="60"/>
      <c r="E68" s="62"/>
      <c r="F68" s="62"/>
      <c r="G68" s="62"/>
      <c r="H68" s="62"/>
      <c r="I68" s="62"/>
      <c r="J68" s="62"/>
      <c r="K68" s="62"/>
      <c r="L68" s="62"/>
      <c r="M68" s="62"/>
    </row>
    <row r="69" spans="1:13" ht="27">
      <c r="A69" s="74">
        <v>4520</v>
      </c>
      <c r="B69" s="75" t="s">
        <v>361</v>
      </c>
      <c r="C69" s="87" t="s">
        <v>403</v>
      </c>
      <c r="D69" s="75" t="s">
        <v>361</v>
      </c>
      <c r="E69" s="21"/>
      <c r="F69" s="21"/>
      <c r="G69" s="21"/>
      <c r="H69" s="21"/>
      <c r="I69" s="21"/>
      <c r="J69" s="21"/>
      <c r="K69" s="21"/>
      <c r="L69" s="21"/>
      <c r="M69" s="21"/>
    </row>
    <row r="70" spans="1:13">
      <c r="A70" s="54"/>
      <c r="B70" s="77"/>
      <c r="C70" s="61" t="s">
        <v>110</v>
      </c>
      <c r="D70" s="77"/>
      <c r="E70" s="62"/>
      <c r="F70" s="62"/>
      <c r="G70" s="62"/>
      <c r="H70" s="62"/>
      <c r="I70" s="62"/>
      <c r="J70" s="62"/>
      <c r="K70" s="62"/>
      <c r="L70" s="62"/>
      <c r="M70" s="62"/>
    </row>
    <row r="71" spans="1:13" ht="32.25" customHeight="1">
      <c r="A71" s="79">
        <v>4522</v>
      </c>
      <c r="B71" s="82">
        <v>4622</v>
      </c>
      <c r="C71" s="85" t="s">
        <v>404</v>
      </c>
      <c r="D71" s="82">
        <v>4622</v>
      </c>
      <c r="E71" s="31"/>
      <c r="F71" s="31"/>
      <c r="G71" s="31"/>
      <c r="H71" s="31"/>
      <c r="I71" s="31"/>
      <c r="J71" s="31"/>
      <c r="K71" s="31"/>
      <c r="L71" s="31"/>
      <c r="M71" s="31"/>
    </row>
    <row r="72" spans="1:13" ht="27">
      <c r="A72" s="74">
        <v>4530</v>
      </c>
      <c r="B72" s="75" t="s">
        <v>361</v>
      </c>
      <c r="C72" s="87" t="s">
        <v>405</v>
      </c>
      <c r="D72" s="75" t="s">
        <v>361</v>
      </c>
      <c r="E72" s="21"/>
      <c r="F72" s="21"/>
      <c r="G72" s="21"/>
      <c r="H72" s="21"/>
      <c r="I72" s="21"/>
      <c r="J72" s="21"/>
      <c r="K72" s="21"/>
      <c r="L72" s="21"/>
      <c r="M72" s="21"/>
    </row>
    <row r="73" spans="1:13">
      <c r="A73" s="54"/>
      <c r="B73" s="77"/>
      <c r="C73" s="61" t="s">
        <v>110</v>
      </c>
      <c r="D73" s="77"/>
      <c r="E73" s="62"/>
      <c r="F73" s="62"/>
      <c r="G73" s="62"/>
      <c r="H73" s="62"/>
      <c r="I73" s="62"/>
      <c r="J73" s="62"/>
      <c r="K73" s="62"/>
      <c r="L73" s="62"/>
      <c r="M73" s="62"/>
    </row>
    <row r="74" spans="1:13" ht="31.5" customHeight="1">
      <c r="A74" s="79">
        <v>4531</v>
      </c>
      <c r="B74" s="88">
        <v>4637</v>
      </c>
      <c r="C74" s="89" t="s">
        <v>215</v>
      </c>
      <c r="D74" s="88">
        <v>4637</v>
      </c>
      <c r="E74" s="31"/>
      <c r="F74" s="31"/>
      <c r="G74" s="31"/>
      <c r="H74" s="31"/>
      <c r="I74" s="31"/>
      <c r="J74" s="31"/>
      <c r="K74" s="31"/>
      <c r="L74" s="31"/>
      <c r="M74" s="31"/>
    </row>
    <row r="75" spans="1:13" ht="31.5" customHeight="1">
      <c r="A75" s="79">
        <v>4532</v>
      </c>
      <c r="B75" s="88">
        <v>4638</v>
      </c>
      <c r="C75" s="89" t="s">
        <v>241</v>
      </c>
      <c r="D75" s="88">
        <v>4638</v>
      </c>
      <c r="E75" s="31"/>
      <c r="F75" s="31"/>
      <c r="G75" s="31"/>
      <c r="H75" s="31"/>
      <c r="I75" s="31"/>
      <c r="J75" s="31"/>
      <c r="K75" s="31"/>
      <c r="L75" s="31"/>
      <c r="M75" s="31"/>
    </row>
    <row r="76" spans="1:13" ht="17.25" customHeight="1">
      <c r="A76" s="79">
        <v>4533</v>
      </c>
      <c r="B76" s="82">
        <v>4639</v>
      </c>
      <c r="C76" s="90" t="s">
        <v>167</v>
      </c>
      <c r="D76" s="82">
        <v>4639</v>
      </c>
      <c r="E76" s="31"/>
      <c r="F76" s="31"/>
      <c r="G76" s="31"/>
      <c r="H76" s="31"/>
      <c r="I76" s="31"/>
      <c r="J76" s="31"/>
      <c r="K76" s="31"/>
      <c r="L76" s="31"/>
      <c r="M76" s="31"/>
    </row>
    <row r="77" spans="1:13" ht="25.5">
      <c r="A77" s="74">
        <v>4540</v>
      </c>
      <c r="B77" s="75" t="s">
        <v>361</v>
      </c>
      <c r="C77" s="91" t="s">
        <v>406</v>
      </c>
      <c r="D77" s="75" t="s">
        <v>361</v>
      </c>
      <c r="E77" s="21"/>
      <c r="F77" s="21"/>
      <c r="G77" s="21"/>
      <c r="H77" s="21"/>
      <c r="I77" s="21"/>
      <c r="J77" s="21"/>
      <c r="K77" s="21"/>
      <c r="L77" s="21"/>
      <c r="M77" s="21"/>
    </row>
    <row r="78" spans="1:13">
      <c r="A78" s="92"/>
      <c r="B78" s="12"/>
      <c r="C78" s="61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79">
        <v>4542</v>
      </c>
      <c r="B79" s="82">
        <v>4656</v>
      </c>
      <c r="C79" s="90" t="s">
        <v>407</v>
      </c>
      <c r="D79" s="82">
        <v>4656</v>
      </c>
      <c r="E79" s="31"/>
      <c r="F79" s="31"/>
      <c r="G79" s="31"/>
      <c r="H79" s="31"/>
      <c r="I79" s="31"/>
      <c r="J79" s="31"/>
      <c r="K79" s="31"/>
      <c r="L79" s="31"/>
      <c r="M79" s="31"/>
    </row>
    <row r="80" spans="1:13" ht="19.5" customHeight="1">
      <c r="A80" s="79">
        <v>4543</v>
      </c>
      <c r="B80" s="82">
        <v>4657</v>
      </c>
      <c r="C80" s="90" t="s">
        <v>408</v>
      </c>
      <c r="D80" s="82">
        <v>4657</v>
      </c>
      <c r="E80" s="31"/>
      <c r="F80" s="31"/>
      <c r="G80" s="31"/>
      <c r="H80" s="31"/>
      <c r="I80" s="31"/>
      <c r="J80" s="31"/>
      <c r="K80" s="31"/>
      <c r="L80" s="31"/>
      <c r="M80" s="31"/>
    </row>
    <row r="81" spans="1:13" ht="27">
      <c r="A81" s="71">
        <v>4600</v>
      </c>
      <c r="B81" s="72" t="s">
        <v>361</v>
      </c>
      <c r="C81" s="93" t="s">
        <v>409</v>
      </c>
      <c r="D81" s="72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59"/>
      <c r="B82" s="60"/>
      <c r="C82" s="61" t="s">
        <v>383</v>
      </c>
      <c r="D82" s="60"/>
      <c r="E82" s="62"/>
      <c r="F82" s="62"/>
      <c r="G82" s="62"/>
      <c r="H82" s="62"/>
      <c r="I82" s="62"/>
      <c r="J82" s="62"/>
      <c r="K82" s="62"/>
      <c r="L82" s="62"/>
      <c r="M82" s="62"/>
    </row>
    <row r="83" spans="1:13" ht="27">
      <c r="A83" s="74">
        <v>4630</v>
      </c>
      <c r="B83" s="75" t="s">
        <v>361</v>
      </c>
      <c r="C83" s="87" t="s">
        <v>410</v>
      </c>
      <c r="D83" s="75" t="s">
        <v>361</v>
      </c>
      <c r="E83" s="94"/>
      <c r="F83" s="21"/>
      <c r="G83" s="21"/>
      <c r="H83" s="21"/>
      <c r="I83" s="21"/>
      <c r="J83" s="21"/>
      <c r="K83" s="21"/>
      <c r="L83" s="21"/>
      <c r="M83" s="21"/>
    </row>
    <row r="84" spans="1:13">
      <c r="A84" s="54"/>
      <c r="B84" s="77"/>
      <c r="C84" s="61" t="s">
        <v>110</v>
      </c>
      <c r="D84" s="77"/>
      <c r="E84" s="62"/>
      <c r="F84" s="62"/>
      <c r="G84" s="62"/>
      <c r="H84" s="62"/>
      <c r="I84" s="62"/>
      <c r="J84" s="62"/>
      <c r="K84" s="62"/>
      <c r="L84" s="62"/>
      <c r="M84" s="62"/>
    </row>
    <row r="85" spans="1:13" ht="18" customHeight="1">
      <c r="A85" s="79">
        <v>4634</v>
      </c>
      <c r="B85" s="82">
        <v>4729</v>
      </c>
      <c r="C85" s="85" t="s">
        <v>348</v>
      </c>
      <c r="D85" s="82">
        <v>4729</v>
      </c>
      <c r="E85" s="31"/>
      <c r="F85" s="31"/>
      <c r="G85" s="31"/>
      <c r="H85" s="31"/>
      <c r="I85" s="31"/>
      <c r="J85" s="31"/>
      <c r="K85" s="31"/>
      <c r="L85" s="31"/>
      <c r="M85" s="31"/>
    </row>
    <row r="86" spans="1:13" ht="16.5" customHeight="1">
      <c r="A86" s="71">
        <v>4700</v>
      </c>
      <c r="B86" s="72" t="s">
        <v>361</v>
      </c>
      <c r="C86" s="95" t="s">
        <v>411</v>
      </c>
      <c r="D86" s="72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59"/>
      <c r="B87" s="60"/>
      <c r="C87" s="61" t="s">
        <v>383</v>
      </c>
      <c r="D87" s="60"/>
      <c r="E87" s="62"/>
      <c r="F87" s="62"/>
      <c r="G87" s="62"/>
      <c r="H87" s="62"/>
      <c r="I87" s="62"/>
      <c r="J87" s="62"/>
      <c r="K87" s="62"/>
      <c r="L87" s="62"/>
      <c r="M87" s="62"/>
    </row>
    <row r="88" spans="1:13" ht="27">
      <c r="A88" s="74">
        <v>4710</v>
      </c>
      <c r="B88" s="75" t="s">
        <v>361</v>
      </c>
      <c r="C88" s="84" t="s">
        <v>412</v>
      </c>
      <c r="D88" s="75" t="s">
        <v>361</v>
      </c>
      <c r="E88" s="21"/>
      <c r="F88" s="21"/>
      <c r="G88" s="21"/>
      <c r="H88" s="21"/>
      <c r="I88" s="21"/>
      <c r="J88" s="21"/>
      <c r="K88" s="21"/>
      <c r="L88" s="21"/>
      <c r="M88" s="21"/>
    </row>
    <row r="89" spans="1:13">
      <c r="A89" s="54"/>
      <c r="B89" s="77"/>
      <c r="C89" s="61" t="s">
        <v>110</v>
      </c>
      <c r="D89" s="77"/>
      <c r="E89" s="62"/>
      <c r="F89" s="62"/>
      <c r="G89" s="62"/>
      <c r="H89" s="62"/>
      <c r="I89" s="62"/>
      <c r="J89" s="62"/>
      <c r="K89" s="62"/>
      <c r="L89" s="62"/>
      <c r="M89" s="62"/>
    </row>
    <row r="90" spans="1:13" ht="30.75" customHeight="1">
      <c r="A90" s="79">
        <v>4712</v>
      </c>
      <c r="B90" s="82">
        <v>4819</v>
      </c>
      <c r="C90" s="85" t="s">
        <v>219</v>
      </c>
      <c r="D90" s="82">
        <v>4819</v>
      </c>
      <c r="E90" s="31"/>
      <c r="F90" s="31"/>
      <c r="G90" s="31"/>
      <c r="H90" s="31"/>
      <c r="I90" s="31"/>
      <c r="J90" s="31"/>
      <c r="K90" s="31"/>
      <c r="L90" s="31"/>
      <c r="M90" s="31"/>
    </row>
    <row r="91" spans="1:13" ht="54">
      <c r="A91" s="74">
        <v>4720</v>
      </c>
      <c r="B91" s="75" t="s">
        <v>361</v>
      </c>
      <c r="C91" s="87" t="s">
        <v>413</v>
      </c>
      <c r="D91" s="75" t="s">
        <v>361</v>
      </c>
      <c r="E91" s="96"/>
      <c r="F91" s="96"/>
      <c r="G91" s="96"/>
      <c r="H91" s="96"/>
      <c r="I91" s="96"/>
      <c r="J91" s="96"/>
      <c r="K91" s="96"/>
      <c r="L91" s="96"/>
      <c r="M91" s="96"/>
    </row>
    <row r="92" spans="1:13">
      <c r="A92" s="54"/>
      <c r="B92" s="77"/>
      <c r="C92" s="61" t="s">
        <v>110</v>
      </c>
      <c r="D92" s="77"/>
      <c r="E92" s="62"/>
      <c r="F92" s="62"/>
      <c r="G92" s="62"/>
      <c r="H92" s="62"/>
      <c r="I92" s="62"/>
      <c r="J92" s="62"/>
      <c r="K92" s="62"/>
      <c r="L92" s="62"/>
      <c r="M92" s="62"/>
    </row>
    <row r="93" spans="1:13" ht="19.5" customHeight="1">
      <c r="A93" s="79">
        <v>4723</v>
      </c>
      <c r="B93" s="82">
        <v>4823</v>
      </c>
      <c r="C93" s="85" t="s">
        <v>133</v>
      </c>
      <c r="D93" s="82">
        <v>4823</v>
      </c>
      <c r="E93" s="31"/>
      <c r="F93" s="31"/>
      <c r="G93" s="31"/>
      <c r="H93" s="31"/>
      <c r="I93" s="31"/>
      <c r="J93" s="31"/>
      <c r="K93" s="31"/>
      <c r="L93" s="31"/>
      <c r="M93" s="31"/>
    </row>
    <row r="94" spans="1:13" ht="18" customHeight="1">
      <c r="A94" s="74">
        <v>4760</v>
      </c>
      <c r="B94" s="75" t="s">
        <v>361</v>
      </c>
      <c r="C94" s="87" t="s">
        <v>414</v>
      </c>
      <c r="D94" s="75" t="s">
        <v>361</v>
      </c>
      <c r="E94" s="96"/>
      <c r="F94" s="96"/>
      <c r="G94" s="96"/>
      <c r="H94" s="96"/>
      <c r="I94" s="96"/>
      <c r="J94" s="96"/>
      <c r="K94" s="96"/>
      <c r="L94" s="96"/>
      <c r="M94" s="96"/>
    </row>
    <row r="95" spans="1:13">
      <c r="A95" s="54"/>
      <c r="B95" s="77"/>
      <c r="C95" s="61" t="s">
        <v>110</v>
      </c>
      <c r="D95" s="77"/>
      <c r="E95" s="62"/>
      <c r="F95" s="62"/>
      <c r="G95" s="62"/>
      <c r="H95" s="62"/>
      <c r="I95" s="62"/>
      <c r="J95" s="62"/>
      <c r="K95" s="62"/>
      <c r="L95" s="62"/>
      <c r="M95" s="62"/>
    </row>
    <row r="96" spans="1:13" ht="16.5" customHeight="1">
      <c r="A96" s="79">
        <v>4761</v>
      </c>
      <c r="B96" s="82">
        <v>4861</v>
      </c>
      <c r="C96" s="85" t="s">
        <v>134</v>
      </c>
      <c r="D96" s="82">
        <v>4861</v>
      </c>
      <c r="E96" s="31"/>
      <c r="F96" s="31"/>
      <c r="G96" s="31"/>
      <c r="H96" s="31"/>
      <c r="I96" s="31"/>
      <c r="J96" s="31"/>
      <c r="K96" s="31"/>
      <c r="L96" s="31"/>
      <c r="M96" s="31"/>
    </row>
    <row r="97" spans="1:13" ht="16.5" customHeight="1">
      <c r="A97" s="74">
        <v>4770</v>
      </c>
      <c r="B97" s="75" t="s">
        <v>361</v>
      </c>
      <c r="C97" s="87" t="s">
        <v>415</v>
      </c>
      <c r="D97" s="75" t="s">
        <v>361</v>
      </c>
      <c r="E97" s="96"/>
      <c r="F97" s="96"/>
      <c r="G97" s="96"/>
      <c r="H97" s="96"/>
      <c r="I97" s="96"/>
      <c r="J97" s="96"/>
      <c r="K97" s="96"/>
      <c r="L97" s="96"/>
      <c r="M97" s="96"/>
    </row>
    <row r="98" spans="1:13">
      <c r="A98" s="54"/>
      <c r="B98" s="77"/>
      <c r="C98" s="61" t="s">
        <v>110</v>
      </c>
      <c r="D98" s="77"/>
      <c r="E98" s="62"/>
      <c r="F98" s="62"/>
      <c r="G98" s="62"/>
      <c r="H98" s="62"/>
      <c r="I98" s="62"/>
      <c r="J98" s="62"/>
      <c r="K98" s="62"/>
      <c r="L98" s="62"/>
      <c r="M98" s="62"/>
    </row>
    <row r="99" spans="1:13" ht="17.25" customHeight="1">
      <c r="A99" s="79">
        <v>4771</v>
      </c>
      <c r="B99" s="82">
        <v>4891</v>
      </c>
      <c r="C99" s="97" t="s">
        <v>416</v>
      </c>
      <c r="D99" s="82">
        <v>4891</v>
      </c>
      <c r="E99" s="31"/>
      <c r="F99" s="31"/>
      <c r="G99" s="31"/>
      <c r="H99" s="31"/>
      <c r="I99" s="31"/>
      <c r="J99" s="31"/>
      <c r="K99" s="31"/>
      <c r="L99" s="31"/>
      <c r="M99" s="31"/>
    </row>
    <row r="100" spans="1:13" ht="42.75" customHeight="1">
      <c r="A100" s="79">
        <v>4772</v>
      </c>
      <c r="B100" s="98" t="s">
        <v>361</v>
      </c>
      <c r="C100" s="85" t="s">
        <v>417</v>
      </c>
      <c r="D100" s="98" t="s">
        <v>361</v>
      </c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s="52" customFormat="1" ht="28.5">
      <c r="A101" s="65">
        <v>5000</v>
      </c>
      <c r="B101" s="99" t="s">
        <v>361</v>
      </c>
      <c r="C101" s="100" t="s">
        <v>418</v>
      </c>
      <c r="D101" s="99" t="s">
        <v>361</v>
      </c>
      <c r="E101" s="101"/>
      <c r="F101" s="101"/>
      <c r="G101" s="101"/>
      <c r="H101" s="101"/>
      <c r="I101" s="101"/>
      <c r="J101" s="101"/>
      <c r="K101" s="101"/>
      <c r="L101" s="101"/>
      <c r="M101" s="101"/>
    </row>
    <row r="102" spans="1:13">
      <c r="A102" s="59"/>
      <c r="B102" s="60"/>
      <c r="C102" s="61" t="s">
        <v>383</v>
      </c>
      <c r="D102" s="60"/>
      <c r="E102" s="62"/>
      <c r="F102" s="62"/>
      <c r="G102" s="62"/>
      <c r="H102" s="62"/>
      <c r="I102" s="62"/>
      <c r="J102" s="62"/>
      <c r="K102" s="62"/>
      <c r="L102" s="62"/>
      <c r="M102" s="62"/>
    </row>
    <row r="103" spans="1:13" ht="20.25" customHeight="1">
      <c r="A103" s="71">
        <v>5100</v>
      </c>
      <c r="B103" s="72" t="s">
        <v>361</v>
      </c>
      <c r="C103" s="86" t="s">
        <v>419</v>
      </c>
      <c r="D103" s="72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59"/>
      <c r="B104" s="60"/>
      <c r="C104" s="61" t="s">
        <v>383</v>
      </c>
      <c r="D104" s="60"/>
      <c r="E104" s="62"/>
      <c r="F104" s="62"/>
      <c r="G104" s="62"/>
      <c r="H104" s="62"/>
      <c r="I104" s="62"/>
      <c r="J104" s="62"/>
      <c r="K104" s="62"/>
      <c r="L104" s="62"/>
      <c r="M104" s="62"/>
    </row>
    <row r="105" spans="1:13" ht="18.75" customHeight="1">
      <c r="A105" s="74">
        <v>5110</v>
      </c>
      <c r="B105" s="75" t="s">
        <v>361</v>
      </c>
      <c r="C105" s="87" t="s">
        <v>420</v>
      </c>
      <c r="D105" s="75" t="s">
        <v>361</v>
      </c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3.5" customHeight="1">
      <c r="A106" s="54"/>
      <c r="B106" s="77"/>
      <c r="C106" s="61" t="s">
        <v>110</v>
      </c>
      <c r="D106" s="77"/>
      <c r="E106" s="62"/>
      <c r="F106" s="62"/>
      <c r="G106" s="62"/>
      <c r="H106" s="62"/>
      <c r="I106" s="62"/>
      <c r="J106" s="62"/>
      <c r="K106" s="62"/>
      <c r="L106" s="62"/>
      <c r="M106" s="62"/>
    </row>
    <row r="107" spans="1:13" ht="18" customHeight="1">
      <c r="A107" s="79">
        <v>5111</v>
      </c>
      <c r="B107" s="82">
        <v>5111</v>
      </c>
      <c r="C107" s="85" t="s">
        <v>421</v>
      </c>
      <c r="D107" s="82">
        <v>5111</v>
      </c>
      <c r="E107" s="31"/>
      <c r="F107" s="102"/>
      <c r="G107" s="102"/>
      <c r="H107" s="102"/>
      <c r="I107" s="102"/>
      <c r="J107" s="102"/>
      <c r="K107" s="102"/>
      <c r="L107" s="102"/>
      <c r="M107" s="102"/>
    </row>
    <row r="108" spans="1:13" ht="18" customHeight="1">
      <c r="A108" s="79">
        <v>5112</v>
      </c>
      <c r="B108" s="82">
        <v>5112</v>
      </c>
      <c r="C108" s="85" t="s">
        <v>173</v>
      </c>
      <c r="D108" s="82">
        <v>5112</v>
      </c>
      <c r="E108" s="31"/>
      <c r="F108" s="102"/>
      <c r="G108" s="102"/>
      <c r="H108" s="102"/>
      <c r="I108" s="102"/>
      <c r="J108" s="102"/>
      <c r="K108" s="102"/>
      <c r="L108" s="102"/>
      <c r="M108" s="102"/>
    </row>
    <row r="109" spans="1:13" ht="18" customHeight="1">
      <c r="A109" s="79">
        <v>5113</v>
      </c>
      <c r="B109" s="82">
        <v>5113</v>
      </c>
      <c r="C109" s="85" t="s">
        <v>174</v>
      </c>
      <c r="D109" s="82">
        <v>5113</v>
      </c>
      <c r="E109" s="31"/>
      <c r="F109" s="102"/>
      <c r="G109" s="102"/>
      <c r="H109" s="102"/>
      <c r="I109" s="102"/>
      <c r="J109" s="102"/>
      <c r="K109" s="102"/>
      <c r="L109" s="102"/>
      <c r="M109" s="102"/>
    </row>
    <row r="110" spans="1:13" ht="19.5" customHeight="1">
      <c r="A110" s="74">
        <v>5120</v>
      </c>
      <c r="B110" s="75" t="s">
        <v>361</v>
      </c>
      <c r="C110" s="87" t="s">
        <v>422</v>
      </c>
      <c r="D110" s="75" t="s">
        <v>361</v>
      </c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>
      <c r="A111" s="54"/>
      <c r="B111" s="77"/>
      <c r="C111" s="103" t="s">
        <v>110</v>
      </c>
      <c r="D111" s="77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 ht="17.25" customHeight="1">
      <c r="A112" s="79">
        <v>5121</v>
      </c>
      <c r="B112" s="82">
        <v>5121</v>
      </c>
      <c r="C112" s="85" t="s">
        <v>423</v>
      </c>
      <c r="D112" s="82">
        <v>5121</v>
      </c>
      <c r="E112" s="31"/>
      <c r="F112" s="102"/>
      <c r="G112" s="102"/>
      <c r="H112" s="102"/>
      <c r="I112" s="102"/>
      <c r="J112" s="102"/>
      <c r="K112" s="102"/>
      <c r="L112" s="102"/>
      <c r="M112" s="102"/>
    </row>
    <row r="113" spans="1:13" ht="17.25" customHeight="1">
      <c r="A113" s="79">
        <v>5122</v>
      </c>
      <c r="B113" s="82">
        <v>5122</v>
      </c>
      <c r="C113" s="85" t="s">
        <v>332</v>
      </c>
      <c r="D113" s="82">
        <v>5122</v>
      </c>
      <c r="E113" s="31"/>
      <c r="F113" s="102"/>
      <c r="G113" s="102"/>
      <c r="H113" s="102"/>
      <c r="I113" s="102"/>
      <c r="J113" s="102"/>
      <c r="K113" s="102"/>
      <c r="L113" s="102"/>
      <c r="M113" s="102"/>
    </row>
    <row r="114" spans="1:13" ht="17.25" customHeight="1">
      <c r="A114" s="79">
        <v>5123</v>
      </c>
      <c r="B114" s="82">
        <v>5129</v>
      </c>
      <c r="C114" s="85" t="s">
        <v>424</v>
      </c>
      <c r="D114" s="82">
        <v>5129</v>
      </c>
      <c r="E114" s="31"/>
      <c r="F114" s="102"/>
      <c r="G114" s="102"/>
      <c r="H114" s="102"/>
      <c r="I114" s="102"/>
      <c r="J114" s="102"/>
      <c r="K114" s="102"/>
      <c r="L114" s="102"/>
      <c r="M114" s="102"/>
    </row>
    <row r="115" spans="1:13" ht="17.25" customHeight="1">
      <c r="A115" s="74">
        <v>5130</v>
      </c>
      <c r="B115" s="75" t="s">
        <v>361</v>
      </c>
      <c r="C115" s="87" t="s">
        <v>425</v>
      </c>
      <c r="D115" s="75" t="s">
        <v>361</v>
      </c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>
      <c r="A116" s="54"/>
      <c r="B116" s="77"/>
      <c r="C116" s="61" t="s">
        <v>110</v>
      </c>
      <c r="D116" s="77"/>
      <c r="E116" s="62"/>
      <c r="F116" s="62"/>
      <c r="G116" s="62"/>
      <c r="H116" s="62"/>
      <c r="I116" s="62"/>
      <c r="J116" s="62"/>
      <c r="K116" s="62"/>
      <c r="L116" s="62"/>
      <c r="M116" s="62"/>
    </row>
    <row r="117" spans="1:13" ht="16.5" customHeight="1">
      <c r="A117" s="79">
        <v>5132</v>
      </c>
      <c r="B117" s="82">
        <v>5132</v>
      </c>
      <c r="C117" s="85" t="s">
        <v>426</v>
      </c>
      <c r="D117" s="82">
        <v>5132</v>
      </c>
      <c r="E117" s="31"/>
      <c r="F117" s="102"/>
      <c r="G117" s="102"/>
      <c r="H117" s="102"/>
      <c r="I117" s="102"/>
      <c r="J117" s="102"/>
      <c r="K117" s="102"/>
      <c r="L117" s="102"/>
      <c r="M117" s="102"/>
    </row>
    <row r="118" spans="1:13" ht="16.5" customHeight="1">
      <c r="A118" s="79">
        <v>5133</v>
      </c>
      <c r="B118" s="82">
        <v>5133</v>
      </c>
      <c r="C118" s="85" t="s">
        <v>197</v>
      </c>
      <c r="D118" s="82">
        <v>5133</v>
      </c>
      <c r="E118" s="31"/>
      <c r="F118" s="102"/>
      <c r="G118" s="102"/>
      <c r="H118" s="102"/>
      <c r="I118" s="102"/>
      <c r="J118" s="102"/>
      <c r="K118" s="102"/>
      <c r="L118" s="102"/>
      <c r="M118" s="102"/>
    </row>
    <row r="119" spans="1:13" ht="16.5" customHeight="1">
      <c r="A119" s="79">
        <v>5134</v>
      </c>
      <c r="B119" s="82">
        <v>5134</v>
      </c>
      <c r="C119" s="85" t="s">
        <v>139</v>
      </c>
      <c r="D119" s="82">
        <v>5134</v>
      </c>
      <c r="E119" s="31"/>
      <c r="F119" s="102"/>
      <c r="G119" s="102"/>
      <c r="H119" s="102"/>
      <c r="I119" s="102"/>
      <c r="J119" s="102"/>
      <c r="K119" s="102"/>
      <c r="L119" s="102"/>
      <c r="M119" s="102"/>
    </row>
    <row r="120" spans="1:13" ht="16.5" customHeight="1">
      <c r="A120" s="71">
        <v>5200</v>
      </c>
      <c r="B120" s="72" t="s">
        <v>361</v>
      </c>
      <c r="C120" s="93" t="s">
        <v>427</v>
      </c>
      <c r="D120" s="72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59"/>
      <c r="B121" s="60"/>
      <c r="C121" s="61" t="s">
        <v>383</v>
      </c>
      <c r="D121" s="60"/>
      <c r="E121" s="62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79">
        <v>5221</v>
      </c>
      <c r="B122" s="82">
        <v>5221</v>
      </c>
      <c r="C122" s="85" t="s">
        <v>428</v>
      </c>
      <c r="D122" s="82">
        <v>5221</v>
      </c>
      <c r="E122" s="31"/>
      <c r="F122" s="102"/>
      <c r="G122" s="102"/>
      <c r="H122" s="102"/>
      <c r="I122" s="102"/>
      <c r="J122" s="102"/>
      <c r="K122" s="102"/>
      <c r="L122" s="102"/>
      <c r="M122" s="102"/>
    </row>
    <row r="123" spans="1:13" ht="28.5">
      <c r="A123" s="99" t="s">
        <v>429</v>
      </c>
      <c r="B123" s="104" t="s">
        <v>361</v>
      </c>
      <c r="C123" s="105" t="s">
        <v>430</v>
      </c>
      <c r="D123" s="104" t="s">
        <v>361</v>
      </c>
      <c r="E123" s="101"/>
      <c r="F123" s="101"/>
      <c r="G123" s="101"/>
      <c r="H123" s="101"/>
      <c r="I123" s="101"/>
      <c r="J123" s="101"/>
      <c r="K123" s="101"/>
      <c r="L123" s="101"/>
      <c r="M123" s="101"/>
    </row>
    <row r="124" spans="1:13">
      <c r="A124" s="12"/>
      <c r="B124" s="77"/>
      <c r="C124" s="103" t="s">
        <v>108</v>
      </c>
      <c r="D124" s="77"/>
      <c r="E124" s="62"/>
      <c r="F124" s="62"/>
      <c r="G124" s="62"/>
      <c r="H124" s="62"/>
      <c r="I124" s="62"/>
      <c r="J124" s="62"/>
      <c r="K124" s="62"/>
      <c r="L124" s="62"/>
      <c r="M124" s="62"/>
    </row>
    <row r="125" spans="1:13" ht="29.25" customHeight="1">
      <c r="A125" s="72" t="s">
        <v>431</v>
      </c>
      <c r="B125" s="72" t="s">
        <v>361</v>
      </c>
      <c r="C125" s="83" t="s">
        <v>432</v>
      </c>
      <c r="D125" s="72" t="s">
        <v>361</v>
      </c>
      <c r="E125" s="106"/>
      <c r="F125" s="106"/>
      <c r="G125" s="106"/>
      <c r="H125" s="106"/>
      <c r="I125" s="106"/>
      <c r="J125" s="106"/>
      <c r="K125" s="106"/>
      <c r="L125" s="106"/>
      <c r="M125" s="106"/>
    </row>
    <row r="126" spans="1:13">
      <c r="A126" s="12"/>
      <c r="B126" s="12"/>
      <c r="C126" s="103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98" t="s">
        <v>433</v>
      </c>
      <c r="B127" s="82">
        <v>8111</v>
      </c>
      <c r="C127" s="107" t="s">
        <v>434</v>
      </c>
      <c r="D127" s="82">
        <v>8111</v>
      </c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9.25" customHeight="1">
      <c r="A128" s="108" t="s">
        <v>435</v>
      </c>
      <c r="B128" s="72" t="s">
        <v>361</v>
      </c>
      <c r="C128" s="83" t="s">
        <v>436</v>
      </c>
      <c r="D128" s="72" t="s">
        <v>361</v>
      </c>
      <c r="E128" s="106"/>
      <c r="F128" s="106"/>
      <c r="G128" s="106"/>
      <c r="H128" s="106"/>
      <c r="I128" s="106"/>
      <c r="J128" s="106"/>
      <c r="K128" s="106"/>
      <c r="L128" s="106"/>
      <c r="M128" s="106"/>
    </row>
    <row r="129" spans="1:13">
      <c r="A129" s="109"/>
      <c r="B129" s="77"/>
      <c r="C129" s="103" t="s">
        <v>108</v>
      </c>
      <c r="D129" s="77"/>
      <c r="E129" s="62"/>
      <c r="F129" s="62"/>
      <c r="G129" s="62"/>
      <c r="H129" s="62"/>
      <c r="I129" s="62"/>
      <c r="J129" s="62"/>
      <c r="K129" s="62"/>
      <c r="L129" s="62"/>
      <c r="M129" s="62"/>
    </row>
    <row r="130" spans="1:13" ht="18.75" customHeight="1">
      <c r="A130" s="110" t="s">
        <v>437</v>
      </c>
      <c r="B130" s="82">
        <v>8411</v>
      </c>
      <c r="C130" s="107" t="s">
        <v>438</v>
      </c>
      <c r="D130" s="82">
        <v>8411</v>
      </c>
      <c r="E130" s="31"/>
      <c r="F130" s="31"/>
      <c r="G130" s="31"/>
      <c r="H130" s="31"/>
      <c r="I130" s="31"/>
      <c r="J130" s="31"/>
      <c r="K130" s="31"/>
      <c r="L130" s="31"/>
      <c r="M130" s="31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62"/>
  <sheetViews>
    <sheetView view="pageBreakPreview" topLeftCell="H1" zoomScaleSheetLayoutView="10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140625" style="511" customWidth="1"/>
    <col min="15" max="15" width="13.5703125" style="511" customWidth="1"/>
    <col min="16" max="16" width="13.5703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596</v>
      </c>
      <c r="O5" s="613"/>
      <c r="P5" s="613"/>
    </row>
    <row r="6" spans="1:19" ht="19.5" customHeight="1">
      <c r="A6" s="388" t="s">
        <v>745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</row>
    <row r="7" spans="1:19" ht="36.75" customHeight="1">
      <c r="A7" s="258" t="s">
        <v>490</v>
      </c>
      <c r="H7" s="566" t="s">
        <v>926</v>
      </c>
      <c r="I7" s="566"/>
      <c r="J7" s="566"/>
      <c r="K7" s="566"/>
      <c r="L7" s="566"/>
      <c r="M7" s="566"/>
      <c r="N7" s="566"/>
      <c r="O7" s="566"/>
      <c r="P7" s="566"/>
    </row>
    <row r="8" spans="1:19" ht="11.25" customHeight="1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36726.799999999996</v>
      </c>
      <c r="O13" s="448">
        <f>+O14+O109+O141+O319+O406+O470+O483+O568+O659+O749</f>
        <v>3822.2</v>
      </c>
      <c r="P13" s="448">
        <f>+P14+P109+P141+P319+P406+P470+P483+P568+P659+P749</f>
        <v>32904.6</v>
      </c>
      <c r="S13" s="266"/>
    </row>
    <row r="14" spans="1:19" s="265" customFormat="1" ht="28.5" hidden="1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0</v>
      </c>
      <c r="O14" s="448">
        <f>+O16+O66+O84+O99</f>
        <v>0</v>
      </c>
      <c r="P14" s="448">
        <f>+P16+P66+P84+P99</f>
        <v>0</v>
      </c>
      <c r="S14" s="266"/>
    </row>
    <row r="15" spans="1:19" s="265" customFormat="1" hidden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 hidden="1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0</v>
      </c>
      <c r="O16" s="460">
        <f>+O18+O60</f>
        <v>0</v>
      </c>
      <c r="P16" s="460">
        <f>+P18+P60</f>
        <v>0</v>
      </c>
      <c r="S16" s="266"/>
    </row>
    <row r="17" spans="1:22" s="265" customFormat="1" hidden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 hidden="1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0</v>
      </c>
      <c r="O18" s="253">
        <f>+O20+O55</f>
        <v>0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 hidden="1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 hidden="1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0</v>
      </c>
      <c r="O20" s="466">
        <f>SUM(O21:O54)</f>
        <v>0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idden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0</v>
      </c>
      <c r="O25" s="240"/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 hidden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0</v>
      </c>
      <c r="O84" s="460">
        <f>+O86</f>
        <v>0</v>
      </c>
      <c r="P84" s="460">
        <f>+P86</f>
        <v>0</v>
      </c>
      <c r="Q84" s="265"/>
      <c r="R84" s="265"/>
      <c r="S84" s="266"/>
      <c r="T84" s="265"/>
      <c r="U84" s="265"/>
      <c r="V84" s="265"/>
    </row>
    <row r="85" spans="1:22" hidden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hidden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0</v>
      </c>
      <c r="O86" s="253">
        <f t="shared" ref="O86:P86" si="7">+O88+O91+O93+O95+O97</f>
        <v>0</v>
      </c>
      <c r="P86" s="253">
        <f t="shared" si="7"/>
        <v>0</v>
      </c>
      <c r="Q86" s="265"/>
      <c r="R86" s="265"/>
      <c r="S86" s="266"/>
      <c r="T86" s="265"/>
      <c r="U86" s="265"/>
      <c r="V86" s="265"/>
    </row>
    <row r="87" spans="1:22" hidden="1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idden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0</v>
      </c>
      <c r="O88" s="466">
        <f>SUM(O89:O90)</f>
        <v>0</v>
      </c>
      <c r="P88" s="466">
        <f>SUM(P90)</f>
        <v>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idden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0</v>
      </c>
      <c r="O90" s="240">
        <v>0</v>
      </c>
      <c r="P90" s="240"/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>
        <v>0</v>
      </c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>
        <v>0</v>
      </c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.75" hidden="1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t="18" hidden="1" customHeight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t="19.5" hidden="1" customHeight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33445.799999999996</v>
      </c>
      <c r="O483" s="448">
        <f>+O485+O510+O559</f>
        <v>541.20000000000005</v>
      </c>
      <c r="P483" s="448">
        <f>+P485+P510+P559</f>
        <v>32904.6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32904.6</v>
      </c>
      <c r="O485" s="460">
        <f>+O487</f>
        <v>0</v>
      </c>
      <c r="P485" s="460">
        <f>+P487</f>
        <v>32904.6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32904.6</v>
      </c>
      <c r="O487" s="253">
        <f t="shared" ref="O487:P487" si="89">+O489+O494+O504+O508</f>
        <v>0</v>
      </c>
      <c r="P487" s="253">
        <f t="shared" si="89"/>
        <v>32904.6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32904.6</v>
      </c>
      <c r="O494" s="466">
        <f>SUM(O495:O503)</f>
        <v>0</v>
      </c>
      <c r="P494" s="466">
        <f>SUM(P495:P503)</f>
        <v>32904.6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32904.6</v>
      </c>
      <c r="O500" s="240">
        <v>0</v>
      </c>
      <c r="P500" s="240">
        <v>32904.6</v>
      </c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541.20000000000005</v>
      </c>
      <c r="O510" s="460">
        <f>+O512+O518+O523+O527+O543+O552</f>
        <v>541.20000000000005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541.20000000000005</v>
      </c>
      <c r="O527" s="253">
        <f t="shared" ref="O527:P527" si="102">+O529+O538+O540</f>
        <v>541.20000000000005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541.20000000000005</v>
      </c>
      <c r="O529" s="466">
        <f t="shared" ref="O529:P529" si="103">SUM(O530:O537)</f>
        <v>541.20000000000005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541.20000000000005</v>
      </c>
      <c r="O532" s="240">
        <v>541.20000000000005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3281</v>
      </c>
      <c r="O659" s="448">
        <f>+O661+O667+O688+O741</f>
        <v>3281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3281</v>
      </c>
      <c r="O688" s="460">
        <f>+O690</f>
        <v>3281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3281</v>
      </c>
      <c r="O690" s="253">
        <f t="shared" ref="O690:P690" si="139">+O692+O700+O706+O708+O714+O721+O725+O733+O739</f>
        <v>3281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3281</v>
      </c>
      <c r="O700" s="466">
        <f>SUM(O701:O705)</f>
        <v>3281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7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3281</v>
      </c>
      <c r="O702" s="240">
        <v>3281</v>
      </c>
      <c r="P702" s="240">
        <v>0</v>
      </c>
      <c r="Q702" s="265"/>
      <c r="R702" s="265"/>
      <c r="S702" s="266"/>
      <c r="T702" s="265"/>
      <c r="U702" s="265"/>
      <c r="V702" s="265"/>
    </row>
    <row r="703" spans="1:22" ht="19.5" hidden="1" customHeight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t="19.5" hidden="1" customHeight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7" hidden="1" customHeight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>
        <v>0</v>
      </c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51" hidden="1" customHeight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8.5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>
        <v>0</v>
      </c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t="0.75" hidden="1" customHeight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/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8554687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2.7109375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597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927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4989.2000000000007</v>
      </c>
      <c r="O13" s="448">
        <f>+O14+O109+O141+O319+O406+O470+O483+O568+O659+O749</f>
        <v>40.5</v>
      </c>
      <c r="P13" s="448">
        <f>+P14+P109+P141+P319+P406+P470+P483+P568+P659+P749</f>
        <v>4948.7000000000007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3436.8</v>
      </c>
      <c r="O14" s="448">
        <f>+O16+O66+O84+O99</f>
        <v>40.5</v>
      </c>
      <c r="P14" s="448">
        <f>+P16+P66+P84+P99</f>
        <v>3396.3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40.5</v>
      </c>
      <c r="O16" s="460">
        <f>+O18+O60</f>
        <v>40.5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40.5</v>
      </c>
      <c r="O18" s="253">
        <f>+O20+O55</f>
        <v>40.5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40.5</v>
      </c>
      <c r="O20" s="466">
        <f>SUM(O21:O54)</f>
        <v>40.5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t="20.25" customHeigh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40.5</v>
      </c>
      <c r="O25" s="240">
        <v>40.5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t="20.25" hidden="1" customHeight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32.2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3396.3</v>
      </c>
      <c r="O84" s="460">
        <f>+O86</f>
        <v>0</v>
      </c>
      <c r="P84" s="460">
        <f>+P86</f>
        <v>3396.3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3396.3</v>
      </c>
      <c r="O86" s="253">
        <f t="shared" ref="O86:P86" si="7">+O88+O91+O93+O95+O97</f>
        <v>0</v>
      </c>
      <c r="P86" s="253">
        <f t="shared" si="7"/>
        <v>3396.3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t="19.5" customHeight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3396.3</v>
      </c>
      <c r="O88" s="466">
        <f>SUM(O89:O90)</f>
        <v>0</v>
      </c>
      <c r="P88" s="466">
        <f>SUM(P90)</f>
        <v>3396.3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t="19.5" customHeight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3396.3</v>
      </c>
      <c r="O90" s="240">
        <v>0</v>
      </c>
      <c r="P90" s="240">
        <v>3396.3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8.5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7.25" hidden="1" customHeight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>
        <v>0</v>
      </c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1552.4</v>
      </c>
      <c r="O406" s="448">
        <f>+O408+O418+O435</f>
        <v>0</v>
      </c>
      <c r="P406" s="448">
        <f>+P408+P418+P435</f>
        <v>1552.4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1552.4</v>
      </c>
      <c r="O435" s="460">
        <f>+O437</f>
        <v>0</v>
      </c>
      <c r="P435" s="460">
        <f>+P437</f>
        <v>1552.4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1552.4</v>
      </c>
      <c r="O437" s="253">
        <f t="shared" ref="O437:P437" si="80">+O439+O443+O449+O458+O467</f>
        <v>0</v>
      </c>
      <c r="P437" s="253">
        <f t="shared" si="80"/>
        <v>1552.4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33" customHeight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1552.4</v>
      </c>
      <c r="O449" s="466">
        <f>SUM(O450:O457)</f>
        <v>0</v>
      </c>
      <c r="P449" s="466">
        <f>SUM(P450:P457)</f>
        <v>1552.4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20.25" customHeight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1552.4</v>
      </c>
      <c r="O456" s="257"/>
      <c r="P456" s="239">
        <v>1552.4</v>
      </c>
      <c r="Q456" s="265"/>
      <c r="R456" s="265"/>
      <c r="S456" s="266"/>
      <c r="T456" s="265"/>
      <c r="U456" s="265"/>
      <c r="V456" s="265"/>
    </row>
    <row r="457" spans="1:22" ht="19.5" hidden="1" customHeight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30.75" hidden="1" customHeight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t="21.75" hidden="1" customHeight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2.25" hidden="1" customHeight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3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855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928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1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108685.8</v>
      </c>
      <c r="O13" s="448">
        <f>+O14+O109+O141+O319+O406+O470+O483+O568+O659+O749</f>
        <v>3082.2000000000003</v>
      </c>
      <c r="P13" s="448">
        <f>+P14+P109+P141+P319+P406+P470+P483+P568+P659+P749</f>
        <v>105603.6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1448.8</v>
      </c>
      <c r="O14" s="448">
        <f>+O16+O66+O84+O99</f>
        <v>188.8</v>
      </c>
      <c r="P14" s="448">
        <f>+P16+P66+P84+P99</f>
        <v>1260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1188.8</v>
      </c>
      <c r="O16" s="460">
        <f>+O18+O60</f>
        <v>188.8</v>
      </c>
      <c r="P16" s="460">
        <f>+P18+P60</f>
        <v>1000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1188.8</v>
      </c>
      <c r="O18" s="253">
        <f>+O20+O55</f>
        <v>188.8</v>
      </c>
      <c r="P18" s="253">
        <f>+P20+P55</f>
        <v>1000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1188.8</v>
      </c>
      <c r="O20" s="466">
        <f>SUM(O21:O54)</f>
        <v>188.8</v>
      </c>
      <c r="P20" s="466">
        <f>SUM(P21:P54)</f>
        <v>1000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188.8</v>
      </c>
      <c r="O25" s="240">
        <v>188.8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>
        <v>0</v>
      </c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1000</v>
      </c>
      <c r="O51" s="240"/>
      <c r="P51" s="240">
        <v>1000</v>
      </c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260</v>
      </c>
      <c r="O84" s="460">
        <f>+O86</f>
        <v>0</v>
      </c>
      <c r="P84" s="460">
        <f>+P86</f>
        <v>260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260</v>
      </c>
      <c r="O86" s="253">
        <f t="shared" ref="O86:P86" si="7">+O88+O91+O93+O95+O97</f>
        <v>0</v>
      </c>
      <c r="P86" s="253">
        <f t="shared" si="7"/>
        <v>260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260</v>
      </c>
      <c r="O88" s="466">
        <f>SUM(O89:O90)</f>
        <v>0</v>
      </c>
      <c r="P88" s="466">
        <f>SUM(P90)</f>
        <v>260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260</v>
      </c>
      <c r="O90" s="240">
        <v>0</v>
      </c>
      <c r="P90" s="240">
        <v>260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11125.8</v>
      </c>
      <c r="O141" s="448">
        <f t="shared" ref="O141:P141" si="15">+O143+O165+O172+O260+O272</f>
        <v>2394.8000000000002</v>
      </c>
      <c r="P141" s="448">
        <f t="shared" si="15"/>
        <v>8731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11076.8</v>
      </c>
      <c r="O172" s="460">
        <f>+O174+O246</f>
        <v>2345.8000000000002</v>
      </c>
      <c r="P172" s="460">
        <f>+P174+P246</f>
        <v>8731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11076.8</v>
      </c>
      <c r="O174" s="253">
        <f>+O176+O179+O181+O185+O189+O194+O198+O200+O206+O213+O217+O220+O224+O231+O234+O236+O238+O244</f>
        <v>2345.8000000000002</v>
      </c>
      <c r="P174" s="253">
        <f t="shared" ref="P174" si="25">+P176+P179+P181+P185+P189+P194+P198+P200+P206+P213+P217+P220+P224+P231+P234+P236+P238+P244</f>
        <v>8731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35</v>
      </c>
      <c r="O181" s="466">
        <f>SUM(O182:O184)</f>
        <v>35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35</v>
      </c>
      <c r="O182" s="240">
        <v>35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20</v>
      </c>
      <c r="O185" s="466">
        <f>SUM(O186:O188)</f>
        <v>20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20</v>
      </c>
      <c r="O186" s="240">
        <v>20</v>
      </c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2290.8000000000002</v>
      </c>
      <c r="O200" s="466">
        <f>SUM(O201:O205)</f>
        <v>2290.8000000000002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2290.8000000000002</v>
      </c>
      <c r="O201" s="239">
        <v>2290.8000000000002</v>
      </c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19</v>
      </c>
      <c r="O217" s="466">
        <f>SUM(O218:O219)</f>
        <v>0</v>
      </c>
      <c r="P217" s="466">
        <f>SUM(P218:P219)</f>
        <v>19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19</v>
      </c>
      <c r="O219" s="240"/>
      <c r="P219" s="240">
        <v>19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8712</v>
      </c>
      <c r="O224" s="466">
        <f>SUM(O225:O230)</f>
        <v>0</v>
      </c>
      <c r="P224" s="466">
        <f>SUM(P225:P230)</f>
        <v>8712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8712</v>
      </c>
      <c r="O229" s="240"/>
      <c r="P229" s="240">
        <v>8712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49</v>
      </c>
      <c r="O272" s="460">
        <f>+O274</f>
        <v>49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49</v>
      </c>
      <c r="O274" s="253">
        <f t="shared" ref="O274:P274" si="41">+O276+O279+O283+O285+O291+O295+O300+O303+O307+O311+O314+O317</f>
        <v>49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49</v>
      </c>
      <c r="O314" s="466">
        <f>SUM(O315:O316)</f>
        <v>49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49</v>
      </c>
      <c r="O315" s="240">
        <v>49</v>
      </c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72479.3</v>
      </c>
      <c r="O319" s="448">
        <f>+O321+O362+O370+O377</f>
        <v>0</v>
      </c>
      <c r="P319" s="448">
        <f>+P321+P362+P370+P377</f>
        <v>72479.3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72479.3</v>
      </c>
      <c r="O362" s="460">
        <f>+O364</f>
        <v>0</v>
      </c>
      <c r="P362" s="460">
        <f>+P364</f>
        <v>72479.3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72479.3</v>
      </c>
      <c r="O364" s="253">
        <f>+O366</f>
        <v>0</v>
      </c>
      <c r="P364" s="253">
        <f>+P366</f>
        <v>72479.3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72479.3</v>
      </c>
      <c r="O366" s="466">
        <f>SUM(O367:O369)</f>
        <v>0</v>
      </c>
      <c r="P366" s="466">
        <f>SUM(P367:P369)</f>
        <v>72479.3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72479.3</v>
      </c>
      <c r="O368" s="239">
        <v>0</v>
      </c>
      <c r="P368" s="239">
        <v>72479.3</v>
      </c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23316.300000000003</v>
      </c>
      <c r="O406" s="448">
        <f>+O408+O418+O435</f>
        <v>183</v>
      </c>
      <c r="P406" s="448">
        <f>+P408+P418+P435</f>
        <v>23133.300000000003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23316.300000000003</v>
      </c>
      <c r="O435" s="460">
        <f>+O437</f>
        <v>183</v>
      </c>
      <c r="P435" s="460">
        <f>+P437</f>
        <v>23133.300000000003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23316.300000000003</v>
      </c>
      <c r="O437" s="253">
        <f t="shared" ref="O437:P437" si="80">+O439+O443+O449+O458+O467</f>
        <v>183</v>
      </c>
      <c r="P437" s="253">
        <f t="shared" si="80"/>
        <v>23133.300000000003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12598.7</v>
      </c>
      <c r="O449" s="466">
        <f>SUM(O450:O457)</f>
        <v>143</v>
      </c>
      <c r="P449" s="466">
        <f>SUM(P450:P457)</f>
        <v>12455.7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143</v>
      </c>
      <c r="O451" s="240">
        <v>143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1395.7</v>
      </c>
      <c r="O456" s="239">
        <v>0</v>
      </c>
      <c r="P456" s="239">
        <v>1395.7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11060</v>
      </c>
      <c r="O457" s="240">
        <v>0</v>
      </c>
      <c r="P457" s="240">
        <v>11060</v>
      </c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40</v>
      </c>
      <c r="O458" s="466">
        <f>SUM(O459:O466)</f>
        <v>40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31.5" customHeight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40</v>
      </c>
      <c r="O460" s="240">
        <v>40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10677.6</v>
      </c>
      <c r="O467" s="466">
        <f>SUM(O468:O469)</f>
        <v>0</v>
      </c>
      <c r="P467" s="466">
        <f>SUM(P468:P469)</f>
        <v>10677.6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10677.6</v>
      </c>
      <c r="O469" s="239"/>
      <c r="P469" s="239">
        <v>10677.6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276.60000000000002</v>
      </c>
      <c r="O483" s="448">
        <f>+O485+O510+O559</f>
        <v>276.60000000000002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276.60000000000002</v>
      </c>
      <c r="O510" s="460">
        <f>+O512+O518+O523+O527+O543+O552</f>
        <v>276.60000000000002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276.60000000000002</v>
      </c>
      <c r="O527" s="253">
        <f t="shared" ref="O527:P527" si="102">+O529+O538+O540</f>
        <v>276.60000000000002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276.60000000000002</v>
      </c>
      <c r="O529" s="466">
        <f t="shared" ref="O529:P529" si="103">SUM(O530:O537)</f>
        <v>276.60000000000002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276.60000000000002</v>
      </c>
      <c r="O532" s="240">
        <v>276.60000000000002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39</v>
      </c>
      <c r="O659" s="448">
        <f>+O661+O667+O688+O741</f>
        <v>39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39</v>
      </c>
      <c r="O688" s="460">
        <f>+O690</f>
        <v>39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39</v>
      </c>
      <c r="O690" s="253">
        <f t="shared" ref="O690:P690" si="139">+O692+O700+O706+O708+O714+O721+O725+O733+O739</f>
        <v>39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39</v>
      </c>
      <c r="O700" s="466">
        <f>SUM(O701:O705)</f>
        <v>39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39</v>
      </c>
      <c r="O702" s="240">
        <v>39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/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60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3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792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3.75" customHeight="1">
      <c r="A7" s="258" t="s">
        <v>490</v>
      </c>
      <c r="H7" s="566" t="s">
        <v>929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14838</v>
      </c>
      <c r="O13" s="448">
        <f>+O14+O109+O141+O319+O406+O470+O483+O568+O659+O749</f>
        <v>5520.5</v>
      </c>
      <c r="P13" s="448">
        <f>+P14+P109+P141+P319+P406+P470+P483+P568+P659+P749</f>
        <v>9317.5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9512.2999999999993</v>
      </c>
      <c r="O14" s="448">
        <f>+O16+O66+O84+O99</f>
        <v>194.8</v>
      </c>
      <c r="P14" s="448">
        <f>+P16+P66+P84+P99</f>
        <v>9317.5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194.8</v>
      </c>
      <c r="O16" s="460">
        <f>+O18+O60</f>
        <v>194.8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194.8</v>
      </c>
      <c r="O18" s="253">
        <f>+O20+O55</f>
        <v>194.8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194.8</v>
      </c>
      <c r="O20" s="466">
        <f>SUM(O21:O54)</f>
        <v>194.8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194.8</v>
      </c>
      <c r="O25" s="240">
        <v>194.8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9317.5</v>
      </c>
      <c r="O84" s="460">
        <f>+O86</f>
        <v>0</v>
      </c>
      <c r="P84" s="460">
        <f>+P86</f>
        <v>9317.5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9317.5</v>
      </c>
      <c r="O86" s="253">
        <f t="shared" ref="O86:P86" si="7">+O88+O91+O93+O95+O97</f>
        <v>0</v>
      </c>
      <c r="P86" s="253">
        <f t="shared" si="7"/>
        <v>9317.5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9317.5</v>
      </c>
      <c r="O88" s="466">
        <f>SUM(O89:O90)</f>
        <v>0</v>
      </c>
      <c r="P88" s="466">
        <f>SUM(P90)</f>
        <v>9317.5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9317.5</v>
      </c>
      <c r="O90" s="240">
        <v>0</v>
      </c>
      <c r="P90" s="240">
        <v>9317.5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5325.7</v>
      </c>
      <c r="O141" s="448">
        <f t="shared" ref="O141:P141" si="15">+O143+O165+O172+O260+O272</f>
        <v>5325.7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31.5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9.25" hidden="1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>
        <v>0</v>
      </c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8.5" hidden="1" customHeight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5325.7</v>
      </c>
      <c r="O272" s="460">
        <f>+O274</f>
        <v>5325.7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5325.7</v>
      </c>
      <c r="O274" s="253">
        <f t="shared" ref="O274:P274" si="41">+O276+O279+O283+O285+O291+O295+O300+O303+O307+O311+O314+O317</f>
        <v>5325.7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5325.7</v>
      </c>
      <c r="O307" s="466">
        <f>SUM(O308:O310)</f>
        <v>5325.7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5325.7</v>
      </c>
      <c r="O310" s="240">
        <v>5325.7</v>
      </c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>
        <v>0</v>
      </c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2" spans="1:22">
      <c r="A762" s="267"/>
      <c r="B762" s="267"/>
      <c r="C762" s="267"/>
      <c r="D762" s="267"/>
      <c r="E762" s="267"/>
      <c r="F762" s="267"/>
      <c r="G762" s="267"/>
      <c r="H762" s="267"/>
      <c r="I762" s="267"/>
      <c r="J762" s="267"/>
      <c r="K762" s="267"/>
      <c r="M762" s="267"/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6" spans="12:12" s="267" customFormat="1">
      <c r="L776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1" spans="12:12" s="267" customFormat="1">
      <c r="L791" s="510"/>
    </row>
    <row r="793" spans="12:12" s="267" customFormat="1">
      <c r="L793" s="510"/>
    </row>
    <row r="795" spans="12:12" s="267" customFormat="1">
      <c r="L795" s="510"/>
    </row>
    <row r="796" spans="12:12" s="267" customFormat="1">
      <c r="L796" s="510"/>
    </row>
    <row r="798" spans="12:12" s="267" customFormat="1">
      <c r="L798" s="510"/>
    </row>
    <row r="799" spans="12:12" s="267" customFormat="1">
      <c r="L799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5" spans="12:12" s="267" customFormat="1">
      <c r="L815" s="510"/>
    </row>
    <row r="816" spans="12:12" s="267" customFormat="1">
      <c r="L816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1" spans="12:12" s="267" customFormat="1">
      <c r="L831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4" spans="12:12" s="267" customFormat="1">
      <c r="L844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79" spans="12:12" s="267" customFormat="1">
      <c r="L879" s="510"/>
    </row>
    <row r="880" spans="12:12" s="267" customFormat="1">
      <c r="L880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89" spans="12:12" s="267" customFormat="1">
      <c r="L889" s="510"/>
    </row>
    <row r="890" spans="12:12" s="267" customFormat="1">
      <c r="L890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899" spans="12:12" s="267" customFormat="1">
      <c r="L899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9" spans="12:12" s="267" customFormat="1">
      <c r="L909" s="510"/>
    </row>
    <row r="910" spans="12:12" s="267" customFormat="1">
      <c r="L910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4" spans="12:12" s="267" customFormat="1">
      <c r="L924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7" spans="12:12" s="267" customFormat="1">
      <c r="L947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4" spans="12:12" s="267" customFormat="1">
      <c r="L954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5" spans="12:12" s="267" customFormat="1">
      <c r="L965" s="510"/>
    </row>
    <row r="967" spans="12:12" s="267" customFormat="1">
      <c r="L967" s="510"/>
    </row>
    <row r="968" spans="12:12" s="267" customFormat="1">
      <c r="L968" s="510"/>
    </row>
    <row r="970" spans="12:12" s="267" customFormat="1">
      <c r="L970" s="510"/>
    </row>
    <row r="971" spans="12:12" s="267" customFormat="1">
      <c r="L971" s="510"/>
    </row>
    <row r="972" spans="12:12" s="267" customFormat="1">
      <c r="L972" s="510"/>
    </row>
    <row r="974" spans="12:12" s="267" customFormat="1">
      <c r="L974" s="510"/>
    </row>
    <row r="975" spans="12:12" s="267" customFormat="1">
      <c r="L975" s="510"/>
    </row>
    <row r="976" spans="12:12" s="267" customFormat="1">
      <c r="L976" s="510"/>
    </row>
    <row r="978" spans="12:12" s="267" customFormat="1">
      <c r="L978" s="510"/>
    </row>
    <row r="979" spans="12:12" s="267" customFormat="1">
      <c r="L979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6" spans="12:12" s="267" customFormat="1">
      <c r="L986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5" spans="12:12" s="267" customFormat="1">
      <c r="L995" s="510"/>
    </row>
    <row r="996" spans="12:12" s="267" customFormat="1">
      <c r="L996" s="510"/>
    </row>
    <row r="998" spans="12:12" s="267" customFormat="1">
      <c r="L998" s="510"/>
    </row>
    <row r="1000" spans="12:12" s="267" customFormat="1">
      <c r="L1000" s="510"/>
    </row>
    <row r="1001" spans="12:12" s="267" customFormat="1">
      <c r="L1001" s="510"/>
    </row>
    <row r="1002" spans="12:12" s="267" customFormat="1">
      <c r="L1002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3" spans="12:12" s="267" customFormat="1">
      <c r="L1023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0" spans="12:12" s="267" customFormat="1">
      <c r="L1030" s="510"/>
    </row>
    <row r="1032" spans="12:12" s="267" customFormat="1">
      <c r="L1032" s="510"/>
    </row>
    <row r="1033" spans="12:12" s="267" customFormat="1">
      <c r="L1033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0" spans="12:12" s="267" customFormat="1">
      <c r="L1040" s="510"/>
    </row>
    <row r="1041" spans="12:12" s="267" customFormat="1">
      <c r="L1041" s="510"/>
    </row>
    <row r="1043" spans="12:12" s="267" customFormat="1">
      <c r="L1043" s="510"/>
    </row>
    <row r="1044" spans="12:12" s="267" customFormat="1">
      <c r="L1044" s="510"/>
    </row>
    <row r="1046" spans="12:12" s="267" customFormat="1">
      <c r="L1046" s="510"/>
    </row>
    <row r="1047" spans="12:12" s="267" customFormat="1">
      <c r="L1047" s="510"/>
    </row>
    <row r="1048" spans="12:12" s="267" customFormat="1">
      <c r="L1048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7" spans="12:12" s="267" customFormat="1">
      <c r="L1057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2" spans="12:12" s="267" customFormat="1">
      <c r="L1062" s="510"/>
    </row>
    <row r="1063" spans="12:12" s="267" customFormat="1">
      <c r="L1063" s="510"/>
    </row>
    <row r="1064" spans="12:12" s="267" customFormat="1">
      <c r="L1064" s="510"/>
    </row>
    <row r="1066" spans="12:12" s="267" customFormat="1">
      <c r="L1066" s="510"/>
    </row>
    <row r="1067" spans="12:12" s="267" customFormat="1">
      <c r="L1067" s="510"/>
    </row>
    <row r="1068" spans="12:12" s="267" customFormat="1">
      <c r="L1068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5" spans="12:12" s="267" customFormat="1">
      <c r="L1085" s="510"/>
    </row>
    <row r="1087" spans="12:12" s="267" customFormat="1">
      <c r="L1087" s="510"/>
    </row>
    <row r="1088" spans="12:12" s="267" customFormat="1">
      <c r="L1088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7" spans="12:12" s="267" customFormat="1">
      <c r="L1097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1" spans="12:12" s="267" customFormat="1">
      <c r="L1111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6" spans="12:12" s="267" customFormat="1">
      <c r="L1126" s="510"/>
    </row>
    <row r="1128" spans="12:12" s="267" customFormat="1">
      <c r="L1128" s="510"/>
    </row>
    <row r="1130" spans="12:12" s="267" customFormat="1">
      <c r="L1130" s="510"/>
    </row>
    <row r="1131" spans="12:12" s="267" customFormat="1">
      <c r="L1131" s="510"/>
    </row>
    <row r="1133" spans="12:12" s="267" customFormat="1">
      <c r="L1133" s="510"/>
    </row>
    <row r="1134" spans="12:12" s="267" customFormat="1">
      <c r="L1134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0" spans="12:12" s="267" customFormat="1">
      <c r="L1150" s="510"/>
    </row>
    <row r="1151" spans="12:12" s="267" customFormat="1">
      <c r="L1151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6" spans="12:12" s="267" customFormat="1">
      <c r="L1166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79" spans="12:12" s="267" customFormat="1">
      <c r="L1179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4" spans="12:12" s="267" customFormat="1">
      <c r="L1214" s="510"/>
    </row>
    <row r="1215" spans="12:12" s="267" customFormat="1">
      <c r="L1215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4" spans="12:12" s="267" customFormat="1">
      <c r="L1224" s="510"/>
    </row>
    <row r="1225" spans="12:12" s="267" customFormat="1">
      <c r="L1225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4" spans="12:12" s="267" customFormat="1">
      <c r="L1234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4" spans="12:12" s="267" customFormat="1">
      <c r="L1244" s="510"/>
    </row>
    <row r="1245" spans="12:12" s="267" customFormat="1">
      <c r="L1245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59" spans="12:12" s="267" customFormat="1">
      <c r="L1259" s="510"/>
    </row>
    <row r="1260" spans="12:12" s="267" customFormat="1">
      <c r="L1260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533" t="s">
        <v>465</v>
      </c>
      <c r="B1" s="533"/>
      <c r="C1" s="533"/>
      <c r="D1" s="139" t="s">
        <v>588</v>
      </c>
      <c r="E1" s="140">
        <v>15</v>
      </c>
    </row>
    <row r="2" spans="1:5" ht="62.25" customHeight="1">
      <c r="A2" s="534" t="s">
        <v>466</v>
      </c>
      <c r="B2" s="534"/>
      <c r="C2" s="534"/>
    </row>
    <row r="3" spans="1:5" ht="14.25">
      <c r="A3" s="2"/>
      <c r="B3" s="2"/>
      <c r="C3" s="2"/>
    </row>
    <row r="4" spans="1:5" ht="14.25">
      <c r="A4" s="2"/>
      <c r="B4" s="2"/>
      <c r="C4" s="133" t="s">
        <v>467</v>
      </c>
    </row>
    <row r="5" spans="1:5" ht="14.25">
      <c r="A5" s="134" t="s">
        <v>468</v>
      </c>
      <c r="B5" s="134" t="s">
        <v>469</v>
      </c>
      <c r="C5" s="134" t="s">
        <v>470</v>
      </c>
      <c r="D5" s="209" t="s">
        <v>574</v>
      </c>
      <c r="E5" s="209" t="s">
        <v>575</v>
      </c>
    </row>
    <row r="6" spans="1:5" ht="14.25">
      <c r="A6" s="135">
        <v>1</v>
      </c>
      <c r="B6" s="136" t="s">
        <v>471</v>
      </c>
      <c r="C6" s="137">
        <f>VLOOKUP($D$1,'havelvac 7.1'!$A$13:$T$1483,Hashvt!$E$1)</f>
        <v>0</v>
      </c>
      <c r="D6">
        <v>0</v>
      </c>
      <c r="E6" s="200">
        <f>+D6+C6</f>
        <v>0</v>
      </c>
    </row>
    <row r="7" spans="1:5" ht="14.25">
      <c r="A7" s="135">
        <v>2</v>
      </c>
      <c r="B7" s="136" t="s">
        <v>472</v>
      </c>
      <c r="C7" s="137">
        <f>VLOOKUP($D$1,'havelvac 7.2'!$A$13:$AC$1480,Hashvt!$E$1)</f>
        <v>0</v>
      </c>
      <c r="D7" s="200">
        <v>11189.2</v>
      </c>
      <c r="E7" s="200">
        <f t="shared" ref="E7:E18" si="0">+D7+C7</f>
        <v>11189.2</v>
      </c>
    </row>
    <row r="8" spans="1:5" ht="14.25">
      <c r="A8" s="135">
        <v>3</v>
      </c>
      <c r="B8" s="136" t="s">
        <v>473</v>
      </c>
      <c r="C8" s="137">
        <f>VLOOKUP($D$1,'havelvac 7.3'!$A$13:$AC$795,Hashvt!$E$1)</f>
        <v>0</v>
      </c>
      <c r="D8" s="200">
        <v>7303.8</v>
      </c>
      <c r="E8" s="200">
        <f t="shared" si="0"/>
        <v>7303.8</v>
      </c>
    </row>
    <row r="9" spans="1:5" ht="14.25">
      <c r="A9" s="135">
        <v>4</v>
      </c>
      <c r="B9" s="136" t="s">
        <v>474</v>
      </c>
      <c r="C9" s="137">
        <f>VLOOKUP($D$1,'havelvac 7.4'!$A$13:$AC$794,Hashvt!$E$1)</f>
        <v>0</v>
      </c>
      <c r="D9" s="200">
        <v>11189.2</v>
      </c>
      <c r="E9" s="200">
        <f t="shared" si="0"/>
        <v>11189.2</v>
      </c>
    </row>
    <row r="10" spans="1:5" ht="14.25">
      <c r="A10" s="135">
        <v>5</v>
      </c>
      <c r="B10" s="136" t="s">
        <v>475</v>
      </c>
      <c r="C10" s="137">
        <f>VLOOKUP($D$1,'havelvac 7.5'!$A$13:$AC$1480,Hashvt!$E$1)</f>
        <v>0</v>
      </c>
      <c r="D10" s="200">
        <v>0</v>
      </c>
      <c r="E10" s="200">
        <f t="shared" si="0"/>
        <v>0</v>
      </c>
    </row>
    <row r="11" spans="1:5" ht="14.25">
      <c r="A11" s="135">
        <v>6</v>
      </c>
      <c r="B11" s="136" t="s">
        <v>476</v>
      </c>
      <c r="C11" s="137">
        <f>VLOOKUP($D$1,'havelvac 7.6'!$A$13:$AC$1480,Hashvt!$E$1)</f>
        <v>0</v>
      </c>
      <c r="D11" s="200">
        <v>11189.2</v>
      </c>
      <c r="E11" s="200">
        <f t="shared" si="0"/>
        <v>11189.2</v>
      </c>
    </row>
    <row r="12" spans="1:5" ht="14.25">
      <c r="A12" s="135">
        <v>7</v>
      </c>
      <c r="B12" s="136" t="s">
        <v>477</v>
      </c>
      <c r="C12" s="137">
        <f>VLOOKUP($D$1,'havelvac 7.7'!$A$13:$AC$1480,Hashvt!$E$1)</f>
        <v>0</v>
      </c>
      <c r="D12" s="200">
        <v>11189.1001</v>
      </c>
      <c r="E12" s="200">
        <f t="shared" si="0"/>
        <v>11189.1001</v>
      </c>
    </row>
    <row r="13" spans="1:5" ht="14.25">
      <c r="A13" s="135">
        <v>8</v>
      </c>
      <c r="B13" s="136" t="s">
        <v>478</v>
      </c>
      <c r="C13" s="137">
        <f>VLOOKUP($D$1,'havelvac 7.9'!$A$13:$AC$1480,Hashvt!$E$1)</f>
        <v>0</v>
      </c>
      <c r="D13" s="200">
        <v>11189.1</v>
      </c>
      <c r="E13" s="200">
        <f t="shared" si="0"/>
        <v>11189.1</v>
      </c>
    </row>
    <row r="14" spans="1:5" ht="14.25">
      <c r="A14" s="135">
        <v>9</v>
      </c>
      <c r="B14" s="136" t="s">
        <v>479</v>
      </c>
      <c r="C14" s="137">
        <f>VLOOKUP($D$1,'havelvac 7.8'!$A$13:$AC$1480,Hashvt!$E$1)</f>
        <v>0</v>
      </c>
      <c r="D14" s="200">
        <v>11189.1</v>
      </c>
      <c r="E14" s="200">
        <f t="shared" si="0"/>
        <v>11189.1</v>
      </c>
    </row>
    <row r="15" spans="1:5" ht="14.25">
      <c r="A15" s="135">
        <v>10</v>
      </c>
      <c r="B15" s="136" t="s">
        <v>480</v>
      </c>
      <c r="C15" s="137">
        <f>VLOOKUP($D$1,'havelvac 7.10'!$A$13:$AC$1480,Hashvt!$E$1)</f>
        <v>0</v>
      </c>
      <c r="D15" s="200">
        <v>0</v>
      </c>
      <c r="E15" s="200">
        <f t="shared" si="0"/>
        <v>0</v>
      </c>
    </row>
    <row r="16" spans="1:5" ht="14.25">
      <c r="A16" s="135">
        <v>11</v>
      </c>
      <c r="B16" s="136" t="s">
        <v>481</v>
      </c>
      <c r="C16" s="137">
        <f>VLOOKUP($D$1,'havelvac 7.11'!$A$13:$AC$1480,Hashvt!$E$1)</f>
        <v>0</v>
      </c>
      <c r="D16" s="200">
        <v>0</v>
      </c>
      <c r="E16" s="200">
        <f t="shared" si="0"/>
        <v>0</v>
      </c>
    </row>
    <row r="17" spans="1:5" ht="14.25">
      <c r="A17" s="135">
        <v>12</v>
      </c>
      <c r="B17" s="136" t="s">
        <v>482</v>
      </c>
      <c r="C17" s="137">
        <f>VLOOKUP($D$1,'havelvac 7.12'!$A$13:$P$1480,Hashvt!$E$1)</f>
        <v>0</v>
      </c>
      <c r="D17" s="200">
        <v>11189.2</v>
      </c>
      <c r="E17" s="200">
        <f t="shared" si="0"/>
        <v>11189.2</v>
      </c>
    </row>
    <row r="18" spans="1:5" ht="14.25">
      <c r="A18" s="135">
        <v>13</v>
      </c>
      <c r="B18" s="136" t="s">
        <v>483</v>
      </c>
      <c r="C18" s="137">
        <f>VLOOKUP($D$1,'havelvac 7.13'!$A$13:$P$1476,Hashvt!$E$1)</f>
        <v>0</v>
      </c>
      <c r="D18" s="200">
        <v>7303.8</v>
      </c>
      <c r="E18" s="200">
        <f t="shared" si="0"/>
        <v>7303.8</v>
      </c>
    </row>
    <row r="19" spans="1:5" ht="22.5" customHeight="1">
      <c r="A19" s="535" t="s">
        <v>484</v>
      </c>
      <c r="B19" s="536"/>
      <c r="C19" s="138">
        <f>SUM(C6:C18)</f>
        <v>0</v>
      </c>
      <c r="D19" s="138">
        <f>SUM(D7:D18)</f>
        <v>92931.700100000002</v>
      </c>
      <c r="E19" s="138">
        <f>SUM(E7:E18)</f>
        <v>92931.700100000002</v>
      </c>
    </row>
    <row r="20" spans="1:5" ht="14.25">
      <c r="C20" s="138"/>
    </row>
    <row r="21" spans="1:5">
      <c r="C21" s="200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18" hidden="1" customWidth="1"/>
    <col min="2" max="2" width="3.28515625" style="112" hidden="1" customWidth="1"/>
    <col min="3" max="3" width="4.42578125" style="113" hidden="1" customWidth="1"/>
    <col min="4" max="4" width="3.28515625" style="114" hidden="1" customWidth="1"/>
    <col min="5" max="5" width="3.28515625" style="115" hidden="1" customWidth="1"/>
    <col min="6" max="6" width="5.140625" style="116" hidden="1" customWidth="1"/>
    <col min="7" max="7" width="5.5703125" style="117" hidden="1" customWidth="1"/>
    <col min="8" max="8" width="1.7109375" style="4" customWidth="1"/>
    <col min="9" max="9" width="3.140625" style="36" customWidth="1"/>
    <col min="10" max="10" width="2.42578125" style="37" customWidth="1"/>
    <col min="11" max="11" width="2.140625" style="38" customWidth="1"/>
    <col min="12" max="12" width="51.5703125" style="34" customWidth="1"/>
    <col min="13" max="13" width="5.85546875" style="196" customWidth="1"/>
    <col min="14" max="14" width="16.140625" style="35" customWidth="1"/>
    <col min="15" max="15" width="16.5703125" style="35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18" t="s">
        <v>490</v>
      </c>
      <c r="H1" s="537" t="s">
        <v>43</v>
      </c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7"/>
      <c r="U1" s="537"/>
      <c r="V1" s="537"/>
      <c r="W1" s="537"/>
      <c r="X1" s="537"/>
      <c r="Y1" s="537"/>
      <c r="Z1" s="537"/>
      <c r="AA1" s="537"/>
      <c r="AB1" s="537"/>
    </row>
    <row r="2" spans="1:28" hidden="1">
      <c r="A2" s="119"/>
      <c r="H2" s="132"/>
      <c r="I2" s="132"/>
      <c r="J2" s="132"/>
      <c r="K2" s="132"/>
      <c r="L2" s="132"/>
      <c r="M2" s="197"/>
      <c r="N2" s="132"/>
      <c r="O2" s="132"/>
      <c r="P2" s="132"/>
      <c r="Q2" s="132"/>
    </row>
    <row r="3" spans="1:28">
      <c r="A3" s="119"/>
      <c r="I3" s="5"/>
      <c r="J3" s="39"/>
      <c r="K3" s="39"/>
      <c r="L3" s="6"/>
      <c r="M3" s="195"/>
      <c r="N3" s="7"/>
      <c r="O3" s="7"/>
      <c r="P3" s="7"/>
      <c r="Q3" s="7"/>
      <c r="R3" s="7"/>
    </row>
    <row r="4" spans="1:28" ht="15.75" customHeight="1">
      <c r="A4" s="119"/>
      <c r="H4" s="547" t="s">
        <v>98</v>
      </c>
      <c r="I4" s="547" t="s">
        <v>99</v>
      </c>
      <c r="J4" s="550" t="s">
        <v>100</v>
      </c>
      <c r="K4" s="550" t="s">
        <v>101</v>
      </c>
      <c r="L4" s="553" t="s">
        <v>102</v>
      </c>
      <c r="M4" s="556" t="s">
        <v>103</v>
      </c>
      <c r="N4" s="544" t="s">
        <v>585</v>
      </c>
      <c r="O4" s="538" t="s">
        <v>586</v>
      </c>
      <c r="P4" s="539"/>
      <c r="Q4" s="539"/>
      <c r="R4" s="539"/>
      <c r="S4" s="539"/>
      <c r="T4" s="539"/>
      <c r="U4" s="540"/>
      <c r="V4" s="538" t="s">
        <v>587</v>
      </c>
      <c r="W4" s="539"/>
      <c r="X4" s="539"/>
      <c r="Y4" s="539"/>
      <c r="Z4" s="539"/>
      <c r="AA4" s="539"/>
      <c r="AB4" s="540"/>
    </row>
    <row r="5" spans="1:28" s="8" customFormat="1" ht="5.25" customHeight="1">
      <c r="A5" s="119"/>
      <c r="B5" s="112"/>
      <c r="C5" s="113"/>
      <c r="D5" s="114"/>
      <c r="E5" s="115"/>
      <c r="F5" s="116"/>
      <c r="G5" s="117"/>
      <c r="H5" s="548"/>
      <c r="I5" s="548"/>
      <c r="J5" s="551"/>
      <c r="K5" s="551"/>
      <c r="L5" s="554"/>
      <c r="M5" s="557"/>
      <c r="N5" s="545"/>
      <c r="O5" s="541"/>
      <c r="P5" s="542"/>
      <c r="Q5" s="542"/>
      <c r="R5" s="542"/>
      <c r="S5" s="542"/>
      <c r="T5" s="542"/>
      <c r="U5" s="543"/>
      <c r="V5" s="541"/>
      <c r="W5" s="542"/>
      <c r="X5" s="542"/>
      <c r="Y5" s="542"/>
      <c r="Z5" s="542"/>
      <c r="AA5" s="542"/>
      <c r="AB5" s="543"/>
    </row>
    <row r="6" spans="1:28" s="9" customFormat="1" ht="31.5" customHeight="1">
      <c r="A6" s="119"/>
      <c r="B6" s="120"/>
      <c r="C6" s="121"/>
      <c r="D6" s="122"/>
      <c r="E6" s="123"/>
      <c r="F6" s="124"/>
      <c r="G6" s="125"/>
      <c r="H6" s="549"/>
      <c r="I6" s="549"/>
      <c r="J6" s="552"/>
      <c r="K6" s="552"/>
      <c r="L6" s="555"/>
      <c r="M6" s="558"/>
      <c r="N6" s="546"/>
      <c r="O6" s="1" t="s">
        <v>378</v>
      </c>
      <c r="P6" s="210" t="s">
        <v>42</v>
      </c>
      <c r="Q6" s="1" t="s">
        <v>379</v>
      </c>
      <c r="R6" s="210" t="s">
        <v>42</v>
      </c>
      <c r="S6" s="1" t="s">
        <v>380</v>
      </c>
      <c r="T6" s="210" t="s">
        <v>42</v>
      </c>
      <c r="U6" s="1" t="s">
        <v>381</v>
      </c>
      <c r="V6" s="1" t="s">
        <v>378</v>
      </c>
      <c r="W6" s="210" t="s">
        <v>42</v>
      </c>
      <c r="X6" s="1" t="s">
        <v>379</v>
      </c>
      <c r="Y6" s="210" t="s">
        <v>42</v>
      </c>
      <c r="Z6" s="1" t="s">
        <v>380</v>
      </c>
      <c r="AA6" s="210" t="s">
        <v>42</v>
      </c>
      <c r="AB6" s="1" t="s">
        <v>381</v>
      </c>
    </row>
    <row r="7" spans="1:28" s="13" customFormat="1">
      <c r="A7" s="119"/>
      <c r="B7" s="120"/>
      <c r="C7" s="121"/>
      <c r="D7" s="122"/>
      <c r="E7" s="123"/>
      <c r="F7" s="124"/>
      <c r="G7" s="125"/>
      <c r="H7" s="130">
        <v>1</v>
      </c>
      <c r="I7" s="130">
        <v>2</v>
      </c>
      <c r="J7" s="130">
        <v>3</v>
      </c>
      <c r="K7" s="130">
        <v>4</v>
      </c>
      <c r="L7" s="130">
        <v>5</v>
      </c>
      <c r="M7" s="131">
        <v>6</v>
      </c>
      <c r="N7" s="130">
        <v>7</v>
      </c>
      <c r="O7" s="130">
        <v>8</v>
      </c>
      <c r="P7" s="130">
        <v>9</v>
      </c>
      <c r="Q7" s="130">
        <v>10</v>
      </c>
      <c r="R7" s="130">
        <v>11</v>
      </c>
      <c r="S7" s="130">
        <v>12</v>
      </c>
      <c r="T7" s="130">
        <v>13</v>
      </c>
      <c r="U7" s="130">
        <v>14</v>
      </c>
      <c r="V7" s="130">
        <v>15</v>
      </c>
      <c r="W7" s="130">
        <v>16</v>
      </c>
      <c r="X7" s="130">
        <v>17</v>
      </c>
      <c r="Y7" s="130">
        <v>18</v>
      </c>
      <c r="Z7" s="130">
        <v>19</v>
      </c>
      <c r="AA7" s="130">
        <v>20</v>
      </c>
      <c r="AB7" s="130">
        <v>21</v>
      </c>
    </row>
    <row r="8" spans="1:28" s="155" customFormat="1" ht="29.25" customHeight="1">
      <c r="A8" s="118" t="str">
        <f t="shared" ref="A8:A76" si="0">CONCATENATE(B8,C8,D8,E8,F8,G8)</f>
        <v>71000000000000</v>
      </c>
      <c r="B8" s="120" t="s">
        <v>439</v>
      </c>
      <c r="C8" s="121" t="s">
        <v>441</v>
      </c>
      <c r="D8" s="122" t="s">
        <v>441</v>
      </c>
      <c r="E8" s="123" t="s">
        <v>441</v>
      </c>
      <c r="F8" s="124" t="s">
        <v>441</v>
      </c>
      <c r="G8" s="125" t="s">
        <v>440</v>
      </c>
      <c r="H8" s="162"/>
      <c r="I8" s="151"/>
      <c r="J8" s="152"/>
      <c r="K8" s="152"/>
      <c r="L8" s="153" t="s">
        <v>105</v>
      </c>
      <c r="M8" s="163"/>
      <c r="N8" s="154">
        <f>+'havelvac 7.2'!N13+'havelvac 7.3'!N13+'havelvac 7.4'!N13+'havelvac 7.5'!N13+'havelvac 7.6'!N13+'havelvac 7.7'!N13+'havelvac 7.9'!N13+'havelvac 7.8'!N13+'havelvac 7.10'!N13+'havelvac 7.11'!N13+'havelvac 7.12'!N13+'havelvac 7.13'!N13</f>
        <v>825184.8</v>
      </c>
      <c r="O8" s="154">
        <f>+'havelvac 7.2'!O13+'havelvac 7.3'!O13+'havelvac 7.4'!O13+'havelvac 7.5'!O13+'havelvac 7.6'!O13+'havelvac 7.7'!O13+'havelvac 7.9'!O13+'havelvac 7.8'!O13+'havelvac 7.10'!O13+'havelvac 7.11'!O13+'havelvac 7.12'!O13+'havelvac 7.13'!O13</f>
        <v>225133.40000000005</v>
      </c>
      <c r="P8" s="211" t="str">
        <f>IFERROR(Q8/O8, " ")</f>
        <v xml:space="preserve"> </v>
      </c>
      <c r="Q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11" t="str">
        <f>IFERROR(S8/O8, " ")</f>
        <v xml:space="preserve"> </v>
      </c>
      <c r="S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11" t="str">
        <f>IFERROR(U8/O8, " ")</f>
        <v xml:space="preserve"> </v>
      </c>
      <c r="U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4">
        <f>+'havelvac 7.2'!P13+'havelvac 7.3'!P13+'havelvac 7.4'!P13+'havelvac 7.5'!P13+'havelvac 7.6'!P13+'havelvac 7.7'!P13+'havelvac 7.9'!P13+'havelvac 7.8'!P13+'havelvac 7.10'!P13+'havelvac 7.11'!P13+'havelvac 7.12'!P13+'havelvac 7.13'!P13</f>
        <v>600051.4</v>
      </c>
      <c r="W8" s="211" t="str">
        <f>IFERROR(X8/V8, " ")</f>
        <v xml:space="preserve"> </v>
      </c>
      <c r="X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11" t="str">
        <f>IFERROR(Z8/V8, " ")</f>
        <v xml:space="preserve"> </v>
      </c>
      <c r="Z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11" t="str">
        <f>IFERROR(AB8/V8, " ")</f>
        <v xml:space="preserve"> </v>
      </c>
      <c r="AB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5" customFormat="1" ht="29.25" customHeight="1">
      <c r="A9" s="118"/>
      <c r="B9" s="120"/>
      <c r="C9" s="121"/>
      <c r="D9" s="122"/>
      <c r="E9" s="123"/>
      <c r="F9" s="124"/>
      <c r="G9" s="125"/>
      <c r="H9" s="162"/>
      <c r="I9" s="151"/>
      <c r="J9" s="152"/>
      <c r="K9" s="152"/>
      <c r="L9" s="153" t="s">
        <v>63</v>
      </c>
      <c r="M9" s="163"/>
      <c r="N9" s="154">
        <f>+N8-N54-N593</f>
        <v>825184.8</v>
      </c>
      <c r="O9" s="154">
        <f t="shared" ref="O9:AB9" si="1">+O8-O54-O593</f>
        <v>225133.40000000005</v>
      </c>
      <c r="P9" s="211" t="str">
        <f>IFERROR(Q9/O9, " ")</f>
        <v xml:space="preserve"> </v>
      </c>
      <c r="Q9" s="154" t="e">
        <f t="shared" si="1"/>
        <v>#REF!</v>
      </c>
      <c r="R9" s="211" t="str">
        <f>IFERROR(S9/O9, " ")</f>
        <v xml:space="preserve"> </v>
      </c>
      <c r="S9" s="154" t="e">
        <f t="shared" si="1"/>
        <v>#REF!</v>
      </c>
      <c r="T9" s="211" t="str">
        <f>IFERROR(U9/O9, " ")</f>
        <v xml:space="preserve"> </v>
      </c>
      <c r="U9" s="154" t="e">
        <f t="shared" si="1"/>
        <v>#REF!</v>
      </c>
      <c r="V9" s="154">
        <f t="shared" si="1"/>
        <v>600051.4</v>
      </c>
      <c r="W9" s="211" t="str">
        <f>IFERROR(X9/V9, " ")</f>
        <v xml:space="preserve"> </v>
      </c>
      <c r="X9" s="154" t="e">
        <f t="shared" si="1"/>
        <v>#REF!</v>
      </c>
      <c r="Y9" s="211" t="str">
        <f>IFERROR(Z9/V9, " ")</f>
        <v xml:space="preserve"> </v>
      </c>
      <c r="Z9" s="154" t="e">
        <f t="shared" si="1"/>
        <v>#REF!</v>
      </c>
      <c r="AA9" s="211" t="str">
        <f>IFERROR(AB9/V9, " ")</f>
        <v xml:space="preserve"> </v>
      </c>
      <c r="AB9" s="154" t="e">
        <f t="shared" si="1"/>
        <v>#REF!</v>
      </c>
    </row>
    <row r="10" spans="1:28" s="158" customFormat="1" ht="28.5">
      <c r="A10" s="118" t="str">
        <f t="shared" si="0"/>
        <v>71010000000000</v>
      </c>
      <c r="B10" s="120" t="s">
        <v>439</v>
      </c>
      <c r="C10" s="113" t="s">
        <v>106</v>
      </c>
      <c r="D10" s="114" t="s">
        <v>441</v>
      </c>
      <c r="E10" s="123" t="s">
        <v>441</v>
      </c>
      <c r="F10" s="124" t="s">
        <v>441</v>
      </c>
      <c r="G10" s="125" t="s">
        <v>440</v>
      </c>
      <c r="H10" s="164">
        <v>2100</v>
      </c>
      <c r="I10" s="198" t="s">
        <v>106</v>
      </c>
      <c r="J10" s="199">
        <v>0</v>
      </c>
      <c r="K10" s="199">
        <v>0</v>
      </c>
      <c r="L10" s="156" t="s">
        <v>107</v>
      </c>
      <c r="M10" s="165"/>
      <c r="N10" s="157">
        <f>+'havelvac 7.2'!N14+'havelvac 7.3'!N14+'havelvac 7.4'!N14+'havelvac 7.5'!N14+'havelvac 7.6'!N14+'havelvac 7.7'!N14+'havelvac 7.9'!N14+'havelvac 7.8'!N14+'havelvac 7.10'!N14+'havelvac 7.11'!N14+'havelvac 7.12'!N14+'havelvac 7.13'!N14</f>
        <v>63804.200000000012</v>
      </c>
      <c r="O10" s="157">
        <f>+'havelvac 7.2'!O14+'havelvac 7.3'!O14+'havelvac 7.4'!O14+'havelvac 7.5'!O14+'havelvac 7.6'!O14+'havelvac 7.7'!O14+'havelvac 7.9'!O14+'havelvac 7.8'!O14+'havelvac 7.10'!O14+'havelvac 7.11'!O14+'havelvac 7.12'!O14+'havelvac 7.13'!O14</f>
        <v>19036.199999999997</v>
      </c>
      <c r="P10" s="212" t="str">
        <f>IFERROR(Q10/O10, " ")</f>
        <v xml:space="preserve"> </v>
      </c>
      <c r="Q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12" t="str">
        <f>IFERROR(S10/O10, " ")</f>
        <v xml:space="preserve"> </v>
      </c>
      <c r="S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12" t="str">
        <f>IFERROR(U10/O10, " ")</f>
        <v xml:space="preserve"> </v>
      </c>
      <c r="U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57">
        <f>+'havelvac 7.2'!P14+'havelvac 7.3'!P14+'havelvac 7.4'!P14+'havelvac 7.5'!P14+'havelvac 7.6'!P14+'havelvac 7.7'!P14+'havelvac 7.9'!P14+'havelvac 7.8'!P14+'havelvac 7.10'!P14+'havelvac 7.11'!P14+'havelvac 7.12'!P14+'havelvac 7.13'!P14</f>
        <v>44768</v>
      </c>
      <c r="W10" s="212" t="str">
        <f>IFERROR(X10/V10, " ")</f>
        <v xml:space="preserve"> </v>
      </c>
      <c r="X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12" t="str">
        <f>IFERROR(Z10/V10, " ")</f>
        <v xml:space="preserve"> </v>
      </c>
      <c r="Z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12" t="str">
        <f>IFERROR(AB10/V10, " ")</f>
        <v xml:space="preserve"> </v>
      </c>
      <c r="AB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193" customFormat="1" ht="13.5">
      <c r="A11" s="170" t="str">
        <f t="shared" si="0"/>
        <v>71010000000001</v>
      </c>
      <c r="B11" s="171" t="s">
        <v>439</v>
      </c>
      <c r="C11" s="129" t="s">
        <v>106</v>
      </c>
      <c r="D11" s="128" t="s">
        <v>441</v>
      </c>
      <c r="E11" s="191" t="s">
        <v>441</v>
      </c>
      <c r="F11" s="192" t="s">
        <v>441</v>
      </c>
      <c r="G11" s="173" t="s">
        <v>96</v>
      </c>
      <c r="H11" s="15"/>
      <c r="I11" s="16"/>
      <c r="J11" s="17"/>
      <c r="K11" s="17"/>
      <c r="L11" s="18" t="s">
        <v>108</v>
      </c>
      <c r="M11" s="40"/>
      <c r="N11" s="176"/>
      <c r="O11" s="176"/>
      <c r="P11" s="213"/>
      <c r="Q11" s="176"/>
      <c r="R11" s="213"/>
      <c r="S11" s="176"/>
      <c r="T11" s="213"/>
      <c r="U11" s="176"/>
      <c r="V11" s="176"/>
      <c r="W11" s="213"/>
      <c r="X11" s="176"/>
      <c r="Y11" s="213"/>
      <c r="Z11" s="176"/>
      <c r="AA11" s="213"/>
      <c r="AB11" s="176"/>
    </row>
    <row r="12" spans="1:28" s="194" customFormat="1" ht="39" customHeight="1">
      <c r="A12" s="170" t="str">
        <f t="shared" si="0"/>
        <v>71010100000000</v>
      </c>
      <c r="B12" s="171" t="s">
        <v>439</v>
      </c>
      <c r="C12" s="129" t="s">
        <v>106</v>
      </c>
      <c r="D12" s="128" t="s">
        <v>106</v>
      </c>
      <c r="E12" s="191" t="s">
        <v>441</v>
      </c>
      <c r="F12" s="192" t="s">
        <v>441</v>
      </c>
      <c r="G12" s="173" t="s">
        <v>440</v>
      </c>
      <c r="H12" s="166">
        <v>2110</v>
      </c>
      <c r="I12" s="159" t="s">
        <v>106</v>
      </c>
      <c r="J12" s="160">
        <v>1</v>
      </c>
      <c r="K12" s="160">
        <v>0</v>
      </c>
      <c r="L12" s="161" t="s">
        <v>109</v>
      </c>
      <c r="M12" s="167"/>
      <c r="N12" s="174">
        <f>+'havelvac 7.2'!N16+'havelvac 7.3'!N16+'havelvac 7.4'!N16+'havelvac 7.5'!N16+'havelvac 7.6'!N16+'havelvac 7.7'!N16+'havelvac 7.9'!N16+'havelvac 7.8'!N16+'havelvac 7.10'!N16+'havelvac 7.11'!N16+'havelvac 7.12'!N16+'havelvac 7.13'!N16</f>
        <v>8738.5</v>
      </c>
      <c r="O12" s="174">
        <f>+'havelvac 7.2'!O16+'havelvac 7.3'!O16+'havelvac 7.4'!O16+'havelvac 7.5'!O16+'havelvac 7.6'!O16+'havelvac 7.7'!O16+'havelvac 7.9'!O16+'havelvac 7.8'!O16+'havelvac 7.10'!O16+'havelvac 7.11'!O16+'havelvac 7.12'!O16+'havelvac 7.13'!O16</f>
        <v>4647.3</v>
      </c>
      <c r="P12" s="214" t="str">
        <f>IFERROR(Q12/O12, " ")</f>
        <v xml:space="preserve"> </v>
      </c>
      <c r="Q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14" t="str">
        <f>IFERROR(S12/O12, " ")</f>
        <v xml:space="preserve"> </v>
      </c>
      <c r="S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14" t="str">
        <f>IFERROR(U12/O12, " ")</f>
        <v xml:space="preserve"> </v>
      </c>
      <c r="U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74">
        <f>+'havelvac 7.2'!P16+'havelvac 7.3'!P16+'havelvac 7.4'!P16+'havelvac 7.5'!P16+'havelvac 7.6'!P16+'havelvac 7.7'!P16+'havelvac 7.9'!P16+'havelvac 7.8'!P16+'havelvac 7.10'!P16+'havelvac 7.11'!P16+'havelvac 7.12'!P16+'havelvac 7.13'!P16</f>
        <v>4091.2000000000003</v>
      </c>
      <c r="W12" s="214" t="str">
        <f>IFERROR(X12/V12, " ")</f>
        <v xml:space="preserve"> </v>
      </c>
      <c r="X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14" t="str">
        <f>IFERROR(Z12/V12, " ")</f>
        <v xml:space="preserve"> </v>
      </c>
      <c r="Z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14" t="str">
        <f>IFERROR(AB12/V12, " ")</f>
        <v xml:space="preserve"> </v>
      </c>
      <c r="AB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193" customFormat="1" ht="13.5">
      <c r="A13" s="170" t="str">
        <f t="shared" si="0"/>
        <v>71010100000001</v>
      </c>
      <c r="B13" s="171" t="s">
        <v>439</v>
      </c>
      <c r="C13" s="129" t="s">
        <v>106</v>
      </c>
      <c r="D13" s="128" t="s">
        <v>106</v>
      </c>
      <c r="E13" s="191" t="s">
        <v>441</v>
      </c>
      <c r="F13" s="192" t="s">
        <v>441</v>
      </c>
      <c r="G13" s="173" t="s">
        <v>96</v>
      </c>
      <c r="H13" s="15"/>
      <c r="I13" s="16"/>
      <c r="J13" s="17"/>
      <c r="K13" s="17"/>
      <c r="L13" s="18" t="s">
        <v>110</v>
      </c>
      <c r="M13" s="32"/>
      <c r="N13" s="176"/>
      <c r="O13" s="176"/>
      <c r="P13" s="213"/>
      <c r="Q13" s="176"/>
      <c r="R13" s="213"/>
      <c r="S13" s="176"/>
      <c r="T13" s="213"/>
      <c r="U13" s="176"/>
      <c r="V13" s="176"/>
      <c r="W13" s="213"/>
      <c r="X13" s="176"/>
      <c r="Y13" s="213"/>
      <c r="Z13" s="176"/>
      <c r="AA13" s="213"/>
      <c r="AB13" s="176"/>
    </row>
    <row r="14" spans="1:28" s="179" customFormat="1" ht="25.5">
      <c r="A14" s="170" t="str">
        <f t="shared" si="0"/>
        <v>71010101000000</v>
      </c>
      <c r="B14" s="171" t="s">
        <v>439</v>
      </c>
      <c r="C14" s="129" t="s">
        <v>106</v>
      </c>
      <c r="D14" s="128" t="s">
        <v>106</v>
      </c>
      <c r="E14" s="127" t="s">
        <v>106</v>
      </c>
      <c r="F14" s="192" t="s">
        <v>441</v>
      </c>
      <c r="G14" s="173" t="s">
        <v>440</v>
      </c>
      <c r="H14" s="146">
        <v>2111</v>
      </c>
      <c r="I14" s="147" t="s">
        <v>106</v>
      </c>
      <c r="J14" s="148">
        <v>1</v>
      </c>
      <c r="K14" s="148">
        <v>1</v>
      </c>
      <c r="L14" s="149" t="s">
        <v>363</v>
      </c>
      <c r="M14" s="150"/>
      <c r="N14" s="178">
        <f>+'havelvac 7.2'!N18+'havelvac 7.3'!N18+'havelvac 7.4'!N18+'havelvac 7.5'!N18+'havelvac 7.6'!N18+'havelvac 7.7'!N18+'havelvac 7.9'!N18+'havelvac 7.8'!N18+'havelvac 7.10'!N18+'havelvac 7.11'!N18+'havelvac 7.12'!N18+'havelvac 7.13'!N18</f>
        <v>8738.5</v>
      </c>
      <c r="O14" s="178">
        <f>+'havelvac 7.2'!O18+'havelvac 7.3'!O18+'havelvac 7.4'!O18+'havelvac 7.5'!O18+'havelvac 7.6'!O18+'havelvac 7.7'!O18+'havelvac 7.9'!O18+'havelvac 7.8'!O18+'havelvac 7.10'!O18+'havelvac 7.11'!O18+'havelvac 7.12'!O18+'havelvac 7.13'!O18</f>
        <v>4647.3</v>
      </c>
      <c r="P14" s="215" t="str">
        <f>IFERROR(Q14/O14, " ")</f>
        <v xml:space="preserve"> </v>
      </c>
      <c r="Q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15" t="str">
        <f>IFERROR(S14/O14, " ")</f>
        <v xml:space="preserve"> </v>
      </c>
      <c r="S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15" t="str">
        <f>IFERROR(U14/O14, " ")</f>
        <v xml:space="preserve"> </v>
      </c>
      <c r="U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78">
        <f>+'havelvac 7.2'!P18+'havelvac 7.3'!P18+'havelvac 7.4'!P18+'havelvac 7.5'!P18+'havelvac 7.6'!P18+'havelvac 7.7'!P18+'havelvac 7.9'!P18+'havelvac 7.8'!P18+'havelvac 7.10'!P18+'havelvac 7.11'!P18+'havelvac 7.12'!P18+'havelvac 7.13'!P18</f>
        <v>4091.2000000000003</v>
      </c>
      <c r="W14" s="215" t="str">
        <f>IFERROR(X14/V14, " ")</f>
        <v xml:space="preserve"> </v>
      </c>
      <c r="X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15" t="str">
        <f>IFERROR(Z14/V14, " ")</f>
        <v xml:space="preserve"> </v>
      </c>
      <c r="Z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15" t="str">
        <f>IFERROR(AB14/V14, " ")</f>
        <v xml:space="preserve"> </v>
      </c>
      <c r="AB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2" customFormat="1" ht="12.75">
      <c r="A15" s="170" t="str">
        <f t="shared" si="0"/>
        <v>71010101000001</v>
      </c>
      <c r="B15" s="171" t="s">
        <v>439</v>
      </c>
      <c r="C15" s="129" t="s">
        <v>106</v>
      </c>
      <c r="D15" s="128" t="s">
        <v>106</v>
      </c>
      <c r="E15" s="127" t="s">
        <v>106</v>
      </c>
      <c r="F15" s="192" t="s">
        <v>441</v>
      </c>
      <c r="G15" s="173" t="s">
        <v>96</v>
      </c>
      <c r="H15" s="15"/>
      <c r="I15" s="22"/>
      <c r="J15" s="23"/>
      <c r="K15" s="23"/>
      <c r="L15" s="18" t="s">
        <v>108</v>
      </c>
      <c r="M15" s="40"/>
      <c r="N15" s="176"/>
      <c r="O15" s="176"/>
      <c r="P15" s="213"/>
      <c r="Q15" s="176"/>
      <c r="R15" s="213"/>
      <c r="S15" s="176"/>
      <c r="T15" s="213"/>
      <c r="U15" s="176"/>
      <c r="V15" s="176"/>
      <c r="W15" s="213"/>
      <c r="X15" s="176"/>
      <c r="Y15" s="213"/>
      <c r="Z15" s="176"/>
      <c r="AA15" s="213"/>
      <c r="AB15" s="176"/>
    </row>
    <row r="16" spans="1:28" s="184" customFormat="1" ht="13.5">
      <c r="A16" s="170" t="str">
        <f t="shared" si="0"/>
        <v>71010101010000</v>
      </c>
      <c r="B16" s="171" t="s">
        <v>439</v>
      </c>
      <c r="C16" s="129" t="s">
        <v>106</v>
      </c>
      <c r="D16" s="128" t="s">
        <v>106</v>
      </c>
      <c r="E16" s="127" t="s">
        <v>106</v>
      </c>
      <c r="F16" s="192" t="s">
        <v>106</v>
      </c>
      <c r="G16" s="173" t="s">
        <v>440</v>
      </c>
      <c r="H16" s="141"/>
      <c r="I16" s="142"/>
      <c r="J16" s="143"/>
      <c r="K16" s="143"/>
      <c r="L16" s="24" t="s">
        <v>111</v>
      </c>
      <c r="M16" s="25"/>
      <c r="N16" s="183">
        <f>+'havelvac 7.2'!N20+'havelvac 7.3'!N20+'havelvac 7.4'!N20+'havelvac 7.5'!N20+'havelvac 7.6'!N20+'havelvac 7.7'!N20+'havelvac 7.9'!N20+'havelvac 7.8'!N20+'havelvac 7.10'!N20+'havelvac 7.11'!N20+'havelvac 7.12'!N20+'havelvac 7.13'!N20</f>
        <v>8316.5000000000018</v>
      </c>
      <c r="O16" s="183">
        <f>+'havelvac 7.2'!O20+'havelvac 7.3'!O20+'havelvac 7.4'!O20+'havelvac 7.5'!O20+'havelvac 7.6'!O20+'havelvac 7.7'!O20+'havelvac 7.9'!O20+'havelvac 7.8'!O20+'havelvac 7.10'!O20+'havelvac 7.11'!O20+'havelvac 7.12'!O20+'havelvac 7.13'!O20</f>
        <v>4264.0999999999995</v>
      </c>
      <c r="P16" s="216" t="str">
        <f t="shared" ref="P16:P79" si="2">IFERROR(Q16/O16, " ")</f>
        <v xml:space="preserve"> </v>
      </c>
      <c r="Q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16" t="str">
        <f t="shared" ref="R16:R79" si="3">IFERROR(S16/O16, " ")</f>
        <v xml:space="preserve"> </v>
      </c>
      <c r="S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16" t="str">
        <f t="shared" ref="T16:T79" si="4">IFERROR(U16/O16, " ")</f>
        <v xml:space="preserve"> </v>
      </c>
      <c r="U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83">
        <f>+'havelvac 7.2'!P20+'havelvac 7.3'!P20+'havelvac 7.4'!P20+'havelvac 7.5'!P20+'havelvac 7.6'!P20+'havelvac 7.7'!P20+'havelvac 7.9'!P20+'havelvac 7.8'!P20+'havelvac 7.10'!P20+'havelvac 7.11'!P20+'havelvac 7.12'!P20+'havelvac 7.13'!P20</f>
        <v>4052.4</v>
      </c>
      <c r="W16" s="216" t="str">
        <f t="shared" ref="W16:W79" si="5">IFERROR(X16/V16, " ")</f>
        <v xml:space="preserve"> </v>
      </c>
      <c r="X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16" t="str">
        <f t="shared" ref="Y16:Y79" si="6">IFERROR(Z16/V16, " ")</f>
        <v xml:space="preserve"> </v>
      </c>
      <c r="Z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16" t="str">
        <f t="shared" ref="AA16:AA79" si="7">IFERROR(AB16/V16, " ")</f>
        <v xml:space="preserve"> </v>
      </c>
      <c r="AB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193" customFormat="1">
      <c r="A17" s="170" t="str">
        <f t="shared" si="0"/>
        <v>71010101014111</v>
      </c>
      <c r="B17" s="171" t="s">
        <v>439</v>
      </c>
      <c r="C17" s="129" t="s">
        <v>106</v>
      </c>
      <c r="D17" s="128" t="s">
        <v>106</v>
      </c>
      <c r="E17" s="127" t="s">
        <v>106</v>
      </c>
      <c r="F17" s="192" t="s">
        <v>106</v>
      </c>
      <c r="G17" s="173">
        <v>4111</v>
      </c>
      <c r="H17" s="22"/>
      <c r="I17" s="22"/>
      <c r="J17" s="23"/>
      <c r="K17" s="23"/>
      <c r="L17" s="33" t="s">
        <v>112</v>
      </c>
      <c r="M17" s="10">
        <v>4111</v>
      </c>
      <c r="N17" s="169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69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17" t="str">
        <f t="shared" si="2"/>
        <v xml:space="preserve"> </v>
      </c>
      <c r="Q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17" t="str">
        <f t="shared" si="3"/>
        <v xml:space="preserve"> </v>
      </c>
      <c r="S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17" t="str">
        <f t="shared" si="4"/>
        <v xml:space="preserve"> </v>
      </c>
      <c r="U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69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17" t="str">
        <f t="shared" si="5"/>
        <v xml:space="preserve"> </v>
      </c>
      <c r="X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17" t="str">
        <f t="shared" si="6"/>
        <v xml:space="preserve"> </v>
      </c>
      <c r="Z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17" t="str">
        <f t="shared" si="7"/>
        <v xml:space="preserve"> </v>
      </c>
      <c r="AB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2" customFormat="1" ht="25.5">
      <c r="A18" s="170" t="str">
        <f t="shared" si="0"/>
        <v>71010101014112</v>
      </c>
      <c r="B18" s="171" t="s">
        <v>439</v>
      </c>
      <c r="C18" s="129" t="s">
        <v>106</v>
      </c>
      <c r="D18" s="128" t="s">
        <v>106</v>
      </c>
      <c r="E18" s="127" t="s">
        <v>106</v>
      </c>
      <c r="F18" s="192" t="s">
        <v>106</v>
      </c>
      <c r="G18" s="173">
        <v>4112</v>
      </c>
      <c r="H18" s="22"/>
      <c r="I18" s="22"/>
      <c r="J18" s="23"/>
      <c r="K18" s="23"/>
      <c r="L18" s="33" t="s">
        <v>113</v>
      </c>
      <c r="M18" s="10">
        <v>4112</v>
      </c>
      <c r="N18" s="169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69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17" t="str">
        <f t="shared" si="2"/>
        <v xml:space="preserve"> </v>
      </c>
      <c r="Q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17" t="str">
        <f t="shared" si="3"/>
        <v xml:space="preserve"> </v>
      </c>
      <c r="S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17" t="str">
        <f t="shared" si="4"/>
        <v xml:space="preserve"> </v>
      </c>
      <c r="U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69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17" t="str">
        <f t="shared" si="5"/>
        <v xml:space="preserve"> </v>
      </c>
      <c r="X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17" t="str">
        <f t="shared" si="6"/>
        <v xml:space="preserve"> </v>
      </c>
      <c r="Z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17" t="str">
        <f t="shared" si="7"/>
        <v xml:space="preserve"> </v>
      </c>
      <c r="AB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193" customFormat="1">
      <c r="A19" s="170" t="str">
        <f t="shared" si="0"/>
        <v>71010101014212</v>
      </c>
      <c r="B19" s="171" t="s">
        <v>439</v>
      </c>
      <c r="C19" s="129" t="s">
        <v>106</v>
      </c>
      <c r="D19" s="128" t="s">
        <v>106</v>
      </c>
      <c r="E19" s="127" t="s">
        <v>106</v>
      </c>
      <c r="F19" s="172" t="s">
        <v>106</v>
      </c>
      <c r="G19" s="126">
        <v>4212</v>
      </c>
      <c r="H19" s="22"/>
      <c r="I19" s="22"/>
      <c r="J19" s="23"/>
      <c r="K19" s="23"/>
      <c r="L19" s="26" t="s">
        <v>114</v>
      </c>
      <c r="M19" s="10">
        <v>4212</v>
      </c>
      <c r="N19" s="169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69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17" t="str">
        <f t="shared" si="2"/>
        <v xml:space="preserve"> </v>
      </c>
      <c r="Q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17" t="str">
        <f t="shared" si="3"/>
        <v xml:space="preserve"> </v>
      </c>
      <c r="S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17" t="str">
        <f t="shared" si="4"/>
        <v xml:space="preserve"> </v>
      </c>
      <c r="U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69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17" t="str">
        <f t="shared" si="5"/>
        <v xml:space="preserve"> </v>
      </c>
      <c r="X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17" t="str">
        <f t="shared" si="6"/>
        <v xml:space="preserve"> </v>
      </c>
      <c r="Z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17" t="str">
        <f t="shared" si="7"/>
        <v xml:space="preserve"> </v>
      </c>
      <c r="AB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2" customFormat="1">
      <c r="A20" s="170" t="str">
        <f t="shared" si="0"/>
        <v>71010101014213</v>
      </c>
      <c r="B20" s="171" t="s">
        <v>439</v>
      </c>
      <c r="C20" s="129" t="s">
        <v>106</v>
      </c>
      <c r="D20" s="128" t="s">
        <v>106</v>
      </c>
      <c r="E20" s="127" t="s">
        <v>106</v>
      </c>
      <c r="F20" s="172" t="s">
        <v>106</v>
      </c>
      <c r="G20" s="126">
        <v>4213</v>
      </c>
      <c r="H20" s="22"/>
      <c r="I20" s="22"/>
      <c r="J20" s="23"/>
      <c r="K20" s="23"/>
      <c r="L20" s="27" t="s">
        <v>115</v>
      </c>
      <c r="M20" s="28">
        <v>4213</v>
      </c>
      <c r="N20" s="169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69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17" t="str">
        <f t="shared" si="2"/>
        <v xml:space="preserve"> </v>
      </c>
      <c r="Q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17" t="str">
        <f t="shared" si="3"/>
        <v xml:space="preserve"> </v>
      </c>
      <c r="S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17" t="str">
        <f t="shared" si="4"/>
        <v xml:space="preserve"> </v>
      </c>
      <c r="U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69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17" t="str">
        <f t="shared" si="5"/>
        <v xml:space="preserve"> </v>
      </c>
      <c r="X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17" t="str">
        <f t="shared" si="6"/>
        <v xml:space="preserve"> </v>
      </c>
      <c r="Z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17" t="str">
        <f t="shared" si="7"/>
        <v xml:space="preserve"> </v>
      </c>
      <c r="AB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193" customFormat="1">
      <c r="A21" s="170" t="str">
        <f t="shared" si="0"/>
        <v>71010101014214</v>
      </c>
      <c r="B21" s="171" t="s">
        <v>439</v>
      </c>
      <c r="C21" s="129" t="s">
        <v>106</v>
      </c>
      <c r="D21" s="128" t="s">
        <v>106</v>
      </c>
      <c r="E21" s="127" t="s">
        <v>106</v>
      </c>
      <c r="F21" s="172" t="s">
        <v>106</v>
      </c>
      <c r="G21" s="126">
        <v>4214</v>
      </c>
      <c r="H21" s="22"/>
      <c r="I21" s="22"/>
      <c r="J21" s="23"/>
      <c r="K21" s="23"/>
      <c r="L21" s="27" t="s">
        <v>116</v>
      </c>
      <c r="M21" s="28">
        <v>4214</v>
      </c>
      <c r="N21" s="169">
        <f>+'havelvac 7.2'!N25+'havelvac 7.3'!N25+'havelvac 7.4'!N25+'havelvac 7.5'!N25+'havelvac 7.6'!N25+'havelvac 7.7'!N25+'havelvac 7.9'!N25+'havelvac 7.8'!N25+'havelvac 7.10'!N25+'havelvac 7.11'!N25+'havelvac 7.12'!N25+'havelvac 7.13'!N25</f>
        <v>2251.4</v>
      </c>
      <c r="O21" s="169">
        <f>+'havelvac 7.2'!O25+'havelvac 7.3'!O25+'havelvac 7.4'!O25+'havelvac 7.5'!O25+'havelvac 7.6'!O25+'havelvac 7.7'!O25+'havelvac 7.9'!O25+'havelvac 7.8'!O25+'havelvac 7.10'!O25+'havelvac 7.11'!O25+'havelvac 7.12'!O25+'havelvac 7.13'!O25</f>
        <v>2251.4</v>
      </c>
      <c r="P21" s="217" t="str">
        <f t="shared" si="2"/>
        <v xml:space="preserve"> </v>
      </c>
      <c r="Q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17" t="str">
        <f t="shared" si="3"/>
        <v xml:space="preserve"> </v>
      </c>
      <c r="S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17" t="str">
        <f t="shared" si="4"/>
        <v xml:space="preserve"> </v>
      </c>
      <c r="U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69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17" t="str">
        <f t="shared" si="5"/>
        <v xml:space="preserve"> </v>
      </c>
      <c r="X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17" t="str">
        <f t="shared" si="6"/>
        <v xml:space="preserve"> </v>
      </c>
      <c r="Z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17" t="str">
        <f t="shared" si="7"/>
        <v xml:space="preserve"> </v>
      </c>
      <c r="AB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2" customFormat="1">
      <c r="A22" s="170" t="str">
        <f t="shared" si="0"/>
        <v>71010101014215</v>
      </c>
      <c r="B22" s="171" t="s">
        <v>439</v>
      </c>
      <c r="C22" s="129" t="s">
        <v>106</v>
      </c>
      <c r="D22" s="128" t="s">
        <v>106</v>
      </c>
      <c r="E22" s="127" t="s">
        <v>106</v>
      </c>
      <c r="F22" s="172" t="s">
        <v>106</v>
      </c>
      <c r="G22" s="126">
        <v>4215</v>
      </c>
      <c r="H22" s="22"/>
      <c r="I22" s="22"/>
      <c r="J22" s="23"/>
      <c r="K22" s="23"/>
      <c r="L22" s="26" t="s">
        <v>117</v>
      </c>
      <c r="M22" s="10">
        <v>4215</v>
      </c>
      <c r="N22" s="169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69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17" t="str">
        <f t="shared" si="2"/>
        <v xml:space="preserve"> </v>
      </c>
      <c r="Q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17" t="str">
        <f t="shared" si="3"/>
        <v xml:space="preserve"> </v>
      </c>
      <c r="S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17" t="str">
        <f t="shared" si="4"/>
        <v xml:space="preserve"> </v>
      </c>
      <c r="U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69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17" t="str">
        <f t="shared" si="5"/>
        <v xml:space="preserve"> </v>
      </c>
      <c r="X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17" t="str">
        <f t="shared" si="6"/>
        <v xml:space="preserve"> </v>
      </c>
      <c r="Z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17" t="str">
        <f t="shared" si="7"/>
        <v xml:space="preserve"> </v>
      </c>
      <c r="AB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2" customFormat="1">
      <c r="A23" s="170" t="str">
        <f t="shared" si="0"/>
        <v>71010101014216</v>
      </c>
      <c r="B23" s="171" t="s">
        <v>439</v>
      </c>
      <c r="C23" s="129" t="s">
        <v>106</v>
      </c>
      <c r="D23" s="128" t="s">
        <v>106</v>
      </c>
      <c r="E23" s="127" t="s">
        <v>106</v>
      </c>
      <c r="F23" s="172" t="s">
        <v>106</v>
      </c>
      <c r="G23" s="126">
        <v>4216</v>
      </c>
      <c r="H23" s="22"/>
      <c r="I23" s="22"/>
      <c r="J23" s="23"/>
      <c r="K23" s="23"/>
      <c r="L23" s="26" t="s">
        <v>447</v>
      </c>
      <c r="M23" s="10">
        <v>4216</v>
      </c>
      <c r="N23" s="169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69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17" t="str">
        <f t="shared" si="2"/>
        <v xml:space="preserve"> </v>
      </c>
      <c r="Q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17" t="str">
        <f t="shared" si="3"/>
        <v xml:space="preserve"> </v>
      </c>
      <c r="S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17" t="str">
        <f t="shared" si="4"/>
        <v xml:space="preserve"> </v>
      </c>
      <c r="U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69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17" t="str">
        <f t="shared" si="5"/>
        <v xml:space="preserve"> </v>
      </c>
      <c r="X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17" t="str">
        <f t="shared" si="6"/>
        <v xml:space="preserve"> </v>
      </c>
      <c r="Z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17" t="str">
        <f t="shared" si="7"/>
        <v xml:space="preserve"> </v>
      </c>
      <c r="AB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2" customFormat="1">
      <c r="A24" s="170" t="str">
        <f t="shared" si="0"/>
        <v>71010101014222</v>
      </c>
      <c r="B24" s="171" t="s">
        <v>439</v>
      </c>
      <c r="C24" s="129" t="s">
        <v>106</v>
      </c>
      <c r="D24" s="128" t="s">
        <v>106</v>
      </c>
      <c r="E24" s="127" t="s">
        <v>106</v>
      </c>
      <c r="F24" s="172" t="s">
        <v>106</v>
      </c>
      <c r="G24" s="126">
        <v>4222</v>
      </c>
      <c r="H24" s="22"/>
      <c r="I24" s="22"/>
      <c r="J24" s="23"/>
      <c r="K24" s="23"/>
      <c r="L24" s="26" t="s">
        <v>119</v>
      </c>
      <c r="M24" s="10">
        <v>4222</v>
      </c>
      <c r="N24" s="169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69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17" t="str">
        <f t="shared" si="2"/>
        <v xml:space="preserve"> </v>
      </c>
      <c r="Q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17" t="str">
        <f t="shared" si="3"/>
        <v xml:space="preserve"> </v>
      </c>
      <c r="S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17" t="str">
        <f t="shared" si="4"/>
        <v xml:space="preserve"> </v>
      </c>
      <c r="U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69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17" t="str">
        <f t="shared" si="5"/>
        <v xml:space="preserve"> </v>
      </c>
      <c r="X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17" t="str">
        <f t="shared" si="6"/>
        <v xml:space="preserve"> </v>
      </c>
      <c r="Z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17" t="str">
        <f t="shared" si="7"/>
        <v xml:space="preserve"> </v>
      </c>
      <c r="AB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2" customFormat="1">
      <c r="A25" s="170" t="str">
        <f t="shared" si="0"/>
        <v>71010101014231</v>
      </c>
      <c r="B25" s="171" t="s">
        <v>439</v>
      </c>
      <c r="C25" s="129" t="s">
        <v>106</v>
      </c>
      <c r="D25" s="128" t="s">
        <v>106</v>
      </c>
      <c r="E25" s="127" t="s">
        <v>106</v>
      </c>
      <c r="F25" s="172" t="s">
        <v>106</v>
      </c>
      <c r="G25" s="126">
        <v>4231</v>
      </c>
      <c r="H25" s="22"/>
      <c r="I25" s="22"/>
      <c r="J25" s="23"/>
      <c r="K25" s="23"/>
      <c r="L25" s="26" t="s">
        <v>448</v>
      </c>
      <c r="M25" s="10">
        <v>4231</v>
      </c>
      <c r="N25" s="169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69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17" t="str">
        <f t="shared" si="2"/>
        <v xml:space="preserve"> </v>
      </c>
      <c r="Q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17" t="str">
        <f t="shared" si="3"/>
        <v xml:space="preserve"> </v>
      </c>
      <c r="S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17" t="str">
        <f t="shared" si="4"/>
        <v xml:space="preserve"> </v>
      </c>
      <c r="U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69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17" t="str">
        <f t="shared" si="5"/>
        <v xml:space="preserve"> </v>
      </c>
      <c r="X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17" t="str">
        <f t="shared" si="6"/>
        <v xml:space="preserve"> </v>
      </c>
      <c r="Z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17" t="str">
        <f t="shared" si="7"/>
        <v xml:space="preserve"> </v>
      </c>
      <c r="AB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2" customFormat="1">
      <c r="A26" s="170" t="str">
        <f t="shared" si="0"/>
        <v>71010101014232</v>
      </c>
      <c r="B26" s="171" t="s">
        <v>439</v>
      </c>
      <c r="C26" s="129" t="s">
        <v>106</v>
      </c>
      <c r="D26" s="128" t="s">
        <v>106</v>
      </c>
      <c r="E26" s="127" t="s">
        <v>106</v>
      </c>
      <c r="F26" s="172" t="s">
        <v>106</v>
      </c>
      <c r="G26" s="126">
        <v>4232</v>
      </c>
      <c r="H26" s="22"/>
      <c r="I26" s="22"/>
      <c r="J26" s="23"/>
      <c r="K26" s="23"/>
      <c r="L26" s="26" t="s">
        <v>121</v>
      </c>
      <c r="M26" s="10">
        <v>4232</v>
      </c>
      <c r="N26" s="169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69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17" t="str">
        <f t="shared" si="2"/>
        <v xml:space="preserve"> </v>
      </c>
      <c r="Q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17" t="str">
        <f t="shared" si="3"/>
        <v xml:space="preserve"> </v>
      </c>
      <c r="S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17" t="str">
        <f t="shared" si="4"/>
        <v xml:space="preserve"> </v>
      </c>
      <c r="U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69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17" t="str">
        <f t="shared" si="5"/>
        <v xml:space="preserve"> </v>
      </c>
      <c r="X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17" t="str">
        <f t="shared" si="6"/>
        <v xml:space="preserve"> </v>
      </c>
      <c r="Z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17" t="str">
        <f t="shared" si="7"/>
        <v xml:space="preserve"> </v>
      </c>
      <c r="AB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2" customFormat="1" ht="25.5" hidden="1">
      <c r="A27" s="170" t="str">
        <f t="shared" si="0"/>
        <v>71010101014233</v>
      </c>
      <c r="B27" s="171" t="s">
        <v>439</v>
      </c>
      <c r="C27" s="129" t="s">
        <v>106</v>
      </c>
      <c r="D27" s="128" t="s">
        <v>106</v>
      </c>
      <c r="E27" s="127" t="s">
        <v>106</v>
      </c>
      <c r="F27" s="172" t="s">
        <v>106</v>
      </c>
      <c r="G27" s="126">
        <v>4233</v>
      </c>
      <c r="H27" s="22"/>
      <c r="I27" s="22"/>
      <c r="J27" s="23"/>
      <c r="K27" s="23"/>
      <c r="L27" s="26" t="s">
        <v>449</v>
      </c>
      <c r="M27" s="10">
        <v>4233</v>
      </c>
      <c r="N27" s="169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69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17" t="str">
        <f t="shared" si="2"/>
        <v xml:space="preserve"> </v>
      </c>
      <c r="Q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17" t="str">
        <f t="shared" si="3"/>
        <v xml:space="preserve"> </v>
      </c>
      <c r="S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17" t="str">
        <f t="shared" si="4"/>
        <v xml:space="preserve"> </v>
      </c>
      <c r="U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69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17" t="str">
        <f t="shared" si="5"/>
        <v xml:space="preserve"> </v>
      </c>
      <c r="X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17" t="str">
        <f t="shared" si="6"/>
        <v xml:space="preserve"> </v>
      </c>
      <c r="Z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17" t="str">
        <f t="shared" si="7"/>
        <v xml:space="preserve"> </v>
      </c>
      <c r="AB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2" customFormat="1">
      <c r="A28" s="170" t="str">
        <f t="shared" si="0"/>
        <v>71010101014234</v>
      </c>
      <c r="B28" s="171" t="s">
        <v>439</v>
      </c>
      <c r="C28" s="129" t="s">
        <v>106</v>
      </c>
      <c r="D28" s="128" t="s">
        <v>106</v>
      </c>
      <c r="E28" s="127" t="s">
        <v>106</v>
      </c>
      <c r="F28" s="172" t="s">
        <v>106</v>
      </c>
      <c r="G28" s="126">
        <v>4234</v>
      </c>
      <c r="H28" s="22"/>
      <c r="I28" s="22"/>
      <c r="J28" s="23"/>
      <c r="K28" s="23"/>
      <c r="L28" s="26" t="s">
        <v>122</v>
      </c>
      <c r="M28" s="10">
        <v>4234</v>
      </c>
      <c r="N28" s="169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69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17" t="str">
        <f t="shared" si="2"/>
        <v xml:space="preserve"> </v>
      </c>
      <c r="Q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17" t="str">
        <f t="shared" si="3"/>
        <v xml:space="preserve"> </v>
      </c>
      <c r="S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17" t="str">
        <f t="shared" si="4"/>
        <v xml:space="preserve"> </v>
      </c>
      <c r="U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69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17" t="str">
        <f t="shared" si="5"/>
        <v xml:space="preserve"> </v>
      </c>
      <c r="X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17" t="str">
        <f t="shared" si="6"/>
        <v xml:space="preserve"> </v>
      </c>
      <c r="Z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17" t="str">
        <f t="shared" si="7"/>
        <v xml:space="preserve"> </v>
      </c>
      <c r="AB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2" customFormat="1" hidden="1">
      <c r="A29" s="170" t="str">
        <f t="shared" si="0"/>
        <v>71010101014235</v>
      </c>
      <c r="B29" s="171" t="s">
        <v>439</v>
      </c>
      <c r="C29" s="129" t="s">
        <v>106</v>
      </c>
      <c r="D29" s="128" t="s">
        <v>106</v>
      </c>
      <c r="E29" s="127" t="s">
        <v>106</v>
      </c>
      <c r="F29" s="172" t="s">
        <v>106</v>
      </c>
      <c r="G29" s="126">
        <v>4235</v>
      </c>
      <c r="H29" s="22"/>
      <c r="I29" s="22"/>
      <c r="J29" s="23"/>
      <c r="K29" s="23"/>
      <c r="L29" s="26" t="s">
        <v>123</v>
      </c>
      <c r="M29" s="10">
        <v>4235</v>
      </c>
      <c r="N29" s="169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69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17" t="str">
        <f t="shared" si="2"/>
        <v xml:space="preserve"> </v>
      </c>
      <c r="Q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17" t="str">
        <f t="shared" si="3"/>
        <v xml:space="preserve"> </v>
      </c>
      <c r="S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17" t="str">
        <f t="shared" si="4"/>
        <v xml:space="preserve"> </v>
      </c>
      <c r="U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69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17" t="str">
        <f t="shared" si="5"/>
        <v xml:space="preserve"> </v>
      </c>
      <c r="X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17" t="str">
        <f t="shared" si="6"/>
        <v xml:space="preserve"> </v>
      </c>
      <c r="Z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17" t="str">
        <f t="shared" si="7"/>
        <v xml:space="preserve"> </v>
      </c>
      <c r="AB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2" customFormat="1">
      <c r="A30" s="170" t="str">
        <f t="shared" si="0"/>
        <v>71010101014237</v>
      </c>
      <c r="B30" s="171" t="s">
        <v>439</v>
      </c>
      <c r="C30" s="129" t="s">
        <v>106</v>
      </c>
      <c r="D30" s="128" t="s">
        <v>106</v>
      </c>
      <c r="E30" s="127" t="s">
        <v>106</v>
      </c>
      <c r="F30" s="172" t="s">
        <v>106</v>
      </c>
      <c r="G30" s="126">
        <v>4237</v>
      </c>
      <c r="H30" s="22"/>
      <c r="I30" s="22"/>
      <c r="J30" s="23"/>
      <c r="K30" s="23"/>
      <c r="L30" s="26" t="s">
        <v>124</v>
      </c>
      <c r="M30" s="10">
        <v>4237</v>
      </c>
      <c r="N30" s="169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69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17" t="str">
        <f t="shared" si="2"/>
        <v xml:space="preserve"> </v>
      </c>
      <c r="Q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17" t="str">
        <f t="shared" si="3"/>
        <v xml:space="preserve"> </v>
      </c>
      <c r="S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17" t="str">
        <f t="shared" si="4"/>
        <v xml:space="preserve"> </v>
      </c>
      <c r="U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69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17" t="str">
        <f t="shared" si="5"/>
        <v xml:space="preserve"> </v>
      </c>
      <c r="X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17" t="str">
        <f t="shared" si="6"/>
        <v xml:space="preserve"> </v>
      </c>
      <c r="Z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17" t="str">
        <f t="shared" si="7"/>
        <v xml:space="preserve"> </v>
      </c>
      <c r="AB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2" customFormat="1">
      <c r="A31" s="170" t="str">
        <f t="shared" si="0"/>
        <v>71010101014239</v>
      </c>
      <c r="B31" s="171" t="s">
        <v>439</v>
      </c>
      <c r="C31" s="129" t="s">
        <v>106</v>
      </c>
      <c r="D31" s="128" t="s">
        <v>106</v>
      </c>
      <c r="E31" s="127" t="s">
        <v>106</v>
      </c>
      <c r="F31" s="172" t="s">
        <v>106</v>
      </c>
      <c r="G31" s="126">
        <v>4239</v>
      </c>
      <c r="H31" s="22"/>
      <c r="I31" s="22"/>
      <c r="J31" s="23"/>
      <c r="K31" s="23"/>
      <c r="L31" s="26" t="s">
        <v>125</v>
      </c>
      <c r="M31" s="10">
        <v>4239</v>
      </c>
      <c r="N31" s="169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69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17" t="str">
        <f t="shared" si="2"/>
        <v xml:space="preserve"> </v>
      </c>
      <c r="Q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17" t="str">
        <f t="shared" si="3"/>
        <v xml:space="preserve"> </v>
      </c>
      <c r="S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17" t="str">
        <f t="shared" si="4"/>
        <v xml:space="preserve"> </v>
      </c>
      <c r="U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69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17" t="str">
        <f t="shared" si="5"/>
        <v xml:space="preserve"> </v>
      </c>
      <c r="X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17" t="str">
        <f t="shared" si="6"/>
        <v xml:space="preserve"> </v>
      </c>
      <c r="Z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17" t="str">
        <f t="shared" si="7"/>
        <v xml:space="preserve"> </v>
      </c>
      <c r="AB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2" customFormat="1">
      <c r="A32" s="170" t="str">
        <f t="shared" si="0"/>
        <v>71010101014241</v>
      </c>
      <c r="B32" s="171" t="s">
        <v>439</v>
      </c>
      <c r="C32" s="129" t="s">
        <v>106</v>
      </c>
      <c r="D32" s="128" t="s">
        <v>106</v>
      </c>
      <c r="E32" s="127" t="s">
        <v>106</v>
      </c>
      <c r="F32" s="172" t="s">
        <v>106</v>
      </c>
      <c r="G32" s="126">
        <v>4241</v>
      </c>
      <c r="H32" s="22"/>
      <c r="I32" s="22"/>
      <c r="J32" s="23"/>
      <c r="K32" s="23"/>
      <c r="L32" s="26" t="s">
        <v>126</v>
      </c>
      <c r="M32" s="10">
        <v>4241</v>
      </c>
      <c r="N32" s="169">
        <f>+'havelvac 7.2'!N37+'havelvac 7.3'!N37+'havelvac 7.4'!N37+'havelvac 7.5'!N37+'havelvac 7.6'!N37+'havelvac 7.7'!N37+'havelvac 7.9'!N37+'havelvac 7.8'!N37+'havelvac 7.10'!N37+'havelvac 7.11'!N37+'havelvac 7.12'!N37+'havelvac 7.13'!N37</f>
        <v>137.80000000000001</v>
      </c>
      <c r="O32" s="169">
        <f>+'havelvac 7.2'!O37+'havelvac 7.3'!O37+'havelvac 7.4'!O37+'havelvac 7.5'!O37+'havelvac 7.6'!O37+'havelvac 7.7'!O37+'havelvac 7.9'!O37+'havelvac 7.8'!O37+'havelvac 7.10'!O37+'havelvac 7.11'!O37+'havelvac 7.12'!O37+'havelvac 7.13'!O37</f>
        <v>137.80000000000001</v>
      </c>
      <c r="P32" s="217" t="str">
        <f t="shared" si="2"/>
        <v xml:space="preserve"> </v>
      </c>
      <c r="Q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17" t="str">
        <f t="shared" si="3"/>
        <v xml:space="preserve"> </v>
      </c>
      <c r="S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17" t="str">
        <f t="shared" si="4"/>
        <v xml:space="preserve"> </v>
      </c>
      <c r="U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69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17" t="str">
        <f t="shared" si="5"/>
        <v xml:space="preserve"> </v>
      </c>
      <c r="X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17" t="str">
        <f t="shared" si="6"/>
        <v xml:space="preserve"> </v>
      </c>
      <c r="Z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17" t="str">
        <f t="shared" si="7"/>
        <v xml:space="preserve"> </v>
      </c>
      <c r="AB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2" customFormat="1" ht="25.5">
      <c r="A33" s="170" t="str">
        <f t="shared" si="0"/>
        <v>71010101014252</v>
      </c>
      <c r="B33" s="171" t="s">
        <v>439</v>
      </c>
      <c r="C33" s="129" t="s">
        <v>106</v>
      </c>
      <c r="D33" s="128" t="s">
        <v>106</v>
      </c>
      <c r="E33" s="127" t="s">
        <v>106</v>
      </c>
      <c r="F33" s="172" t="s">
        <v>106</v>
      </c>
      <c r="G33" s="126">
        <v>4252</v>
      </c>
      <c r="H33" s="22"/>
      <c r="I33" s="22"/>
      <c r="J33" s="23"/>
      <c r="K33" s="23"/>
      <c r="L33" s="26" t="s">
        <v>127</v>
      </c>
      <c r="M33" s="10">
        <v>4252</v>
      </c>
      <c r="N33" s="169">
        <f>+'havelvac 7.2'!N38+'havelvac 7.3'!N38+'havelvac 7.4'!N38+'havelvac 7.5'!N38+'havelvac 7.6'!N38+'havelvac 7.7'!N38+'havelvac 7.9'!N38+'havelvac 7.8'!N38+'havelvac 7.10'!N38+'havelvac 7.11'!N38+'havelvac 7.12'!N38+'havelvac 7.13'!N38</f>
        <v>1800</v>
      </c>
      <c r="O33" s="169">
        <f>+'havelvac 7.2'!O38+'havelvac 7.3'!O38+'havelvac 7.4'!O38+'havelvac 7.5'!O38+'havelvac 7.6'!O38+'havelvac 7.7'!O38+'havelvac 7.9'!O38+'havelvac 7.8'!O38+'havelvac 7.10'!O38+'havelvac 7.11'!O38+'havelvac 7.12'!O38+'havelvac 7.13'!O38</f>
        <v>1800</v>
      </c>
      <c r="P33" s="217" t="str">
        <f t="shared" si="2"/>
        <v xml:space="preserve"> </v>
      </c>
      <c r="Q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17" t="str">
        <f t="shared" si="3"/>
        <v xml:space="preserve"> </v>
      </c>
      <c r="S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17" t="str">
        <f t="shared" si="4"/>
        <v xml:space="preserve"> </v>
      </c>
      <c r="U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69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17" t="str">
        <f t="shared" si="5"/>
        <v xml:space="preserve"> </v>
      </c>
      <c r="X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17" t="str">
        <f t="shared" si="6"/>
        <v xml:space="preserve"> </v>
      </c>
      <c r="Z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17" t="str">
        <f t="shared" si="7"/>
        <v xml:space="preserve"> </v>
      </c>
      <c r="AB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2" customFormat="1">
      <c r="A34" s="170" t="str">
        <f t="shared" si="0"/>
        <v>71010101014261</v>
      </c>
      <c r="B34" s="171" t="s">
        <v>439</v>
      </c>
      <c r="C34" s="129" t="s">
        <v>106</v>
      </c>
      <c r="D34" s="128" t="s">
        <v>106</v>
      </c>
      <c r="E34" s="127" t="s">
        <v>106</v>
      </c>
      <c r="F34" s="172" t="s">
        <v>106</v>
      </c>
      <c r="G34" s="126">
        <v>4261</v>
      </c>
      <c r="H34" s="22"/>
      <c r="I34" s="22"/>
      <c r="J34" s="23"/>
      <c r="K34" s="23"/>
      <c r="L34" s="27" t="s">
        <v>128</v>
      </c>
      <c r="M34" s="28">
        <v>4261</v>
      </c>
      <c r="N34" s="169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69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17" t="str">
        <f t="shared" si="2"/>
        <v xml:space="preserve"> </v>
      </c>
      <c r="Q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17" t="str">
        <f t="shared" si="3"/>
        <v xml:space="preserve"> </v>
      </c>
      <c r="S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17" t="str">
        <f t="shared" si="4"/>
        <v xml:space="preserve"> </v>
      </c>
      <c r="U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69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17" t="str">
        <f t="shared" si="5"/>
        <v xml:space="preserve"> </v>
      </c>
      <c r="X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17" t="str">
        <f t="shared" si="6"/>
        <v xml:space="preserve"> </v>
      </c>
      <c r="Z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17" t="str">
        <f t="shared" si="7"/>
        <v xml:space="preserve"> </v>
      </c>
      <c r="AB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2" customFormat="1">
      <c r="A35" s="170" t="str">
        <f t="shared" si="0"/>
        <v>71010101014264</v>
      </c>
      <c r="B35" s="171" t="s">
        <v>439</v>
      </c>
      <c r="C35" s="129" t="s">
        <v>106</v>
      </c>
      <c r="D35" s="128" t="s">
        <v>106</v>
      </c>
      <c r="E35" s="127" t="s">
        <v>106</v>
      </c>
      <c r="F35" s="172" t="s">
        <v>106</v>
      </c>
      <c r="G35" s="126">
        <v>4264</v>
      </c>
      <c r="H35" s="22"/>
      <c r="I35" s="22"/>
      <c r="J35" s="23"/>
      <c r="K35" s="23"/>
      <c r="L35" s="29" t="s">
        <v>129</v>
      </c>
      <c r="M35" s="44">
        <v>4264</v>
      </c>
      <c r="N35" s="169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69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17" t="str">
        <f t="shared" si="2"/>
        <v xml:space="preserve"> </v>
      </c>
      <c r="Q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17" t="str">
        <f t="shared" si="3"/>
        <v xml:space="preserve"> </v>
      </c>
      <c r="S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17" t="str">
        <f t="shared" si="4"/>
        <v xml:space="preserve"> </v>
      </c>
      <c r="U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69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17" t="str">
        <f t="shared" si="5"/>
        <v xml:space="preserve"> </v>
      </c>
      <c r="X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17" t="str">
        <f t="shared" si="6"/>
        <v xml:space="preserve"> </v>
      </c>
      <c r="Z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17" t="str">
        <f t="shared" si="7"/>
        <v xml:space="preserve"> </v>
      </c>
      <c r="AB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2" customFormat="1">
      <c r="A36" s="170" t="str">
        <f t="shared" si="0"/>
        <v>71010101014267</v>
      </c>
      <c r="B36" s="171" t="s">
        <v>439</v>
      </c>
      <c r="C36" s="129" t="s">
        <v>106</v>
      </c>
      <c r="D36" s="128" t="s">
        <v>106</v>
      </c>
      <c r="E36" s="127" t="s">
        <v>106</v>
      </c>
      <c r="F36" s="172" t="s">
        <v>106</v>
      </c>
      <c r="G36" s="126">
        <v>4267</v>
      </c>
      <c r="H36" s="22"/>
      <c r="I36" s="22"/>
      <c r="J36" s="23"/>
      <c r="K36" s="23"/>
      <c r="L36" s="29" t="s">
        <v>130</v>
      </c>
      <c r="M36" s="44">
        <v>4267</v>
      </c>
      <c r="N36" s="169">
        <f>+'havelvac 7.2'!N41+'havelvac 7.3'!N41+'havelvac 7.4'!N41+'havelvac 7.5'!N41+'havelvac 7.6'!N41+'havelvac 7.7'!N41+'havelvac 7.9'!N41+'havelvac 7.8'!N41+'havelvac 7.10'!N41+'havelvac 7.11'!N41+'havelvac 7.12'!N41+'havelvac 7.13'!N41</f>
        <v>74.900000000000006</v>
      </c>
      <c r="O36" s="169">
        <f>+'havelvac 7.2'!O41+'havelvac 7.3'!O41+'havelvac 7.4'!O41+'havelvac 7.5'!O41+'havelvac 7.6'!O41+'havelvac 7.7'!O41+'havelvac 7.9'!O41+'havelvac 7.8'!O41+'havelvac 7.10'!O41+'havelvac 7.11'!O41+'havelvac 7.12'!O41+'havelvac 7.13'!O41</f>
        <v>74.900000000000006</v>
      </c>
      <c r="P36" s="217" t="str">
        <f t="shared" si="2"/>
        <v xml:space="preserve"> </v>
      </c>
      <c r="Q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17" t="str">
        <f t="shared" si="3"/>
        <v xml:space="preserve"> </v>
      </c>
      <c r="S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17" t="str">
        <f t="shared" si="4"/>
        <v xml:space="preserve"> </v>
      </c>
      <c r="U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69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17" t="str">
        <f t="shared" si="5"/>
        <v xml:space="preserve"> </v>
      </c>
      <c r="X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17" t="str">
        <f t="shared" si="6"/>
        <v xml:space="preserve"> </v>
      </c>
      <c r="Z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17" t="str">
        <f t="shared" si="7"/>
        <v xml:space="preserve"> </v>
      </c>
      <c r="AB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2" customFormat="1">
      <c r="A37" s="170" t="str">
        <f t="shared" si="0"/>
        <v>71010101014269</v>
      </c>
      <c r="B37" s="171" t="s">
        <v>439</v>
      </c>
      <c r="C37" s="129" t="s">
        <v>106</v>
      </c>
      <c r="D37" s="128" t="s">
        <v>106</v>
      </c>
      <c r="E37" s="127" t="s">
        <v>106</v>
      </c>
      <c r="F37" s="172" t="s">
        <v>106</v>
      </c>
      <c r="G37" s="126">
        <v>4269</v>
      </c>
      <c r="H37" s="22"/>
      <c r="I37" s="22"/>
      <c r="J37" s="23"/>
      <c r="K37" s="23"/>
      <c r="L37" s="29" t="s">
        <v>364</v>
      </c>
      <c r="M37" s="44">
        <v>4269</v>
      </c>
      <c r="N37" s="169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69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17" t="str">
        <f t="shared" si="2"/>
        <v xml:space="preserve"> </v>
      </c>
      <c r="Q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17" t="str">
        <f t="shared" si="3"/>
        <v xml:space="preserve"> </v>
      </c>
      <c r="S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17" t="str">
        <f t="shared" si="4"/>
        <v xml:space="preserve"> </v>
      </c>
      <c r="U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69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17" t="str">
        <f t="shared" si="5"/>
        <v xml:space="preserve"> </v>
      </c>
      <c r="X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17" t="str">
        <f t="shared" si="6"/>
        <v xml:space="preserve"> </v>
      </c>
      <c r="Z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17" t="str">
        <f t="shared" si="7"/>
        <v xml:space="preserve"> </v>
      </c>
      <c r="AB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2" customFormat="1" ht="25.5" hidden="1">
      <c r="A38" s="170" t="str">
        <f t="shared" si="0"/>
        <v>71010101014511</v>
      </c>
      <c r="B38" s="171" t="s">
        <v>439</v>
      </c>
      <c r="C38" s="129" t="s">
        <v>106</v>
      </c>
      <c r="D38" s="128" t="s">
        <v>106</v>
      </c>
      <c r="E38" s="127" t="s">
        <v>106</v>
      </c>
      <c r="F38" s="192" t="s">
        <v>106</v>
      </c>
      <c r="G38" s="173">
        <v>4511</v>
      </c>
      <c r="H38" s="22"/>
      <c r="I38" s="22"/>
      <c r="J38" s="23"/>
      <c r="K38" s="23"/>
      <c r="L38" s="26" t="s">
        <v>131</v>
      </c>
      <c r="M38" s="10">
        <v>4511</v>
      </c>
      <c r="N38" s="169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69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17" t="str">
        <f t="shared" si="2"/>
        <v xml:space="preserve"> </v>
      </c>
      <c r="Q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17" t="str">
        <f t="shared" si="3"/>
        <v xml:space="preserve"> </v>
      </c>
      <c r="S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17" t="str">
        <f t="shared" si="4"/>
        <v xml:space="preserve"> </v>
      </c>
      <c r="U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69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17" t="str">
        <f t="shared" si="5"/>
        <v xml:space="preserve"> </v>
      </c>
      <c r="X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17" t="str">
        <f t="shared" si="6"/>
        <v xml:space="preserve"> </v>
      </c>
      <c r="Z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17" t="str">
        <f t="shared" si="7"/>
        <v xml:space="preserve"> </v>
      </c>
      <c r="AB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2" customFormat="1">
      <c r="A39" s="170" t="str">
        <f t="shared" si="0"/>
        <v>71010101014729</v>
      </c>
      <c r="B39" s="171" t="s">
        <v>439</v>
      </c>
      <c r="C39" s="129" t="s">
        <v>106</v>
      </c>
      <c r="D39" s="128" t="s">
        <v>106</v>
      </c>
      <c r="E39" s="127" t="s">
        <v>106</v>
      </c>
      <c r="F39" s="172" t="s">
        <v>106</v>
      </c>
      <c r="G39" s="126">
        <v>4729</v>
      </c>
      <c r="H39" s="22"/>
      <c r="I39" s="22"/>
      <c r="J39" s="23"/>
      <c r="K39" s="23"/>
      <c r="L39" s="26" t="s">
        <v>132</v>
      </c>
      <c r="M39" s="10">
        <v>4729</v>
      </c>
      <c r="N39" s="169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69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17" t="str">
        <f t="shared" si="2"/>
        <v xml:space="preserve"> </v>
      </c>
      <c r="Q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17" t="str">
        <f t="shared" si="3"/>
        <v xml:space="preserve"> </v>
      </c>
      <c r="S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17" t="str">
        <f t="shared" si="4"/>
        <v xml:space="preserve"> </v>
      </c>
      <c r="U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69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17" t="str">
        <f t="shared" si="5"/>
        <v xml:space="preserve"> </v>
      </c>
      <c r="X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17" t="str">
        <f t="shared" si="6"/>
        <v xml:space="preserve"> </v>
      </c>
      <c r="Z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17" t="str">
        <f t="shared" si="7"/>
        <v xml:space="preserve"> </v>
      </c>
      <c r="AB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2" customFormat="1">
      <c r="A40" s="170" t="str">
        <f t="shared" si="0"/>
        <v>71010101014823</v>
      </c>
      <c r="B40" s="171" t="s">
        <v>439</v>
      </c>
      <c r="C40" s="129" t="s">
        <v>106</v>
      </c>
      <c r="D40" s="128" t="s">
        <v>106</v>
      </c>
      <c r="E40" s="127" t="s">
        <v>106</v>
      </c>
      <c r="F40" s="172" t="s">
        <v>106</v>
      </c>
      <c r="G40" s="126">
        <v>4823</v>
      </c>
      <c r="H40" s="22"/>
      <c r="I40" s="22"/>
      <c r="J40" s="23"/>
      <c r="K40" s="23"/>
      <c r="L40" s="26" t="s">
        <v>133</v>
      </c>
      <c r="M40" s="10">
        <v>4823</v>
      </c>
      <c r="N40" s="169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69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17" t="str">
        <f t="shared" si="2"/>
        <v xml:space="preserve"> </v>
      </c>
      <c r="Q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17" t="str">
        <f t="shared" si="3"/>
        <v xml:space="preserve"> </v>
      </c>
      <c r="S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17" t="str">
        <f t="shared" si="4"/>
        <v xml:space="preserve"> </v>
      </c>
      <c r="U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69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17" t="str">
        <f t="shared" si="5"/>
        <v xml:space="preserve"> </v>
      </c>
      <c r="X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17" t="str">
        <f t="shared" si="6"/>
        <v xml:space="preserve"> </v>
      </c>
      <c r="Z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17" t="str">
        <f t="shared" si="7"/>
        <v xml:space="preserve"> </v>
      </c>
      <c r="AB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2" customFormat="1">
      <c r="A41" s="170" t="str">
        <f t="shared" si="0"/>
        <v>71010101014861</v>
      </c>
      <c r="B41" s="171" t="s">
        <v>439</v>
      </c>
      <c r="C41" s="129" t="s">
        <v>106</v>
      </c>
      <c r="D41" s="128" t="s">
        <v>106</v>
      </c>
      <c r="E41" s="127" t="s">
        <v>106</v>
      </c>
      <c r="F41" s="172" t="s">
        <v>106</v>
      </c>
      <c r="G41" s="126">
        <v>4861</v>
      </c>
      <c r="H41" s="22"/>
      <c r="I41" s="22"/>
      <c r="J41" s="23"/>
      <c r="K41" s="23"/>
      <c r="L41" s="29" t="s">
        <v>134</v>
      </c>
      <c r="M41" s="44">
        <v>4861</v>
      </c>
      <c r="N41" s="169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69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17" t="str">
        <f t="shared" si="2"/>
        <v xml:space="preserve"> </v>
      </c>
      <c r="Q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17" t="str">
        <f t="shared" si="3"/>
        <v xml:space="preserve"> </v>
      </c>
      <c r="S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17" t="str">
        <f t="shared" si="4"/>
        <v xml:space="preserve"> </v>
      </c>
      <c r="U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69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17" t="str">
        <f t="shared" si="5"/>
        <v xml:space="preserve"> </v>
      </c>
      <c r="X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17" t="str">
        <f t="shared" si="6"/>
        <v xml:space="preserve"> </v>
      </c>
      <c r="Z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17" t="str">
        <f t="shared" si="7"/>
        <v xml:space="preserve"> </v>
      </c>
      <c r="AB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2" customFormat="1" hidden="1">
      <c r="A42" s="170" t="str">
        <f t="shared" si="0"/>
        <v>71010101015121</v>
      </c>
      <c r="B42" s="171" t="s">
        <v>439</v>
      </c>
      <c r="C42" s="129" t="s">
        <v>106</v>
      </c>
      <c r="D42" s="128" t="s">
        <v>106</v>
      </c>
      <c r="E42" s="127" t="s">
        <v>106</v>
      </c>
      <c r="F42" s="172" t="s">
        <v>106</v>
      </c>
      <c r="G42" s="126">
        <v>5121</v>
      </c>
      <c r="H42" s="22"/>
      <c r="I42" s="22"/>
      <c r="J42" s="23"/>
      <c r="K42" s="23"/>
      <c r="L42" s="26" t="s">
        <v>135</v>
      </c>
      <c r="M42" s="10">
        <v>5121</v>
      </c>
      <c r="N42" s="169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69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17" t="str">
        <f t="shared" si="2"/>
        <v xml:space="preserve"> </v>
      </c>
      <c r="Q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17" t="str">
        <f t="shared" si="3"/>
        <v xml:space="preserve"> </v>
      </c>
      <c r="S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17" t="str">
        <f t="shared" si="4"/>
        <v xml:space="preserve"> </v>
      </c>
      <c r="U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69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17" t="str">
        <f t="shared" si="5"/>
        <v xml:space="preserve"> </v>
      </c>
      <c r="X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17" t="str">
        <f t="shared" si="6"/>
        <v xml:space="preserve"> </v>
      </c>
      <c r="Z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17" t="str">
        <f t="shared" si="7"/>
        <v xml:space="preserve"> </v>
      </c>
      <c r="AB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2" customFormat="1">
      <c r="A43" s="170" t="str">
        <f t="shared" si="0"/>
        <v>71010101015122</v>
      </c>
      <c r="B43" s="171" t="s">
        <v>439</v>
      </c>
      <c r="C43" s="129" t="s">
        <v>106</v>
      </c>
      <c r="D43" s="128" t="s">
        <v>106</v>
      </c>
      <c r="E43" s="127" t="s">
        <v>106</v>
      </c>
      <c r="F43" s="172" t="s">
        <v>106</v>
      </c>
      <c r="G43" s="126">
        <v>5122</v>
      </c>
      <c r="H43" s="22"/>
      <c r="I43" s="22"/>
      <c r="J43" s="23"/>
      <c r="K43" s="23"/>
      <c r="L43" s="26" t="s">
        <v>136</v>
      </c>
      <c r="M43" s="10">
        <v>5122</v>
      </c>
      <c r="N43" s="169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69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17" t="str">
        <f t="shared" si="2"/>
        <v xml:space="preserve"> </v>
      </c>
      <c r="Q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17" t="str">
        <f t="shared" si="3"/>
        <v xml:space="preserve"> </v>
      </c>
      <c r="S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17" t="str">
        <f t="shared" si="4"/>
        <v xml:space="preserve"> </v>
      </c>
      <c r="U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69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17" t="str">
        <f t="shared" si="5"/>
        <v xml:space="preserve"> </v>
      </c>
      <c r="X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17" t="str">
        <f t="shared" si="6"/>
        <v xml:space="preserve"> </v>
      </c>
      <c r="Z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17" t="str">
        <f t="shared" si="7"/>
        <v xml:space="preserve"> </v>
      </c>
      <c r="AB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2" customFormat="1" hidden="1">
      <c r="A44" s="170" t="str">
        <f t="shared" si="0"/>
        <v>71010101015129</v>
      </c>
      <c r="B44" s="171" t="s">
        <v>439</v>
      </c>
      <c r="C44" s="129" t="s">
        <v>106</v>
      </c>
      <c r="D44" s="128" t="s">
        <v>106</v>
      </c>
      <c r="E44" s="127" t="s">
        <v>106</v>
      </c>
      <c r="F44" s="172" t="s">
        <v>106</v>
      </c>
      <c r="G44" s="126">
        <v>5129</v>
      </c>
      <c r="H44" s="22"/>
      <c r="I44" s="22"/>
      <c r="J44" s="23"/>
      <c r="K44" s="23"/>
      <c r="L44" s="26" t="s">
        <v>137</v>
      </c>
      <c r="M44" s="10">
        <v>5129</v>
      </c>
      <c r="N44" s="169">
        <f>+'havelvac 7.2'!N51+'havelvac 7.3'!N51+'havelvac 7.4'!N51+'havelvac 7.5'!N51+'havelvac 7.6'!N51+'havelvac 7.7'!N51+'havelvac 7.9'!N51+'havelvac 7.8'!N51+'havelvac 7.10'!N51+'havelvac 7.11'!N51+'havelvac 7.12'!N51+'havelvac 7.13'!N51</f>
        <v>4052.4</v>
      </c>
      <c r="O44" s="169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17" t="str">
        <f t="shared" si="2"/>
        <v xml:space="preserve"> </v>
      </c>
      <c r="Q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17" t="str">
        <f t="shared" si="3"/>
        <v xml:space="preserve"> </v>
      </c>
      <c r="S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17" t="str">
        <f t="shared" si="4"/>
        <v xml:space="preserve"> </v>
      </c>
      <c r="U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69">
        <f>+'havelvac 7.2'!P51+'havelvac 7.3'!P51+'havelvac 7.4'!P51+'havelvac 7.5'!P51+'havelvac 7.6'!P51+'havelvac 7.7'!P51+'havelvac 7.9'!P51+'havelvac 7.8'!P51+'havelvac 7.10'!P51+'havelvac 7.11'!P51+'havelvac 7.12'!P51+'havelvac 7.13'!P51</f>
        <v>4052.4</v>
      </c>
      <c r="W44" s="217" t="str">
        <f t="shared" si="5"/>
        <v xml:space="preserve"> </v>
      </c>
      <c r="X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17" t="str">
        <f t="shared" si="6"/>
        <v xml:space="preserve"> </v>
      </c>
      <c r="Z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17" t="str">
        <f t="shared" si="7"/>
        <v xml:space="preserve"> </v>
      </c>
      <c r="AB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2" customFormat="1">
      <c r="A45" s="170" t="str">
        <f t="shared" si="0"/>
        <v>71010101015132</v>
      </c>
      <c r="B45" s="171" t="s">
        <v>439</v>
      </c>
      <c r="C45" s="129" t="s">
        <v>106</v>
      </c>
      <c r="D45" s="128" t="s">
        <v>106</v>
      </c>
      <c r="E45" s="127" t="s">
        <v>106</v>
      </c>
      <c r="F45" s="172" t="s">
        <v>106</v>
      </c>
      <c r="G45" s="126">
        <v>5132</v>
      </c>
      <c r="H45" s="22"/>
      <c r="I45" s="22"/>
      <c r="J45" s="23"/>
      <c r="K45" s="23"/>
      <c r="L45" s="26" t="s">
        <v>138</v>
      </c>
      <c r="M45" s="10">
        <v>5132</v>
      </c>
      <c r="N45" s="169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69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17" t="str">
        <f t="shared" si="2"/>
        <v xml:space="preserve"> </v>
      </c>
      <c r="Q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17" t="str">
        <f t="shared" si="3"/>
        <v xml:space="preserve"> </v>
      </c>
      <c r="S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17" t="str">
        <f t="shared" si="4"/>
        <v xml:space="preserve"> </v>
      </c>
      <c r="U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69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17" t="str">
        <f t="shared" si="5"/>
        <v xml:space="preserve"> </v>
      </c>
      <c r="X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17" t="str">
        <f t="shared" si="6"/>
        <v xml:space="preserve"> </v>
      </c>
      <c r="Z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17" t="str">
        <f t="shared" si="7"/>
        <v xml:space="preserve"> </v>
      </c>
      <c r="AB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2" customFormat="1" hidden="1">
      <c r="A46" s="170" t="str">
        <f t="shared" si="0"/>
        <v>71010101015134</v>
      </c>
      <c r="B46" s="171" t="s">
        <v>439</v>
      </c>
      <c r="C46" s="129" t="s">
        <v>106</v>
      </c>
      <c r="D46" s="128" t="s">
        <v>106</v>
      </c>
      <c r="E46" s="127" t="s">
        <v>106</v>
      </c>
      <c r="F46" s="192" t="s">
        <v>106</v>
      </c>
      <c r="G46" s="173">
        <v>5134</v>
      </c>
      <c r="H46" s="22"/>
      <c r="I46" s="22"/>
      <c r="J46" s="23"/>
      <c r="K46" s="23"/>
      <c r="L46" s="26" t="s">
        <v>139</v>
      </c>
      <c r="M46" s="10">
        <v>5134</v>
      </c>
      <c r="N46" s="169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69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17" t="str">
        <f t="shared" si="2"/>
        <v xml:space="preserve"> </v>
      </c>
      <c r="Q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17" t="str">
        <f t="shared" si="3"/>
        <v xml:space="preserve"> </v>
      </c>
      <c r="S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17" t="str">
        <f t="shared" si="4"/>
        <v xml:space="preserve"> </v>
      </c>
      <c r="U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69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17" t="str">
        <f t="shared" si="5"/>
        <v xml:space="preserve"> </v>
      </c>
      <c r="X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17" t="str">
        <f t="shared" si="6"/>
        <v xml:space="preserve"> </v>
      </c>
      <c r="Z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17" t="str">
        <f t="shared" si="7"/>
        <v xml:space="preserve"> </v>
      </c>
      <c r="AB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84" customFormat="1" ht="13.5">
      <c r="A47" s="170" t="str">
        <f t="shared" si="0"/>
        <v>71010101020000</v>
      </c>
      <c r="B47" s="171" t="s">
        <v>439</v>
      </c>
      <c r="C47" s="129" t="s">
        <v>106</v>
      </c>
      <c r="D47" s="128" t="s">
        <v>106</v>
      </c>
      <c r="E47" s="127" t="s">
        <v>106</v>
      </c>
      <c r="F47" s="192" t="s">
        <v>140</v>
      </c>
      <c r="G47" s="173" t="s">
        <v>440</v>
      </c>
      <c r="H47" s="141"/>
      <c r="I47" s="142"/>
      <c r="J47" s="143"/>
      <c r="K47" s="143"/>
      <c r="L47" s="24" t="s">
        <v>141</v>
      </c>
      <c r="M47" s="25"/>
      <c r="N47" s="183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83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16" t="str">
        <f t="shared" si="2"/>
        <v xml:space="preserve"> </v>
      </c>
      <c r="Q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16" t="str">
        <f t="shared" si="3"/>
        <v xml:space="preserve"> </v>
      </c>
      <c r="S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16" t="str">
        <f t="shared" si="4"/>
        <v xml:space="preserve"> </v>
      </c>
      <c r="U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83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16" t="str">
        <f t="shared" si="5"/>
        <v xml:space="preserve"> </v>
      </c>
      <c r="X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16" t="str">
        <f t="shared" si="6"/>
        <v xml:space="preserve"> </v>
      </c>
      <c r="Z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16" t="str">
        <f t="shared" si="7"/>
        <v xml:space="preserve"> </v>
      </c>
      <c r="AB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2" customFormat="1" ht="25.5">
      <c r="A48" s="170" t="str">
        <f t="shared" si="0"/>
        <v>71010101024251</v>
      </c>
      <c r="B48" s="171" t="s">
        <v>439</v>
      </c>
      <c r="C48" s="129" t="s">
        <v>106</v>
      </c>
      <c r="D48" s="128" t="s">
        <v>106</v>
      </c>
      <c r="E48" s="127" t="s">
        <v>106</v>
      </c>
      <c r="F48" s="172" t="s">
        <v>140</v>
      </c>
      <c r="G48" s="126">
        <v>4251</v>
      </c>
      <c r="H48" s="15"/>
      <c r="I48" s="22"/>
      <c r="J48" s="23"/>
      <c r="K48" s="23"/>
      <c r="L48" s="27" t="s">
        <v>142</v>
      </c>
      <c r="M48" s="11">
        <v>4251</v>
      </c>
      <c r="N48" s="169">
        <f>+'havelvac 7.2'!N55+'havelvac 7.3'!N55+'havelvac 7.4'!N55+'havelvac 7.5'!N55+'havelvac 7.6'!N55+'havelvac 7.7'!N55+'havelvac 7.9'!N55+'havelvac 7.8'!N55+'havelvac 7.10'!N55+'havelvac 7.11'!N55+'havelvac 7.12'!N55+'havelvac 7.13'!N55</f>
        <v>422</v>
      </c>
      <c r="O48" s="169">
        <f>+'havelvac 7.2'!O55+'havelvac 7.3'!O55+'havelvac 7.4'!O55+'havelvac 7.5'!O55+'havelvac 7.6'!O55+'havelvac 7.7'!O55+'havelvac 7.9'!O55+'havelvac 7.8'!O55+'havelvac 7.10'!O55+'havelvac 7.11'!O55+'havelvac 7.12'!O55+'havelvac 7.13'!O55</f>
        <v>383.2</v>
      </c>
      <c r="P48" s="217" t="str">
        <f t="shared" si="2"/>
        <v xml:space="preserve"> </v>
      </c>
      <c r="Q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17" t="str">
        <f t="shared" si="3"/>
        <v xml:space="preserve"> </v>
      </c>
      <c r="S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17" t="str">
        <f t="shared" si="4"/>
        <v xml:space="preserve"> </v>
      </c>
      <c r="U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69">
        <f>+'havelvac 7.2'!P55+'havelvac 7.3'!P55+'havelvac 7.4'!P55+'havelvac 7.5'!P55+'havelvac 7.6'!P55+'havelvac 7.7'!P55+'havelvac 7.9'!P55+'havelvac 7.8'!P55+'havelvac 7.10'!P55+'havelvac 7.11'!P55+'havelvac 7.12'!P55+'havelvac 7.13'!P55</f>
        <v>38.799999999999997</v>
      </c>
      <c r="W48" s="217" t="str">
        <f t="shared" si="5"/>
        <v xml:space="preserve"> </v>
      </c>
      <c r="X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17" t="str">
        <f t="shared" si="6"/>
        <v xml:space="preserve"> </v>
      </c>
      <c r="Z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17" t="str">
        <f t="shared" si="7"/>
        <v xml:space="preserve"> </v>
      </c>
      <c r="AB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79" customFormat="1" ht="12.75" hidden="1">
      <c r="A49" s="170">
        <v>71010103000000</v>
      </c>
      <c r="B49" s="171" t="s">
        <v>439</v>
      </c>
      <c r="C49" s="129" t="s">
        <v>106</v>
      </c>
      <c r="D49" s="128" t="s">
        <v>106</v>
      </c>
      <c r="E49" s="127" t="s">
        <v>442</v>
      </c>
      <c r="F49" s="192" t="s">
        <v>441</v>
      </c>
      <c r="G49" s="173" t="s">
        <v>440</v>
      </c>
      <c r="H49" s="146"/>
      <c r="I49" s="147"/>
      <c r="J49" s="148"/>
      <c r="K49" s="148"/>
      <c r="L49" s="149" t="s">
        <v>581</v>
      </c>
      <c r="M49" s="150"/>
      <c r="N49" s="178"/>
      <c r="O49" s="178"/>
      <c r="P49" s="215" t="str">
        <f t="shared" si="2"/>
        <v xml:space="preserve"> </v>
      </c>
      <c r="Q49" s="178"/>
      <c r="R49" s="215" t="str">
        <f t="shared" si="3"/>
        <v xml:space="preserve"> </v>
      </c>
      <c r="S49" s="178"/>
      <c r="T49" s="215" t="str">
        <f t="shared" si="4"/>
        <v xml:space="preserve"> </v>
      </c>
      <c r="U49" s="178"/>
      <c r="V49" s="178"/>
      <c r="W49" s="215" t="str">
        <f t="shared" si="5"/>
        <v xml:space="preserve"> </v>
      </c>
      <c r="X49" s="178"/>
      <c r="Y49" s="215" t="str">
        <f t="shared" si="6"/>
        <v xml:space="preserve"> </v>
      </c>
      <c r="Z49" s="178"/>
      <c r="AA49" s="215" t="str">
        <f t="shared" si="7"/>
        <v xml:space="preserve"> </v>
      </c>
      <c r="AB49" s="178"/>
    </row>
    <row r="50" spans="1:28" s="132" customFormat="1" hidden="1">
      <c r="A50" s="170">
        <v>71010103000001</v>
      </c>
      <c r="B50" s="171" t="s">
        <v>439</v>
      </c>
      <c r="C50" s="129" t="s">
        <v>106</v>
      </c>
      <c r="D50" s="128" t="s">
        <v>106</v>
      </c>
      <c r="E50" s="127" t="s">
        <v>442</v>
      </c>
      <c r="F50" s="172" t="s">
        <v>441</v>
      </c>
      <c r="G50" s="126" t="s">
        <v>96</v>
      </c>
      <c r="H50" s="15"/>
      <c r="I50" s="22"/>
      <c r="J50" s="23"/>
      <c r="K50" s="23"/>
      <c r="L50" s="27" t="s">
        <v>108</v>
      </c>
      <c r="M50" s="11"/>
      <c r="N50" s="169"/>
      <c r="O50" s="169"/>
      <c r="P50" s="217" t="str">
        <f t="shared" si="2"/>
        <v xml:space="preserve"> </v>
      </c>
      <c r="Q50" s="169"/>
      <c r="R50" s="217" t="str">
        <f t="shared" si="3"/>
        <v xml:space="preserve"> </v>
      </c>
      <c r="S50" s="169"/>
      <c r="T50" s="217" t="str">
        <f t="shared" si="4"/>
        <v xml:space="preserve"> </v>
      </c>
      <c r="U50" s="169"/>
      <c r="V50" s="169"/>
      <c r="W50" s="217" t="str">
        <f t="shared" si="5"/>
        <v xml:space="preserve"> </v>
      </c>
      <c r="X50" s="169"/>
      <c r="Y50" s="217" t="str">
        <f t="shared" si="6"/>
        <v xml:space="preserve"> </v>
      </c>
      <c r="Z50" s="169"/>
      <c r="AA50" s="217" t="str">
        <f t="shared" si="7"/>
        <v xml:space="preserve"> </v>
      </c>
      <c r="AB50" s="169"/>
    </row>
    <row r="51" spans="1:28" s="184" customFormat="1" ht="27" hidden="1">
      <c r="A51" s="170">
        <v>71010103010000</v>
      </c>
      <c r="B51" s="171" t="s">
        <v>439</v>
      </c>
      <c r="C51" s="129" t="s">
        <v>106</v>
      </c>
      <c r="D51" s="128" t="s">
        <v>106</v>
      </c>
      <c r="E51" s="127" t="s">
        <v>442</v>
      </c>
      <c r="F51" s="192" t="s">
        <v>106</v>
      </c>
      <c r="G51" s="173" t="s">
        <v>440</v>
      </c>
      <c r="H51" s="141"/>
      <c r="I51" s="142"/>
      <c r="J51" s="143"/>
      <c r="K51" s="143"/>
      <c r="L51" s="24" t="s">
        <v>582</v>
      </c>
      <c r="M51" s="25"/>
      <c r="N51" s="183"/>
      <c r="O51" s="183"/>
      <c r="P51" s="216" t="str">
        <f t="shared" si="2"/>
        <v xml:space="preserve"> </v>
      </c>
      <c r="Q51" s="183"/>
      <c r="R51" s="216" t="str">
        <f t="shared" si="3"/>
        <v xml:space="preserve"> </v>
      </c>
      <c r="S51" s="183"/>
      <c r="T51" s="216" t="str">
        <f t="shared" si="4"/>
        <v xml:space="preserve"> </v>
      </c>
      <c r="U51" s="183"/>
      <c r="V51" s="183"/>
      <c r="W51" s="216" t="str">
        <f t="shared" si="5"/>
        <v xml:space="preserve"> </v>
      </c>
      <c r="X51" s="183"/>
      <c r="Y51" s="216" t="str">
        <f t="shared" si="6"/>
        <v xml:space="preserve"> </v>
      </c>
      <c r="Z51" s="183"/>
      <c r="AA51" s="216" t="str">
        <f t="shared" si="7"/>
        <v xml:space="preserve"> </v>
      </c>
      <c r="AB51" s="183"/>
    </row>
    <row r="52" spans="1:28" s="132" customFormat="1" hidden="1">
      <c r="A52" s="170">
        <v>71010103014239</v>
      </c>
      <c r="B52" s="171" t="s">
        <v>439</v>
      </c>
      <c r="C52" s="129" t="s">
        <v>106</v>
      </c>
      <c r="D52" s="128" t="s">
        <v>106</v>
      </c>
      <c r="E52" s="127" t="s">
        <v>442</v>
      </c>
      <c r="F52" s="172" t="s">
        <v>106</v>
      </c>
      <c r="G52" s="126">
        <v>4239</v>
      </c>
      <c r="H52" s="15"/>
      <c r="I52" s="22"/>
      <c r="J52" s="23"/>
      <c r="K52" s="23"/>
      <c r="L52" s="27" t="s">
        <v>125</v>
      </c>
      <c r="M52" s="11">
        <v>4239</v>
      </c>
      <c r="N52" s="169"/>
      <c r="O52" s="169"/>
      <c r="P52" s="217" t="str">
        <f t="shared" si="2"/>
        <v xml:space="preserve"> </v>
      </c>
      <c r="Q52" s="169"/>
      <c r="R52" s="217" t="str">
        <f t="shared" si="3"/>
        <v xml:space="preserve"> </v>
      </c>
      <c r="S52" s="169"/>
      <c r="T52" s="217" t="str">
        <f t="shared" si="4"/>
        <v xml:space="preserve"> </v>
      </c>
      <c r="U52" s="169"/>
      <c r="V52" s="169"/>
      <c r="W52" s="217" t="str">
        <f t="shared" si="5"/>
        <v xml:space="preserve"> </v>
      </c>
      <c r="X52" s="169"/>
      <c r="Y52" s="217" t="str">
        <f t="shared" si="6"/>
        <v xml:space="preserve"> </v>
      </c>
      <c r="Z52" s="169"/>
      <c r="AA52" s="217" t="str">
        <f t="shared" si="7"/>
        <v xml:space="preserve"> </v>
      </c>
      <c r="AB52" s="169"/>
    </row>
    <row r="53" spans="1:28" s="132" customFormat="1">
      <c r="A53" s="170" t="str">
        <f t="shared" si="0"/>
        <v>71010101025113</v>
      </c>
      <c r="B53" s="171" t="s">
        <v>439</v>
      </c>
      <c r="C53" s="129" t="s">
        <v>106</v>
      </c>
      <c r="D53" s="128" t="s">
        <v>106</v>
      </c>
      <c r="E53" s="127" t="s">
        <v>106</v>
      </c>
      <c r="F53" s="172" t="s">
        <v>140</v>
      </c>
      <c r="G53" s="126">
        <v>5113</v>
      </c>
      <c r="H53" s="22"/>
      <c r="I53" s="22"/>
      <c r="J53" s="23"/>
      <c r="K53" s="23"/>
      <c r="L53" s="26" t="s">
        <v>143</v>
      </c>
      <c r="M53" s="10">
        <v>5113</v>
      </c>
      <c r="N53" s="169">
        <f>+'havelvac 7.2'!N56+'havelvac 7.3'!N56+'havelvac 7.4'!N56+'havelvac 7.5'!N56+'havelvac 7.6'!N56+'havelvac 7.7'!N56+'havelvac 7.9'!N56+'havelvac 7.8'!N56+'havelvac 7.10'!N56+'havelvac 7.11'!N56+'havelvac 7.12'!N56+'havelvac 7.13'!N56</f>
        <v>383.2</v>
      </c>
      <c r="O53" s="169">
        <f>+'havelvac 7.2'!O56+'havelvac 7.3'!O56+'havelvac 7.4'!O56+'havelvac 7.5'!O56+'havelvac 7.6'!O56+'havelvac 7.7'!O56+'havelvac 7.9'!O56+'havelvac 7.8'!O56+'havelvac 7.10'!O56+'havelvac 7.11'!O56+'havelvac 7.12'!O56+'havelvac 7.13'!O56</f>
        <v>383.2</v>
      </c>
      <c r="P53" s="217" t="str">
        <f t="shared" si="2"/>
        <v xml:space="preserve"> </v>
      </c>
      <c r="Q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17" t="str">
        <f t="shared" si="3"/>
        <v xml:space="preserve"> </v>
      </c>
      <c r="S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17" t="str">
        <f t="shared" si="4"/>
        <v xml:space="preserve"> </v>
      </c>
      <c r="U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69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17" t="str">
        <f t="shared" si="5"/>
        <v xml:space="preserve"> </v>
      </c>
      <c r="X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17" t="str">
        <f t="shared" si="6"/>
        <v xml:space="preserve"> </v>
      </c>
      <c r="Z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17" t="str">
        <f t="shared" si="7"/>
        <v xml:space="preserve"> </v>
      </c>
      <c r="AB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194" customFormat="1" ht="13.5">
      <c r="A54" s="170" t="str">
        <f t="shared" si="0"/>
        <v>71010300000000</v>
      </c>
      <c r="B54" s="171" t="s">
        <v>439</v>
      </c>
      <c r="C54" s="129" t="s">
        <v>106</v>
      </c>
      <c r="D54" s="128" t="s">
        <v>442</v>
      </c>
      <c r="E54" s="191" t="s">
        <v>441</v>
      </c>
      <c r="F54" s="192" t="s">
        <v>441</v>
      </c>
      <c r="G54" s="173" t="s">
        <v>440</v>
      </c>
      <c r="H54" s="166">
        <v>2130</v>
      </c>
      <c r="I54" s="159" t="s">
        <v>106</v>
      </c>
      <c r="J54" s="160">
        <v>3</v>
      </c>
      <c r="K54" s="160">
        <v>0</v>
      </c>
      <c r="L54" s="161" t="s">
        <v>144</v>
      </c>
      <c r="M54" s="167"/>
      <c r="N54" s="174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74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14" t="str">
        <f t="shared" si="2"/>
        <v xml:space="preserve"> </v>
      </c>
      <c r="Q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14" t="str">
        <f t="shared" si="3"/>
        <v xml:space="preserve"> </v>
      </c>
      <c r="S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14" t="str">
        <f t="shared" si="4"/>
        <v xml:space="preserve"> </v>
      </c>
      <c r="U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74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14" t="str">
        <f t="shared" si="5"/>
        <v xml:space="preserve"> </v>
      </c>
      <c r="X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14" t="str">
        <f t="shared" si="6"/>
        <v xml:space="preserve"> </v>
      </c>
      <c r="Z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14" t="str">
        <f t="shared" si="7"/>
        <v xml:space="preserve"> </v>
      </c>
      <c r="AB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2" customFormat="1" ht="13.5">
      <c r="A55" s="170" t="str">
        <f t="shared" si="0"/>
        <v>71010300000001</v>
      </c>
      <c r="B55" s="171" t="s">
        <v>439</v>
      </c>
      <c r="C55" s="129" t="s">
        <v>106</v>
      </c>
      <c r="D55" s="128" t="s">
        <v>442</v>
      </c>
      <c r="E55" s="127" t="s">
        <v>441</v>
      </c>
      <c r="F55" s="192" t="s">
        <v>441</v>
      </c>
      <c r="G55" s="173" t="s">
        <v>96</v>
      </c>
      <c r="H55" s="15"/>
      <c r="I55" s="16"/>
      <c r="J55" s="17"/>
      <c r="K55" s="17"/>
      <c r="L55" s="27" t="s">
        <v>110</v>
      </c>
      <c r="M55" s="45"/>
      <c r="N55" s="176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76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13" t="str">
        <f t="shared" si="2"/>
        <v xml:space="preserve"> </v>
      </c>
      <c r="Q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13" t="str">
        <f t="shared" si="3"/>
        <v xml:space="preserve"> </v>
      </c>
      <c r="S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13" t="str">
        <f t="shared" si="4"/>
        <v xml:space="preserve"> </v>
      </c>
      <c r="U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76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13" t="str">
        <f t="shared" si="5"/>
        <v xml:space="preserve"> </v>
      </c>
      <c r="X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13" t="str">
        <f t="shared" si="6"/>
        <v xml:space="preserve"> </v>
      </c>
      <c r="Z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13" t="str">
        <f t="shared" si="7"/>
        <v xml:space="preserve"> </v>
      </c>
      <c r="AB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79" customFormat="1" ht="25.5">
      <c r="A56" s="170" t="str">
        <f t="shared" si="0"/>
        <v>71010301000000</v>
      </c>
      <c r="B56" s="171" t="s">
        <v>439</v>
      </c>
      <c r="C56" s="129" t="s">
        <v>106</v>
      </c>
      <c r="D56" s="128" t="s">
        <v>442</v>
      </c>
      <c r="E56" s="127" t="s">
        <v>106</v>
      </c>
      <c r="F56" s="192" t="s">
        <v>441</v>
      </c>
      <c r="G56" s="173" t="s">
        <v>440</v>
      </c>
      <c r="H56" s="146">
        <v>2133</v>
      </c>
      <c r="I56" s="147" t="s">
        <v>106</v>
      </c>
      <c r="J56" s="148">
        <v>3</v>
      </c>
      <c r="K56" s="148">
        <v>1</v>
      </c>
      <c r="L56" s="149" t="s">
        <v>145</v>
      </c>
      <c r="M56" s="150"/>
      <c r="N56" s="178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78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15" t="str">
        <f t="shared" si="2"/>
        <v xml:space="preserve"> </v>
      </c>
      <c r="Q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15" t="str">
        <f t="shared" si="3"/>
        <v xml:space="preserve"> </v>
      </c>
      <c r="S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15" t="str">
        <f t="shared" si="4"/>
        <v xml:space="preserve"> </v>
      </c>
      <c r="U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78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15" t="str">
        <f t="shared" si="5"/>
        <v xml:space="preserve"> </v>
      </c>
      <c r="X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15" t="str">
        <f t="shared" si="6"/>
        <v xml:space="preserve"> </v>
      </c>
      <c r="Z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15" t="str">
        <f t="shared" si="7"/>
        <v xml:space="preserve"> </v>
      </c>
      <c r="AB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2" customFormat="1" ht="12.75">
      <c r="A57" s="170" t="str">
        <f t="shared" si="0"/>
        <v>71010301000001</v>
      </c>
      <c r="B57" s="171" t="s">
        <v>439</v>
      </c>
      <c r="C57" s="129" t="s">
        <v>106</v>
      </c>
      <c r="D57" s="128" t="s">
        <v>442</v>
      </c>
      <c r="E57" s="127" t="s">
        <v>106</v>
      </c>
      <c r="F57" s="192" t="s">
        <v>441</v>
      </c>
      <c r="G57" s="173" t="s">
        <v>96</v>
      </c>
      <c r="H57" s="15"/>
      <c r="I57" s="22"/>
      <c r="J57" s="23"/>
      <c r="K57" s="23"/>
      <c r="L57" s="18" t="s">
        <v>108</v>
      </c>
      <c r="M57" s="40"/>
      <c r="N57" s="176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76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13" t="str">
        <f t="shared" si="2"/>
        <v xml:space="preserve"> </v>
      </c>
      <c r="Q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13" t="str">
        <f t="shared" si="3"/>
        <v xml:space="preserve"> </v>
      </c>
      <c r="S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13" t="str">
        <f t="shared" si="4"/>
        <v xml:space="preserve"> </v>
      </c>
      <c r="U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76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13" t="str">
        <f t="shared" si="5"/>
        <v xml:space="preserve"> </v>
      </c>
      <c r="X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13" t="str">
        <f t="shared" si="6"/>
        <v xml:space="preserve"> </v>
      </c>
      <c r="Z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13" t="str">
        <f t="shared" si="7"/>
        <v xml:space="preserve"> </v>
      </c>
      <c r="AB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84" customFormat="1" ht="40.5">
      <c r="A58" s="170" t="str">
        <f t="shared" si="0"/>
        <v>71010301010000</v>
      </c>
      <c r="B58" s="171" t="s">
        <v>439</v>
      </c>
      <c r="C58" s="129" t="s">
        <v>106</v>
      </c>
      <c r="D58" s="128" t="s">
        <v>442</v>
      </c>
      <c r="E58" s="127" t="s">
        <v>106</v>
      </c>
      <c r="F58" s="192" t="s">
        <v>106</v>
      </c>
      <c r="G58" s="173" t="s">
        <v>440</v>
      </c>
      <c r="H58" s="141"/>
      <c r="I58" s="142"/>
      <c r="J58" s="143"/>
      <c r="K58" s="143"/>
      <c r="L58" s="24" t="s">
        <v>146</v>
      </c>
      <c r="M58" s="25"/>
      <c r="N58" s="183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83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16" t="str">
        <f t="shared" si="2"/>
        <v xml:space="preserve"> </v>
      </c>
      <c r="Q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16" t="str">
        <f t="shared" si="3"/>
        <v xml:space="preserve"> </v>
      </c>
      <c r="S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16" t="str">
        <f t="shared" si="4"/>
        <v xml:space="preserve"> </v>
      </c>
      <c r="U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83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16" t="str">
        <f t="shared" si="5"/>
        <v xml:space="preserve"> </v>
      </c>
      <c r="X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16" t="str">
        <f t="shared" si="6"/>
        <v xml:space="preserve"> </v>
      </c>
      <c r="Z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16" t="str">
        <f t="shared" si="7"/>
        <v xml:space="preserve"> </v>
      </c>
      <c r="AB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2" customFormat="1">
      <c r="A59" s="170" t="str">
        <f t="shared" si="0"/>
        <v>71010301014111</v>
      </c>
      <c r="B59" s="171" t="s">
        <v>439</v>
      </c>
      <c r="C59" s="129" t="s">
        <v>106</v>
      </c>
      <c r="D59" s="128" t="s">
        <v>442</v>
      </c>
      <c r="E59" s="127" t="s">
        <v>106</v>
      </c>
      <c r="F59" s="172" t="s">
        <v>106</v>
      </c>
      <c r="G59" s="126">
        <v>4111</v>
      </c>
      <c r="H59" s="15"/>
      <c r="I59" s="22"/>
      <c r="J59" s="23"/>
      <c r="K59" s="23"/>
      <c r="L59" s="26" t="s">
        <v>112</v>
      </c>
      <c r="M59" s="11">
        <v>4111</v>
      </c>
      <c r="N59" s="169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69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17" t="str">
        <f t="shared" si="2"/>
        <v xml:space="preserve"> </v>
      </c>
      <c r="Q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17" t="str">
        <f t="shared" si="3"/>
        <v xml:space="preserve"> </v>
      </c>
      <c r="S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17" t="str">
        <f t="shared" si="4"/>
        <v xml:space="preserve"> </v>
      </c>
      <c r="U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69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17" t="str">
        <f t="shared" si="5"/>
        <v xml:space="preserve"> </v>
      </c>
      <c r="X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17" t="str">
        <f t="shared" si="6"/>
        <v xml:space="preserve"> </v>
      </c>
      <c r="Z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17" t="str">
        <f t="shared" si="7"/>
        <v xml:space="preserve"> </v>
      </c>
      <c r="AB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2" customFormat="1">
      <c r="A60" s="170" t="str">
        <f t="shared" si="0"/>
        <v>71010301014212</v>
      </c>
      <c r="B60" s="171" t="s">
        <v>439</v>
      </c>
      <c r="C60" s="129" t="s">
        <v>106</v>
      </c>
      <c r="D60" s="128" t="s">
        <v>442</v>
      </c>
      <c r="E60" s="127" t="s">
        <v>106</v>
      </c>
      <c r="F60" s="172" t="s">
        <v>106</v>
      </c>
      <c r="G60" s="126">
        <v>4212</v>
      </c>
      <c r="H60" s="15"/>
      <c r="I60" s="22"/>
      <c r="J60" s="23"/>
      <c r="K60" s="23"/>
      <c r="L60" s="26" t="s">
        <v>114</v>
      </c>
      <c r="M60" s="30">
        <v>4212</v>
      </c>
      <c r="N60" s="169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69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17" t="str">
        <f t="shared" si="2"/>
        <v xml:space="preserve"> </v>
      </c>
      <c r="Q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17" t="str">
        <f t="shared" si="3"/>
        <v xml:space="preserve"> </v>
      </c>
      <c r="S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17" t="str">
        <f t="shared" si="4"/>
        <v xml:space="preserve"> </v>
      </c>
      <c r="U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69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17" t="str">
        <f t="shared" si="5"/>
        <v xml:space="preserve"> </v>
      </c>
      <c r="X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17" t="str">
        <f t="shared" si="6"/>
        <v xml:space="preserve"> </v>
      </c>
      <c r="Z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17" t="str">
        <f t="shared" si="7"/>
        <v xml:space="preserve"> </v>
      </c>
      <c r="AB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2" customFormat="1">
      <c r="A61" s="170" t="str">
        <f t="shared" si="0"/>
        <v>71010301014213</v>
      </c>
      <c r="B61" s="171" t="s">
        <v>439</v>
      </c>
      <c r="C61" s="129" t="s">
        <v>106</v>
      </c>
      <c r="D61" s="128" t="s">
        <v>442</v>
      </c>
      <c r="E61" s="127" t="s">
        <v>106</v>
      </c>
      <c r="F61" s="172" t="s">
        <v>106</v>
      </c>
      <c r="G61" s="126">
        <v>4213</v>
      </c>
      <c r="H61" s="15"/>
      <c r="I61" s="22"/>
      <c r="J61" s="23"/>
      <c r="K61" s="23"/>
      <c r="L61" s="26" t="s">
        <v>115</v>
      </c>
      <c r="M61" s="30">
        <v>4213</v>
      </c>
      <c r="N61" s="169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69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17" t="str">
        <f t="shared" si="2"/>
        <v xml:space="preserve"> </v>
      </c>
      <c r="Q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17" t="str">
        <f t="shared" si="3"/>
        <v xml:space="preserve"> </v>
      </c>
      <c r="S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17" t="str">
        <f t="shared" si="4"/>
        <v xml:space="preserve"> </v>
      </c>
      <c r="U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69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17" t="str">
        <f t="shared" si="5"/>
        <v xml:space="preserve"> </v>
      </c>
      <c r="X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17" t="str">
        <f t="shared" si="6"/>
        <v xml:space="preserve"> </v>
      </c>
      <c r="Z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17" t="str">
        <f t="shared" si="7"/>
        <v xml:space="preserve"> </v>
      </c>
      <c r="AB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2" customFormat="1">
      <c r="A62" s="170" t="str">
        <f t="shared" si="0"/>
        <v>71010301014214</v>
      </c>
      <c r="B62" s="171" t="s">
        <v>439</v>
      </c>
      <c r="C62" s="129" t="s">
        <v>106</v>
      </c>
      <c r="D62" s="128" t="s">
        <v>442</v>
      </c>
      <c r="E62" s="127" t="s">
        <v>106</v>
      </c>
      <c r="F62" s="172" t="s">
        <v>106</v>
      </c>
      <c r="G62" s="126">
        <v>4214</v>
      </c>
      <c r="H62" s="15"/>
      <c r="I62" s="22"/>
      <c r="J62" s="23"/>
      <c r="K62" s="23"/>
      <c r="L62" s="26" t="s">
        <v>116</v>
      </c>
      <c r="M62" s="30">
        <v>4214</v>
      </c>
      <c r="N62" s="169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69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17" t="str">
        <f t="shared" si="2"/>
        <v xml:space="preserve"> </v>
      </c>
      <c r="Q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17" t="str">
        <f t="shared" si="3"/>
        <v xml:space="preserve"> </v>
      </c>
      <c r="S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17" t="str">
        <f t="shared" si="4"/>
        <v xml:space="preserve"> </v>
      </c>
      <c r="U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69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17" t="str">
        <f t="shared" si="5"/>
        <v xml:space="preserve"> </v>
      </c>
      <c r="X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17" t="str">
        <f t="shared" si="6"/>
        <v xml:space="preserve"> </v>
      </c>
      <c r="Z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17" t="str">
        <f t="shared" si="7"/>
        <v xml:space="preserve"> </v>
      </c>
      <c r="AB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2" customFormat="1">
      <c r="A63" s="170" t="str">
        <f t="shared" si="0"/>
        <v>71010301014216</v>
      </c>
      <c r="B63" s="171" t="s">
        <v>439</v>
      </c>
      <c r="C63" s="129" t="s">
        <v>106</v>
      </c>
      <c r="D63" s="128" t="s">
        <v>442</v>
      </c>
      <c r="E63" s="127" t="s">
        <v>106</v>
      </c>
      <c r="F63" s="172" t="s">
        <v>106</v>
      </c>
      <c r="G63" s="126">
        <v>4216</v>
      </c>
      <c r="H63" s="15"/>
      <c r="I63" s="22"/>
      <c r="J63" s="23"/>
      <c r="K63" s="23"/>
      <c r="L63" s="26" t="s">
        <v>147</v>
      </c>
      <c r="M63" s="30">
        <v>4216</v>
      </c>
      <c r="N63" s="169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69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17" t="str">
        <f t="shared" si="2"/>
        <v xml:space="preserve"> </v>
      </c>
      <c r="Q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17" t="str">
        <f t="shared" si="3"/>
        <v xml:space="preserve"> </v>
      </c>
      <c r="S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17" t="str">
        <f t="shared" si="4"/>
        <v xml:space="preserve"> </v>
      </c>
      <c r="U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69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17" t="str">
        <f t="shared" si="5"/>
        <v xml:space="preserve"> </v>
      </c>
      <c r="X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17" t="str">
        <f t="shared" si="6"/>
        <v xml:space="preserve"> </v>
      </c>
      <c r="Z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17" t="str">
        <f t="shared" si="7"/>
        <v xml:space="preserve"> </v>
      </c>
      <c r="AB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2" customFormat="1">
      <c r="A64" s="170" t="str">
        <f t="shared" si="0"/>
        <v>71010301014231</v>
      </c>
      <c r="B64" s="171" t="s">
        <v>439</v>
      </c>
      <c r="C64" s="129" t="s">
        <v>106</v>
      </c>
      <c r="D64" s="128" t="s">
        <v>442</v>
      </c>
      <c r="E64" s="127" t="s">
        <v>106</v>
      </c>
      <c r="F64" s="172" t="s">
        <v>106</v>
      </c>
      <c r="G64" s="126">
        <v>4231</v>
      </c>
      <c r="H64" s="15"/>
      <c r="I64" s="22"/>
      <c r="J64" s="23"/>
      <c r="K64" s="23"/>
      <c r="L64" s="26" t="s">
        <v>148</v>
      </c>
      <c r="M64" s="30">
        <v>4231</v>
      </c>
      <c r="N64" s="169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69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17" t="str">
        <f t="shared" si="2"/>
        <v xml:space="preserve"> </v>
      </c>
      <c r="Q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17" t="str">
        <f t="shared" si="3"/>
        <v xml:space="preserve"> </v>
      </c>
      <c r="S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17" t="str">
        <f t="shared" si="4"/>
        <v xml:space="preserve"> </v>
      </c>
      <c r="U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69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17" t="str">
        <f t="shared" si="5"/>
        <v xml:space="preserve"> </v>
      </c>
      <c r="X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17" t="str">
        <f t="shared" si="6"/>
        <v xml:space="preserve"> </v>
      </c>
      <c r="Z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17" t="str">
        <f t="shared" si="7"/>
        <v xml:space="preserve"> </v>
      </c>
      <c r="AB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2" customFormat="1" ht="25.5">
      <c r="A65" s="170" t="str">
        <f t="shared" si="0"/>
        <v>71010301014252</v>
      </c>
      <c r="B65" s="171" t="s">
        <v>439</v>
      </c>
      <c r="C65" s="129" t="s">
        <v>106</v>
      </c>
      <c r="D65" s="128" t="s">
        <v>442</v>
      </c>
      <c r="E65" s="127" t="s">
        <v>106</v>
      </c>
      <c r="F65" s="172" t="s">
        <v>106</v>
      </c>
      <c r="G65" s="126">
        <v>4252</v>
      </c>
      <c r="H65" s="15"/>
      <c r="I65" s="22"/>
      <c r="J65" s="23"/>
      <c r="K65" s="23"/>
      <c r="L65" s="26" t="s">
        <v>127</v>
      </c>
      <c r="M65" s="30">
        <v>4252</v>
      </c>
      <c r="N65" s="169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69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17" t="str">
        <f t="shared" si="2"/>
        <v xml:space="preserve"> </v>
      </c>
      <c r="Q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17" t="str">
        <f t="shared" si="3"/>
        <v xml:space="preserve"> </v>
      </c>
      <c r="S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17" t="str">
        <f t="shared" si="4"/>
        <v xml:space="preserve"> </v>
      </c>
      <c r="U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69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17" t="str">
        <f t="shared" si="5"/>
        <v xml:space="preserve"> </v>
      </c>
      <c r="X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17" t="str">
        <f t="shared" si="6"/>
        <v xml:space="preserve"> </v>
      </c>
      <c r="Z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17" t="str">
        <f t="shared" si="7"/>
        <v xml:space="preserve"> </v>
      </c>
      <c r="AB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2" customFormat="1">
      <c r="A66" s="170" t="str">
        <f t="shared" si="0"/>
        <v>71010301014261</v>
      </c>
      <c r="B66" s="171" t="s">
        <v>439</v>
      </c>
      <c r="C66" s="129" t="s">
        <v>106</v>
      </c>
      <c r="D66" s="128" t="s">
        <v>442</v>
      </c>
      <c r="E66" s="127" t="s">
        <v>106</v>
      </c>
      <c r="F66" s="172" t="s">
        <v>106</v>
      </c>
      <c r="G66" s="126">
        <v>4261</v>
      </c>
      <c r="H66" s="15"/>
      <c r="I66" s="22"/>
      <c r="J66" s="23"/>
      <c r="K66" s="23"/>
      <c r="L66" s="26" t="s">
        <v>128</v>
      </c>
      <c r="M66" s="30">
        <v>4261</v>
      </c>
      <c r="N66" s="169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69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17" t="str">
        <f t="shared" si="2"/>
        <v xml:space="preserve"> </v>
      </c>
      <c r="Q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17" t="str">
        <f t="shared" si="3"/>
        <v xml:space="preserve"> </v>
      </c>
      <c r="S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17" t="str">
        <f t="shared" si="4"/>
        <v xml:space="preserve"> </v>
      </c>
      <c r="U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69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17" t="str">
        <f t="shared" si="5"/>
        <v xml:space="preserve"> </v>
      </c>
      <c r="X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17" t="str">
        <f t="shared" si="6"/>
        <v xml:space="preserve"> </v>
      </c>
      <c r="Z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17" t="str">
        <f t="shared" si="7"/>
        <v xml:space="preserve"> </v>
      </c>
      <c r="AB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2" customFormat="1">
      <c r="A67" s="170" t="str">
        <f t="shared" si="0"/>
        <v>71010301014267</v>
      </c>
      <c r="B67" s="171" t="s">
        <v>439</v>
      </c>
      <c r="C67" s="129" t="s">
        <v>106</v>
      </c>
      <c r="D67" s="128" t="s">
        <v>442</v>
      </c>
      <c r="E67" s="127" t="s">
        <v>106</v>
      </c>
      <c r="F67" s="172" t="s">
        <v>106</v>
      </c>
      <c r="G67" s="126">
        <v>4267</v>
      </c>
      <c r="H67" s="15"/>
      <c r="I67" s="22"/>
      <c r="J67" s="23"/>
      <c r="K67" s="23"/>
      <c r="L67" s="26" t="s">
        <v>130</v>
      </c>
      <c r="M67" s="30">
        <v>4267</v>
      </c>
      <c r="N67" s="169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69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17" t="str">
        <f t="shared" si="2"/>
        <v xml:space="preserve"> </v>
      </c>
      <c r="Q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17" t="str">
        <f t="shared" si="3"/>
        <v xml:space="preserve"> </v>
      </c>
      <c r="S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17" t="str">
        <f t="shared" si="4"/>
        <v xml:space="preserve"> </v>
      </c>
      <c r="U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69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17" t="str">
        <f t="shared" si="5"/>
        <v xml:space="preserve"> </v>
      </c>
      <c r="X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17" t="str">
        <f t="shared" si="6"/>
        <v xml:space="preserve"> </v>
      </c>
      <c r="Z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17" t="str">
        <f t="shared" si="7"/>
        <v xml:space="preserve"> </v>
      </c>
      <c r="AB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2" customFormat="1">
      <c r="A68" s="170" t="str">
        <f t="shared" si="0"/>
        <v>71010301014823</v>
      </c>
      <c r="B68" s="171" t="s">
        <v>439</v>
      </c>
      <c r="C68" s="129" t="s">
        <v>106</v>
      </c>
      <c r="D68" s="128" t="s">
        <v>442</v>
      </c>
      <c r="E68" s="127" t="s">
        <v>106</v>
      </c>
      <c r="F68" s="172" t="s">
        <v>106</v>
      </c>
      <c r="G68" s="126">
        <v>4823</v>
      </c>
      <c r="H68" s="15"/>
      <c r="I68" s="22"/>
      <c r="J68" s="23"/>
      <c r="K68" s="23"/>
      <c r="L68" s="29" t="s">
        <v>133</v>
      </c>
      <c r="M68" s="30">
        <v>4823</v>
      </c>
      <c r="N68" s="169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69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17" t="str">
        <f t="shared" si="2"/>
        <v xml:space="preserve"> </v>
      </c>
      <c r="Q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17" t="str">
        <f t="shared" si="3"/>
        <v xml:space="preserve"> </v>
      </c>
      <c r="S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17" t="str">
        <f t="shared" si="4"/>
        <v xml:space="preserve"> </v>
      </c>
      <c r="U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69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17" t="str">
        <f t="shared" si="5"/>
        <v xml:space="preserve"> </v>
      </c>
      <c r="X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17" t="str">
        <f t="shared" si="6"/>
        <v xml:space="preserve"> </v>
      </c>
      <c r="Z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17" t="str">
        <f t="shared" si="7"/>
        <v xml:space="preserve"> </v>
      </c>
      <c r="AB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2" customFormat="1" hidden="1">
      <c r="A69" s="170" t="str">
        <f t="shared" si="0"/>
        <v>71010301015122</v>
      </c>
      <c r="B69" s="171" t="s">
        <v>439</v>
      </c>
      <c r="C69" s="129" t="s">
        <v>106</v>
      </c>
      <c r="D69" s="128" t="s">
        <v>442</v>
      </c>
      <c r="E69" s="127" t="s">
        <v>106</v>
      </c>
      <c r="F69" s="172" t="s">
        <v>106</v>
      </c>
      <c r="G69" s="126">
        <v>5122</v>
      </c>
      <c r="H69" s="15"/>
      <c r="I69" s="22"/>
      <c r="J69" s="23"/>
      <c r="K69" s="23"/>
      <c r="L69" s="26" t="s">
        <v>136</v>
      </c>
      <c r="M69" s="10">
        <v>5122</v>
      </c>
      <c r="N69" s="169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69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17" t="str">
        <f t="shared" si="2"/>
        <v xml:space="preserve"> </v>
      </c>
      <c r="Q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17" t="str">
        <f t="shared" si="3"/>
        <v xml:space="preserve"> </v>
      </c>
      <c r="S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17" t="str">
        <f t="shared" si="4"/>
        <v xml:space="preserve"> </v>
      </c>
      <c r="U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69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17" t="str">
        <f t="shared" si="5"/>
        <v xml:space="preserve"> </v>
      </c>
      <c r="X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17" t="str">
        <f t="shared" si="6"/>
        <v xml:space="preserve"> </v>
      </c>
      <c r="Z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17" t="str">
        <f t="shared" si="7"/>
        <v xml:space="preserve"> </v>
      </c>
      <c r="AB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75" customFormat="1" ht="27.75" customHeight="1">
      <c r="A70" s="170" t="str">
        <f t="shared" si="0"/>
        <v>71010500000000</v>
      </c>
      <c r="B70" s="171" t="s">
        <v>439</v>
      </c>
      <c r="C70" s="129" t="s">
        <v>106</v>
      </c>
      <c r="D70" s="128" t="s">
        <v>149</v>
      </c>
      <c r="E70" s="127" t="s">
        <v>441</v>
      </c>
      <c r="F70" s="192" t="s">
        <v>441</v>
      </c>
      <c r="G70" s="173" t="s">
        <v>440</v>
      </c>
      <c r="H70" s="166">
        <v>2150</v>
      </c>
      <c r="I70" s="159" t="s">
        <v>106</v>
      </c>
      <c r="J70" s="160">
        <v>5</v>
      </c>
      <c r="K70" s="160">
        <v>0</v>
      </c>
      <c r="L70" s="161" t="s">
        <v>150</v>
      </c>
      <c r="M70" s="167"/>
      <c r="N70" s="174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74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14" t="str">
        <f t="shared" si="2"/>
        <v xml:space="preserve"> </v>
      </c>
      <c r="Q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14" t="str">
        <f t="shared" si="3"/>
        <v xml:space="preserve"> </v>
      </c>
      <c r="S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14" t="str">
        <f t="shared" si="4"/>
        <v xml:space="preserve"> </v>
      </c>
      <c r="U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74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14" t="str">
        <f t="shared" si="5"/>
        <v xml:space="preserve"> </v>
      </c>
      <c r="X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14" t="str">
        <f t="shared" si="6"/>
        <v xml:space="preserve"> </v>
      </c>
      <c r="Z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14" t="str">
        <f t="shared" si="7"/>
        <v xml:space="preserve"> </v>
      </c>
      <c r="AB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2" customFormat="1" ht="12.75">
      <c r="A71" s="170" t="str">
        <f t="shared" si="0"/>
        <v>71010500000001</v>
      </c>
      <c r="B71" s="171" t="s">
        <v>439</v>
      </c>
      <c r="C71" s="129" t="s">
        <v>106</v>
      </c>
      <c r="D71" s="128" t="s">
        <v>149</v>
      </c>
      <c r="E71" s="127" t="s">
        <v>441</v>
      </c>
      <c r="F71" s="192" t="s">
        <v>441</v>
      </c>
      <c r="G71" s="173" t="s">
        <v>96</v>
      </c>
      <c r="H71" s="22"/>
      <c r="I71" s="16"/>
      <c r="J71" s="17"/>
      <c r="K71" s="17"/>
      <c r="L71" s="27" t="s">
        <v>110</v>
      </c>
      <c r="M71" s="28"/>
      <c r="N71" s="176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76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13" t="str">
        <f t="shared" si="2"/>
        <v xml:space="preserve"> </v>
      </c>
      <c r="Q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13" t="str">
        <f t="shared" si="3"/>
        <v xml:space="preserve"> </v>
      </c>
      <c r="S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13" t="str">
        <f t="shared" si="4"/>
        <v xml:space="preserve"> </v>
      </c>
      <c r="U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76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13" t="str">
        <f t="shared" si="5"/>
        <v xml:space="preserve"> </v>
      </c>
      <c r="X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13" t="str">
        <f t="shared" si="6"/>
        <v xml:space="preserve"> </v>
      </c>
      <c r="Z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13" t="str">
        <f t="shared" si="7"/>
        <v xml:space="preserve"> </v>
      </c>
      <c r="AB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79" customFormat="1" ht="25.5">
      <c r="A72" s="170" t="str">
        <f t="shared" si="0"/>
        <v>71010501000000</v>
      </c>
      <c r="B72" s="171" t="s">
        <v>439</v>
      </c>
      <c r="C72" s="129" t="s">
        <v>106</v>
      </c>
      <c r="D72" s="128" t="s">
        <v>149</v>
      </c>
      <c r="E72" s="127" t="s">
        <v>106</v>
      </c>
      <c r="F72" s="192" t="s">
        <v>441</v>
      </c>
      <c r="G72" s="173" t="s">
        <v>440</v>
      </c>
      <c r="H72" s="146">
        <v>2151</v>
      </c>
      <c r="I72" s="147" t="s">
        <v>106</v>
      </c>
      <c r="J72" s="148" t="s">
        <v>151</v>
      </c>
      <c r="K72" s="148">
        <v>1</v>
      </c>
      <c r="L72" s="149" t="s">
        <v>150</v>
      </c>
      <c r="M72" s="150"/>
      <c r="N72" s="178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78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15" t="str">
        <f t="shared" si="2"/>
        <v xml:space="preserve"> </v>
      </c>
      <c r="Q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15" t="str">
        <f t="shared" si="3"/>
        <v xml:space="preserve"> </v>
      </c>
      <c r="S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15" t="str">
        <f t="shared" si="4"/>
        <v xml:space="preserve"> </v>
      </c>
      <c r="U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78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15" t="str">
        <f t="shared" si="5"/>
        <v xml:space="preserve"> </v>
      </c>
      <c r="X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15" t="str">
        <f t="shared" si="6"/>
        <v xml:space="preserve"> </v>
      </c>
      <c r="Z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15" t="str">
        <f t="shared" si="7"/>
        <v xml:space="preserve"> </v>
      </c>
      <c r="AB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2" customFormat="1" ht="12.75">
      <c r="A73" s="170" t="str">
        <f t="shared" si="0"/>
        <v>71010501000001</v>
      </c>
      <c r="B73" s="171" t="s">
        <v>439</v>
      </c>
      <c r="C73" s="129" t="s">
        <v>106</v>
      </c>
      <c r="D73" s="128" t="s">
        <v>149</v>
      </c>
      <c r="E73" s="127" t="s">
        <v>106</v>
      </c>
      <c r="F73" s="192" t="s">
        <v>441</v>
      </c>
      <c r="G73" s="173" t="s">
        <v>96</v>
      </c>
      <c r="H73" s="22"/>
      <c r="I73" s="22"/>
      <c r="J73" s="23"/>
      <c r="K73" s="23"/>
      <c r="L73" s="27" t="s">
        <v>108</v>
      </c>
      <c r="M73" s="28"/>
      <c r="N73" s="176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76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13" t="str">
        <f t="shared" si="2"/>
        <v xml:space="preserve"> </v>
      </c>
      <c r="Q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13" t="str">
        <f t="shared" si="3"/>
        <v xml:space="preserve"> </v>
      </c>
      <c r="S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13" t="str">
        <f t="shared" si="4"/>
        <v xml:space="preserve"> </v>
      </c>
      <c r="U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76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13" t="str">
        <f t="shared" si="5"/>
        <v xml:space="preserve"> </v>
      </c>
      <c r="X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13" t="str">
        <f t="shared" si="6"/>
        <v xml:space="preserve"> </v>
      </c>
      <c r="Z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13" t="str">
        <f t="shared" si="7"/>
        <v xml:space="preserve"> </v>
      </c>
      <c r="AB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84" customFormat="1" ht="13.5">
      <c r="A74" s="170" t="str">
        <f t="shared" si="0"/>
        <v>71010501010000</v>
      </c>
      <c r="B74" s="171" t="s">
        <v>439</v>
      </c>
      <c r="C74" s="129" t="s">
        <v>106</v>
      </c>
      <c r="D74" s="128" t="s">
        <v>149</v>
      </c>
      <c r="E74" s="127" t="s">
        <v>106</v>
      </c>
      <c r="F74" s="192" t="s">
        <v>106</v>
      </c>
      <c r="G74" s="173" t="s">
        <v>440</v>
      </c>
      <c r="H74" s="141"/>
      <c r="I74" s="142"/>
      <c r="J74" s="143"/>
      <c r="K74" s="143"/>
      <c r="L74" s="24" t="s">
        <v>152</v>
      </c>
      <c r="M74" s="25"/>
      <c r="N74" s="183">
        <f>+'havelvac 7.2'!N84+'havelvac 7.3'!N84+'havelvac 7.4'!N84+'havelvac 7.5'!N84+'havelvac 7.6'!N84+'havelvac 7.7'!N84+'havelvac 7.9'!N84+'havelvac 7.8'!N84+'havelvac 7.10'!N84+'havelvac 7.11'!N84+'havelvac 7.12'!N84+'havelvac 7.13'!N84</f>
        <v>40676.800000000003</v>
      </c>
      <c r="O74" s="183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16" t="str">
        <f t="shared" si="2"/>
        <v xml:space="preserve"> </v>
      </c>
      <c r="Q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16" t="str">
        <f t="shared" si="3"/>
        <v xml:space="preserve"> </v>
      </c>
      <c r="S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16" t="str">
        <f t="shared" si="4"/>
        <v xml:space="preserve"> </v>
      </c>
      <c r="U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83">
        <f>+'havelvac 7.2'!P84+'havelvac 7.3'!P84+'havelvac 7.4'!P84+'havelvac 7.5'!P84+'havelvac 7.6'!P84+'havelvac 7.7'!P84+'havelvac 7.9'!P84+'havelvac 7.8'!P84+'havelvac 7.10'!P84+'havelvac 7.11'!P84+'havelvac 7.12'!P84+'havelvac 7.13'!P84</f>
        <v>40676.800000000003</v>
      </c>
      <c r="W74" s="216" t="str">
        <f t="shared" si="5"/>
        <v xml:space="preserve"> </v>
      </c>
      <c r="X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16" t="str">
        <f t="shared" si="6"/>
        <v xml:space="preserve"> </v>
      </c>
      <c r="Z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16" t="str">
        <f t="shared" si="7"/>
        <v xml:space="preserve"> </v>
      </c>
      <c r="AB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2" customFormat="1">
      <c r="A75" s="170" t="str">
        <f t="shared" si="0"/>
        <v>71010501015134</v>
      </c>
      <c r="B75" s="171" t="s">
        <v>439</v>
      </c>
      <c r="C75" s="129" t="s">
        <v>106</v>
      </c>
      <c r="D75" s="128" t="s">
        <v>149</v>
      </c>
      <c r="E75" s="127" t="s">
        <v>106</v>
      </c>
      <c r="F75" s="172" t="s">
        <v>106</v>
      </c>
      <c r="G75" s="126">
        <v>5134</v>
      </c>
      <c r="H75" s="22"/>
      <c r="I75" s="22"/>
      <c r="J75" s="23"/>
      <c r="K75" s="23"/>
      <c r="L75" s="29" t="s">
        <v>139</v>
      </c>
      <c r="M75" s="44">
        <v>5134</v>
      </c>
      <c r="N75" s="169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69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17" t="str">
        <f t="shared" si="2"/>
        <v xml:space="preserve"> </v>
      </c>
      <c r="Q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17" t="str">
        <f t="shared" si="3"/>
        <v xml:space="preserve"> </v>
      </c>
      <c r="S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17" t="str">
        <f t="shared" si="4"/>
        <v xml:space="preserve"> </v>
      </c>
      <c r="U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69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17" t="str">
        <f t="shared" si="5"/>
        <v xml:space="preserve"> </v>
      </c>
      <c r="X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17" t="str">
        <f t="shared" si="6"/>
        <v xml:space="preserve"> </v>
      </c>
      <c r="Z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17" t="str">
        <f t="shared" si="7"/>
        <v xml:space="preserve"> </v>
      </c>
      <c r="AB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84" customFormat="1" ht="27" hidden="1">
      <c r="A76" s="170" t="str">
        <f t="shared" si="0"/>
        <v>71010501020000</v>
      </c>
      <c r="B76" s="171" t="s">
        <v>439</v>
      </c>
      <c r="C76" s="129" t="s">
        <v>106</v>
      </c>
      <c r="D76" s="128" t="s">
        <v>149</v>
      </c>
      <c r="E76" s="127" t="s">
        <v>106</v>
      </c>
      <c r="F76" s="192" t="s">
        <v>140</v>
      </c>
      <c r="G76" s="173" t="s">
        <v>440</v>
      </c>
      <c r="H76" s="141"/>
      <c r="I76" s="142"/>
      <c r="J76" s="143"/>
      <c r="K76" s="143"/>
      <c r="L76" s="24" t="s">
        <v>153</v>
      </c>
      <c r="M76" s="25"/>
      <c r="N76" s="183">
        <f>+'havelvac 7.2'!N86+'havelvac 7.3'!N86+'havelvac 7.4'!N86+'havelvac 7.5'!N86+'havelvac 7.6'!N86+'havelvac 7.7'!N86+'havelvac 7.9'!N86+'havelvac 7.8'!N86+'havelvac 7.10'!N86+'havelvac 7.11'!N86+'havelvac 7.12'!N86+'havelvac 7.13'!N86</f>
        <v>40676.800000000003</v>
      </c>
      <c r="O76" s="183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16" t="str">
        <f t="shared" si="2"/>
        <v xml:space="preserve"> </v>
      </c>
      <c r="Q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16" t="str">
        <f t="shared" si="3"/>
        <v xml:space="preserve"> </v>
      </c>
      <c r="S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16" t="str">
        <f t="shared" si="4"/>
        <v xml:space="preserve"> </v>
      </c>
      <c r="U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83">
        <f>+'havelvac 7.2'!P86+'havelvac 7.3'!P86+'havelvac 7.4'!P86+'havelvac 7.5'!P86+'havelvac 7.6'!P86+'havelvac 7.7'!P86+'havelvac 7.9'!P86+'havelvac 7.8'!P86+'havelvac 7.10'!P86+'havelvac 7.11'!P86+'havelvac 7.12'!P86+'havelvac 7.13'!P86</f>
        <v>40676.800000000003</v>
      </c>
      <c r="W76" s="216" t="str">
        <f t="shared" si="5"/>
        <v xml:space="preserve"> </v>
      </c>
      <c r="X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16" t="str">
        <f t="shared" si="6"/>
        <v xml:space="preserve"> </v>
      </c>
      <c r="Z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16" t="str">
        <f t="shared" si="7"/>
        <v xml:space="preserve"> </v>
      </c>
      <c r="AB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2" customFormat="1" hidden="1">
      <c r="A77" s="170" t="str">
        <f t="shared" ref="A77:A142" si="8">CONCATENATE(B77,C77,D77,E77,F77,G77)</f>
        <v>71010501025134</v>
      </c>
      <c r="B77" s="171" t="s">
        <v>439</v>
      </c>
      <c r="C77" s="129" t="s">
        <v>106</v>
      </c>
      <c r="D77" s="128" t="s">
        <v>149</v>
      </c>
      <c r="E77" s="127" t="s">
        <v>106</v>
      </c>
      <c r="F77" s="172" t="s">
        <v>140</v>
      </c>
      <c r="G77" s="126">
        <v>5134</v>
      </c>
      <c r="H77" s="22"/>
      <c r="I77" s="22"/>
      <c r="J77" s="23"/>
      <c r="K77" s="23"/>
      <c r="L77" s="29" t="s">
        <v>139</v>
      </c>
      <c r="M77" s="44">
        <v>5134</v>
      </c>
      <c r="N77" s="169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69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17" t="str">
        <f t="shared" si="2"/>
        <v xml:space="preserve"> </v>
      </c>
      <c r="Q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17" t="str">
        <f t="shared" si="3"/>
        <v xml:space="preserve"> </v>
      </c>
      <c r="S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17" t="str">
        <f t="shared" si="4"/>
        <v xml:space="preserve"> </v>
      </c>
      <c r="U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69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17" t="str">
        <f t="shared" si="5"/>
        <v xml:space="preserve"> </v>
      </c>
      <c r="X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17" t="str">
        <f t="shared" si="6"/>
        <v xml:space="preserve"> </v>
      </c>
      <c r="Z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17" t="str">
        <f t="shared" si="7"/>
        <v xml:space="preserve"> </v>
      </c>
      <c r="AB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84" customFormat="1" ht="27" hidden="1">
      <c r="A78" s="170" t="str">
        <f t="shared" si="8"/>
        <v>71010501030000</v>
      </c>
      <c r="B78" s="171" t="s">
        <v>439</v>
      </c>
      <c r="C78" s="129" t="s">
        <v>106</v>
      </c>
      <c r="D78" s="128" t="s">
        <v>149</v>
      </c>
      <c r="E78" s="127" t="s">
        <v>106</v>
      </c>
      <c r="F78" s="192" t="s">
        <v>442</v>
      </c>
      <c r="G78" s="173" t="s">
        <v>440</v>
      </c>
      <c r="H78" s="141"/>
      <c r="I78" s="142"/>
      <c r="J78" s="143"/>
      <c r="K78" s="143"/>
      <c r="L78" s="24" t="s">
        <v>154</v>
      </c>
      <c r="M78" s="25"/>
      <c r="N78" s="183">
        <f>+'havelvac 7.2'!N88+'havelvac 7.3'!N88+'havelvac 7.4'!N88+'havelvac 7.5'!N88+'havelvac 7.6'!N88+'havelvac 7.7'!N88+'havelvac 7.9'!N88+'havelvac 7.8'!N88+'havelvac 7.10'!N88+'havelvac 7.11'!N88+'havelvac 7.12'!N88+'havelvac 7.13'!N88</f>
        <v>40676.800000000003</v>
      </c>
      <c r="O78" s="183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16" t="str">
        <f t="shared" si="2"/>
        <v xml:space="preserve"> </v>
      </c>
      <c r="Q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16" t="str">
        <f t="shared" si="3"/>
        <v xml:space="preserve"> </v>
      </c>
      <c r="S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16" t="str">
        <f t="shared" si="4"/>
        <v xml:space="preserve"> </v>
      </c>
      <c r="U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83">
        <f>+'havelvac 7.2'!P88+'havelvac 7.3'!P88+'havelvac 7.4'!P88+'havelvac 7.5'!P88+'havelvac 7.6'!P88+'havelvac 7.7'!P88+'havelvac 7.9'!P88+'havelvac 7.8'!P88+'havelvac 7.10'!P88+'havelvac 7.11'!P88+'havelvac 7.12'!P88+'havelvac 7.13'!P88</f>
        <v>40676.800000000003</v>
      </c>
      <c r="W78" s="216" t="str">
        <f t="shared" si="5"/>
        <v xml:space="preserve"> </v>
      </c>
      <c r="X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16" t="str">
        <f t="shared" si="6"/>
        <v xml:space="preserve"> </v>
      </c>
      <c r="Z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16" t="str">
        <f t="shared" si="7"/>
        <v xml:space="preserve"> </v>
      </c>
      <c r="AB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2" customFormat="1" hidden="1">
      <c r="A79" s="170" t="str">
        <f t="shared" si="8"/>
        <v>71010501035134</v>
      </c>
      <c r="B79" s="171" t="s">
        <v>439</v>
      </c>
      <c r="C79" s="129" t="s">
        <v>106</v>
      </c>
      <c r="D79" s="128" t="s">
        <v>149</v>
      </c>
      <c r="E79" s="127" t="s">
        <v>106</v>
      </c>
      <c r="F79" s="172" t="s">
        <v>442</v>
      </c>
      <c r="G79" s="126">
        <v>5134</v>
      </c>
      <c r="H79" s="22"/>
      <c r="I79" s="22"/>
      <c r="J79" s="23"/>
      <c r="K79" s="23"/>
      <c r="L79" s="29" t="s">
        <v>139</v>
      </c>
      <c r="M79" s="44">
        <v>5134</v>
      </c>
      <c r="N79" s="169">
        <f>+'havelvac 7.2'!N90+'havelvac 7.3'!N90+'havelvac 7.4'!N90+'havelvac 7.5'!N90+'havelvac 7.6'!N90+'havelvac 7.7'!N90+'havelvac 7.9'!N90+'havelvac 7.8'!N90+'havelvac 7.10'!N90+'havelvac 7.11'!N90+'havelvac 7.12'!N90+'havelvac 7.13'!N90</f>
        <v>40676.800000000003</v>
      </c>
      <c r="O79" s="169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17" t="str">
        <f t="shared" si="2"/>
        <v xml:space="preserve"> </v>
      </c>
      <c r="Q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17" t="str">
        <f t="shared" si="3"/>
        <v xml:space="preserve"> </v>
      </c>
      <c r="S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17" t="str">
        <f t="shared" si="4"/>
        <v xml:space="preserve"> </v>
      </c>
      <c r="U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69">
        <f>+'havelvac 7.2'!P90+'havelvac 7.3'!P90+'havelvac 7.4'!P90+'havelvac 7.5'!P90+'havelvac 7.6'!P90+'havelvac 7.7'!P90+'havelvac 7.9'!P90+'havelvac 7.8'!P90+'havelvac 7.10'!P90+'havelvac 7.11'!P90+'havelvac 7.12'!P90+'havelvac 7.13'!P90</f>
        <v>40676.800000000003</v>
      </c>
      <c r="W79" s="217" t="str">
        <f t="shared" si="5"/>
        <v xml:space="preserve"> </v>
      </c>
      <c r="X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17" t="str">
        <f t="shared" si="6"/>
        <v xml:space="preserve"> </v>
      </c>
      <c r="Z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17" t="str">
        <f t="shared" si="7"/>
        <v xml:space="preserve"> </v>
      </c>
      <c r="AB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84" customFormat="1" ht="13.5" hidden="1">
      <c r="A80" s="170" t="str">
        <f t="shared" si="8"/>
        <v>71010501040000</v>
      </c>
      <c r="B80" s="171" t="s">
        <v>439</v>
      </c>
      <c r="C80" s="129" t="s">
        <v>106</v>
      </c>
      <c r="D80" s="128" t="s">
        <v>149</v>
      </c>
      <c r="E80" s="127" t="s">
        <v>106</v>
      </c>
      <c r="F80" s="192" t="s">
        <v>155</v>
      </c>
      <c r="G80" s="173" t="s">
        <v>440</v>
      </c>
      <c r="H80" s="141"/>
      <c r="I80" s="142"/>
      <c r="J80" s="143"/>
      <c r="K80" s="143"/>
      <c r="L80" s="24" t="s">
        <v>156</v>
      </c>
      <c r="M80" s="25"/>
      <c r="N80" s="183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83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16" t="str">
        <f t="shared" ref="P80:P143" si="9">IFERROR(Q80/O80, " ")</f>
        <v xml:space="preserve"> </v>
      </c>
      <c r="Q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16" t="str">
        <f t="shared" ref="R80:R143" si="10">IFERROR(S80/O80, " ")</f>
        <v xml:space="preserve"> </v>
      </c>
      <c r="S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16" t="str">
        <f t="shared" ref="T80:T143" si="11">IFERROR(U80/O80, " ")</f>
        <v xml:space="preserve"> </v>
      </c>
      <c r="U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83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16" t="str">
        <f t="shared" ref="W80:W143" si="12">IFERROR(X80/V80, " ")</f>
        <v xml:space="preserve"> </v>
      </c>
      <c r="X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16" t="str">
        <f t="shared" ref="Y80:Y143" si="13">IFERROR(Z80/V80, " ")</f>
        <v xml:space="preserve"> </v>
      </c>
      <c r="Z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16" t="str">
        <f t="shared" ref="AA80:AA143" si="14">IFERROR(AB80/V80, " ")</f>
        <v xml:space="preserve"> </v>
      </c>
      <c r="AB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2" customFormat="1" hidden="1">
      <c r="A81" s="170" t="str">
        <f t="shared" si="8"/>
        <v>71010501045134</v>
      </c>
      <c r="B81" s="171" t="s">
        <v>439</v>
      </c>
      <c r="C81" s="129" t="s">
        <v>106</v>
      </c>
      <c r="D81" s="128" t="s">
        <v>149</v>
      </c>
      <c r="E81" s="127" t="s">
        <v>106</v>
      </c>
      <c r="F81" s="172" t="s">
        <v>155</v>
      </c>
      <c r="G81" s="126">
        <v>5134</v>
      </c>
      <c r="H81" s="22"/>
      <c r="I81" s="22"/>
      <c r="J81" s="23"/>
      <c r="K81" s="23"/>
      <c r="L81" s="29" t="s">
        <v>139</v>
      </c>
      <c r="M81" s="44">
        <v>5134</v>
      </c>
      <c r="N81" s="169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69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17" t="str">
        <f t="shared" si="9"/>
        <v xml:space="preserve"> </v>
      </c>
      <c r="Q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17" t="str">
        <f t="shared" si="10"/>
        <v xml:space="preserve"> </v>
      </c>
      <c r="S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17" t="str">
        <f t="shared" si="11"/>
        <v xml:space="preserve"> </v>
      </c>
      <c r="U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69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17" t="str">
        <f t="shared" si="12"/>
        <v xml:space="preserve"> </v>
      </c>
      <c r="X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17" t="str">
        <f t="shared" si="13"/>
        <v xml:space="preserve"> </v>
      </c>
      <c r="Z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17" t="str">
        <f t="shared" si="14"/>
        <v xml:space="preserve"> </v>
      </c>
      <c r="AB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75" customFormat="1" ht="27">
      <c r="A82" s="170" t="str">
        <f t="shared" si="8"/>
        <v>71010600000000</v>
      </c>
      <c r="B82" s="171" t="s">
        <v>439</v>
      </c>
      <c r="C82" s="129" t="s">
        <v>106</v>
      </c>
      <c r="D82" s="128" t="s">
        <v>157</v>
      </c>
      <c r="E82" s="127" t="s">
        <v>441</v>
      </c>
      <c r="F82" s="192" t="s">
        <v>441</v>
      </c>
      <c r="G82" s="173" t="s">
        <v>440</v>
      </c>
      <c r="H82" s="166">
        <v>2160</v>
      </c>
      <c r="I82" s="159" t="s">
        <v>106</v>
      </c>
      <c r="J82" s="160">
        <v>6</v>
      </c>
      <c r="K82" s="160">
        <v>0</v>
      </c>
      <c r="L82" s="161" t="s">
        <v>158</v>
      </c>
      <c r="M82" s="167"/>
      <c r="N82" s="174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74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14" t="str">
        <f t="shared" si="9"/>
        <v xml:space="preserve"> </v>
      </c>
      <c r="Q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14" t="str">
        <f t="shared" si="10"/>
        <v xml:space="preserve"> </v>
      </c>
      <c r="S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14" t="str">
        <f t="shared" si="11"/>
        <v xml:space="preserve"> </v>
      </c>
      <c r="U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74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14" t="str">
        <f t="shared" si="12"/>
        <v xml:space="preserve"> </v>
      </c>
      <c r="X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14" t="str">
        <f t="shared" si="13"/>
        <v xml:space="preserve"> </v>
      </c>
      <c r="Z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14" t="str">
        <f t="shared" si="14"/>
        <v xml:space="preserve"> </v>
      </c>
      <c r="AB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2" customFormat="1" ht="12.75">
      <c r="A83" s="170" t="str">
        <f t="shared" si="8"/>
        <v>71010600000001</v>
      </c>
      <c r="B83" s="171" t="s">
        <v>439</v>
      </c>
      <c r="C83" s="129" t="s">
        <v>106</v>
      </c>
      <c r="D83" s="128" t="s">
        <v>157</v>
      </c>
      <c r="E83" s="127" t="s">
        <v>441</v>
      </c>
      <c r="F83" s="192" t="s">
        <v>441</v>
      </c>
      <c r="G83" s="173" t="s">
        <v>96</v>
      </c>
      <c r="H83" s="22"/>
      <c r="I83" s="16"/>
      <c r="J83" s="17"/>
      <c r="K83" s="17"/>
      <c r="L83" s="27" t="s">
        <v>110</v>
      </c>
      <c r="M83" s="28"/>
      <c r="N83" s="176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76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13" t="str">
        <f t="shared" si="9"/>
        <v xml:space="preserve"> </v>
      </c>
      <c r="Q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13" t="str">
        <f t="shared" si="10"/>
        <v xml:space="preserve"> </v>
      </c>
      <c r="S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13" t="str">
        <f t="shared" si="11"/>
        <v xml:space="preserve"> </v>
      </c>
      <c r="U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76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13" t="str">
        <f t="shared" si="12"/>
        <v xml:space="preserve"> </v>
      </c>
      <c r="X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13" t="str">
        <f t="shared" si="13"/>
        <v xml:space="preserve"> </v>
      </c>
      <c r="Z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13" t="str">
        <f t="shared" si="14"/>
        <v xml:space="preserve"> </v>
      </c>
      <c r="AB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79" customFormat="1" ht="25.5">
      <c r="A84" s="170" t="str">
        <f t="shared" si="8"/>
        <v>71010601000000</v>
      </c>
      <c r="B84" s="171" t="s">
        <v>439</v>
      </c>
      <c r="C84" s="129" t="s">
        <v>106</v>
      </c>
      <c r="D84" s="128" t="s">
        <v>157</v>
      </c>
      <c r="E84" s="127" t="s">
        <v>106</v>
      </c>
      <c r="F84" s="192" t="s">
        <v>441</v>
      </c>
      <c r="G84" s="173" t="s">
        <v>440</v>
      </c>
      <c r="H84" s="146">
        <v>2161</v>
      </c>
      <c r="I84" s="147" t="s">
        <v>106</v>
      </c>
      <c r="J84" s="148">
        <v>6</v>
      </c>
      <c r="K84" s="148">
        <v>1</v>
      </c>
      <c r="L84" s="149" t="s">
        <v>159</v>
      </c>
      <c r="M84" s="150"/>
      <c r="N84" s="178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78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15" t="str">
        <f t="shared" si="9"/>
        <v xml:space="preserve"> </v>
      </c>
      <c r="Q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15" t="str">
        <f t="shared" si="10"/>
        <v xml:space="preserve"> </v>
      </c>
      <c r="S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15" t="str">
        <f t="shared" si="11"/>
        <v xml:space="preserve"> </v>
      </c>
      <c r="U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78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15" t="str">
        <f t="shared" si="12"/>
        <v xml:space="preserve"> </v>
      </c>
      <c r="X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15" t="str">
        <f t="shared" si="13"/>
        <v xml:space="preserve"> </v>
      </c>
      <c r="Z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15" t="str">
        <f t="shared" si="14"/>
        <v xml:space="preserve"> </v>
      </c>
      <c r="AB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2" customFormat="1" ht="12.75">
      <c r="A85" s="170" t="str">
        <f t="shared" si="8"/>
        <v>71010601000001</v>
      </c>
      <c r="B85" s="171" t="s">
        <v>439</v>
      </c>
      <c r="C85" s="129" t="s">
        <v>106</v>
      </c>
      <c r="D85" s="128" t="s">
        <v>157</v>
      </c>
      <c r="E85" s="127" t="s">
        <v>106</v>
      </c>
      <c r="F85" s="192" t="s">
        <v>441</v>
      </c>
      <c r="G85" s="173" t="s">
        <v>96</v>
      </c>
      <c r="H85" s="22"/>
      <c r="I85" s="22"/>
      <c r="J85" s="23"/>
      <c r="K85" s="23"/>
      <c r="L85" s="27" t="s">
        <v>108</v>
      </c>
      <c r="M85" s="28"/>
      <c r="N85" s="176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76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13" t="str">
        <f t="shared" si="9"/>
        <v xml:space="preserve"> </v>
      </c>
      <c r="Q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13" t="str">
        <f t="shared" si="10"/>
        <v xml:space="preserve"> </v>
      </c>
      <c r="S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13" t="str">
        <f t="shared" si="11"/>
        <v xml:space="preserve"> </v>
      </c>
      <c r="U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76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13" t="str">
        <f t="shared" si="12"/>
        <v xml:space="preserve"> </v>
      </c>
      <c r="X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13" t="str">
        <f t="shared" si="13"/>
        <v xml:space="preserve"> </v>
      </c>
      <c r="Z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13" t="str">
        <f t="shared" si="14"/>
        <v xml:space="preserve"> </v>
      </c>
      <c r="AB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84" customFormat="1" ht="40.5">
      <c r="A86" s="170" t="str">
        <f t="shared" si="8"/>
        <v>71010601010000</v>
      </c>
      <c r="B86" s="171" t="s">
        <v>439</v>
      </c>
      <c r="C86" s="129" t="s">
        <v>106</v>
      </c>
      <c r="D86" s="128" t="s">
        <v>157</v>
      </c>
      <c r="E86" s="127" t="s">
        <v>106</v>
      </c>
      <c r="F86" s="192" t="s">
        <v>106</v>
      </c>
      <c r="G86" s="173" t="s">
        <v>440</v>
      </c>
      <c r="H86" s="141"/>
      <c r="I86" s="142"/>
      <c r="J86" s="143"/>
      <c r="K86" s="143"/>
      <c r="L86" s="24" t="s">
        <v>160</v>
      </c>
      <c r="M86" s="25"/>
      <c r="N86" s="183">
        <f>+'havelvac 7.2'!N99+'havelvac 7.3'!N99+'havelvac 7.4'!N99+'havelvac 7.5'!N99+'havelvac 7.6'!N99+'havelvac 7.7'!N99+'havelvac 7.9'!N99+'havelvac 7.8'!N99+'havelvac 7.10'!N99+'havelvac 7.11'!N99+'havelvac 7.12'!N99+'havelvac 7.13'!N99</f>
        <v>14388.9</v>
      </c>
      <c r="O86" s="183">
        <f>+'havelvac 7.2'!O99+'havelvac 7.3'!O99+'havelvac 7.4'!O99+'havelvac 7.5'!O99+'havelvac 7.6'!O99+'havelvac 7.7'!O99+'havelvac 7.9'!O99+'havelvac 7.8'!O99+'havelvac 7.10'!O99+'havelvac 7.11'!O99+'havelvac 7.12'!O99+'havelvac 7.13'!O99</f>
        <v>14388.9</v>
      </c>
      <c r="P86" s="216" t="str">
        <f t="shared" si="9"/>
        <v xml:space="preserve"> </v>
      </c>
      <c r="Q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16" t="str">
        <f t="shared" si="10"/>
        <v xml:space="preserve"> </v>
      </c>
      <c r="S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16" t="str">
        <f t="shared" si="11"/>
        <v xml:space="preserve"> </v>
      </c>
      <c r="U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83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16" t="str">
        <f t="shared" si="12"/>
        <v xml:space="preserve"> </v>
      </c>
      <c r="X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16" t="str">
        <f t="shared" si="13"/>
        <v xml:space="preserve"> </v>
      </c>
      <c r="Z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16" t="str">
        <f t="shared" si="14"/>
        <v xml:space="preserve"> </v>
      </c>
      <c r="AB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2" customFormat="1" hidden="1">
      <c r="A87" s="170" t="str">
        <f t="shared" si="8"/>
        <v>71010601014729</v>
      </c>
      <c r="B87" s="171" t="s">
        <v>439</v>
      </c>
      <c r="C87" s="129" t="s">
        <v>106</v>
      </c>
      <c r="D87" s="128" t="s">
        <v>157</v>
      </c>
      <c r="E87" s="127" t="s">
        <v>106</v>
      </c>
      <c r="F87" s="172" t="s">
        <v>106</v>
      </c>
      <c r="G87" s="126">
        <v>4729</v>
      </c>
      <c r="H87" s="22"/>
      <c r="I87" s="22"/>
      <c r="J87" s="23"/>
      <c r="K87" s="23"/>
      <c r="L87" s="26" t="s">
        <v>161</v>
      </c>
      <c r="M87" s="10">
        <v>4729</v>
      </c>
      <c r="N87" s="169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69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17" t="str">
        <f t="shared" si="9"/>
        <v xml:space="preserve"> </v>
      </c>
      <c r="Q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17" t="str">
        <f t="shared" si="10"/>
        <v xml:space="preserve"> </v>
      </c>
      <c r="S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17" t="str">
        <f t="shared" si="11"/>
        <v xml:space="preserve"> </v>
      </c>
      <c r="U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69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17" t="str">
        <f t="shared" si="12"/>
        <v xml:space="preserve"> </v>
      </c>
      <c r="X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17" t="str">
        <f t="shared" si="13"/>
        <v xml:space="preserve"> </v>
      </c>
      <c r="Z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17" t="str">
        <f t="shared" si="14"/>
        <v xml:space="preserve"> </v>
      </c>
      <c r="AB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2" customFormat="1">
      <c r="A88" s="170" t="str">
        <f t="shared" si="8"/>
        <v>71010601014823</v>
      </c>
      <c r="B88" s="171" t="s">
        <v>439</v>
      </c>
      <c r="C88" s="129" t="s">
        <v>106</v>
      </c>
      <c r="D88" s="128" t="s">
        <v>157</v>
      </c>
      <c r="E88" s="127" t="s">
        <v>106</v>
      </c>
      <c r="F88" s="172" t="s">
        <v>106</v>
      </c>
      <c r="G88" s="126">
        <v>4823</v>
      </c>
      <c r="H88" s="22"/>
      <c r="I88" s="22"/>
      <c r="J88" s="23"/>
      <c r="K88" s="23"/>
      <c r="L88" s="26" t="s">
        <v>133</v>
      </c>
      <c r="M88" s="10">
        <v>4823</v>
      </c>
      <c r="N88" s="169">
        <f>+'havelvac 7.2'!N101+'havelvac 7.3'!N101+'havelvac 7.4'!N101+'havelvac 7.5'!N101+'havelvac 7.6'!N101+'havelvac 7.7'!N101+'havelvac 7.9'!N101+'havelvac 7.8'!N101+'havelvac 7.10'!N101+'havelvac 7.11'!N101+'havelvac 7.12'!N101+'havelvac 7.13'!N101</f>
        <v>14388.9</v>
      </c>
      <c r="O88" s="169">
        <f>+'havelvac 7.2'!O101+'havelvac 7.3'!O101+'havelvac 7.4'!O101+'havelvac 7.5'!O101+'havelvac 7.6'!O101+'havelvac 7.7'!O101+'havelvac 7.9'!O101+'havelvac 7.8'!O101+'havelvac 7.10'!O101+'havelvac 7.11'!O101+'havelvac 7.12'!O101+'havelvac 7.13'!O101</f>
        <v>14388.9</v>
      </c>
      <c r="P88" s="217" t="str">
        <f t="shared" si="9"/>
        <v xml:space="preserve"> </v>
      </c>
      <c r="Q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17" t="str">
        <f t="shared" si="10"/>
        <v xml:space="preserve"> </v>
      </c>
      <c r="S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17" t="str">
        <f t="shared" si="11"/>
        <v xml:space="preserve"> </v>
      </c>
      <c r="U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69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17" t="str">
        <f t="shared" si="12"/>
        <v xml:space="preserve"> </v>
      </c>
      <c r="X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17" t="str">
        <f t="shared" si="13"/>
        <v xml:space="preserve"> </v>
      </c>
      <c r="Z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17" t="str">
        <f t="shared" si="14"/>
        <v xml:space="preserve"> </v>
      </c>
      <c r="AB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84" customFormat="1" ht="40.5">
      <c r="A89" s="170" t="str">
        <f t="shared" si="8"/>
        <v>71010601020000</v>
      </c>
      <c r="B89" s="171" t="s">
        <v>439</v>
      </c>
      <c r="C89" s="129" t="s">
        <v>106</v>
      </c>
      <c r="D89" s="128" t="s">
        <v>157</v>
      </c>
      <c r="E89" s="127" t="s">
        <v>106</v>
      </c>
      <c r="F89" s="192" t="s">
        <v>140</v>
      </c>
      <c r="G89" s="173" t="s">
        <v>440</v>
      </c>
      <c r="H89" s="141"/>
      <c r="I89" s="142"/>
      <c r="J89" s="143"/>
      <c r="K89" s="143"/>
      <c r="L89" s="24" t="s">
        <v>162</v>
      </c>
      <c r="M89" s="25"/>
      <c r="N89" s="183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83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16" t="str">
        <f t="shared" si="9"/>
        <v xml:space="preserve"> </v>
      </c>
      <c r="Q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16" t="str">
        <f t="shared" si="10"/>
        <v xml:space="preserve"> </v>
      </c>
      <c r="S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16" t="str">
        <f t="shared" si="11"/>
        <v xml:space="preserve"> </v>
      </c>
      <c r="U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83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16" t="str">
        <f t="shared" si="12"/>
        <v xml:space="preserve"> </v>
      </c>
      <c r="X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16" t="str">
        <f t="shared" si="13"/>
        <v xml:space="preserve"> </v>
      </c>
      <c r="Z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16" t="str">
        <f t="shared" si="14"/>
        <v xml:space="preserve"> </v>
      </c>
      <c r="AB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2" customFormat="1">
      <c r="A90" s="170" t="str">
        <f t="shared" si="8"/>
        <v>71010601024241</v>
      </c>
      <c r="B90" s="171" t="s">
        <v>439</v>
      </c>
      <c r="C90" s="129" t="s">
        <v>106</v>
      </c>
      <c r="D90" s="128" t="s">
        <v>157</v>
      </c>
      <c r="E90" s="127" t="s">
        <v>106</v>
      </c>
      <c r="F90" s="172" t="s">
        <v>140</v>
      </c>
      <c r="G90" s="126">
        <v>4241</v>
      </c>
      <c r="H90" s="22"/>
      <c r="I90" s="22"/>
      <c r="J90" s="23"/>
      <c r="K90" s="23"/>
      <c r="L90" s="26" t="s">
        <v>126</v>
      </c>
      <c r="M90" s="10">
        <v>4241</v>
      </c>
      <c r="N90" s="169">
        <f>+'havelvac 7.2'!N103+'havelvac 7.3'!N103+'havelvac 7.4'!N103+'havelvac 7.5'!N103+'havelvac 7.6'!N103+'havelvac 7.7'!N103+'havelvac 7.9'!N103+'havelvac 7.8'!N103+'havelvac 7.10'!N103+'havelvac 7.11'!N103+'havelvac 7.12'!N103+'havelvac 7.13'!N103</f>
        <v>14388.9</v>
      </c>
      <c r="O90" s="169">
        <f>+'havelvac 7.2'!O103+'havelvac 7.3'!O103+'havelvac 7.4'!O103+'havelvac 7.5'!O103+'havelvac 7.6'!O103+'havelvac 7.7'!O103+'havelvac 7.9'!O103+'havelvac 7.8'!O103+'havelvac 7.10'!O103+'havelvac 7.11'!O103+'havelvac 7.12'!O103+'havelvac 7.13'!O103</f>
        <v>14388.9</v>
      </c>
      <c r="P90" s="217" t="str">
        <f t="shared" si="9"/>
        <v xml:space="preserve"> </v>
      </c>
      <c r="Q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17" t="str">
        <f t="shared" si="10"/>
        <v xml:space="preserve"> </v>
      </c>
      <c r="S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17" t="str">
        <f t="shared" si="11"/>
        <v xml:space="preserve"> </v>
      </c>
      <c r="U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69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17" t="str">
        <f t="shared" si="12"/>
        <v xml:space="preserve"> </v>
      </c>
      <c r="X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17" t="str">
        <f t="shared" si="13"/>
        <v xml:space="preserve"> </v>
      </c>
      <c r="Z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17" t="str">
        <f t="shared" si="14"/>
        <v xml:space="preserve"> </v>
      </c>
      <c r="AB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2" customFormat="1">
      <c r="A91" s="170" t="str">
        <f t="shared" si="8"/>
        <v>71010601024823</v>
      </c>
      <c r="B91" s="171" t="s">
        <v>439</v>
      </c>
      <c r="C91" s="129" t="s">
        <v>106</v>
      </c>
      <c r="D91" s="128" t="s">
        <v>157</v>
      </c>
      <c r="E91" s="127" t="s">
        <v>106</v>
      </c>
      <c r="F91" s="172" t="s">
        <v>140</v>
      </c>
      <c r="G91" s="126">
        <v>4823</v>
      </c>
      <c r="H91" s="22"/>
      <c r="I91" s="22"/>
      <c r="J91" s="23"/>
      <c r="K91" s="23"/>
      <c r="L91" s="26" t="s">
        <v>133</v>
      </c>
      <c r="M91" s="10">
        <v>4823</v>
      </c>
      <c r="N91" s="169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69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17" t="str">
        <f t="shared" si="9"/>
        <v xml:space="preserve"> </v>
      </c>
      <c r="Q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17" t="str">
        <f t="shared" si="10"/>
        <v xml:space="preserve"> </v>
      </c>
      <c r="S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17" t="str">
        <f t="shared" si="11"/>
        <v xml:space="preserve"> </v>
      </c>
      <c r="U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69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17" t="str">
        <f t="shared" si="12"/>
        <v xml:space="preserve"> </v>
      </c>
      <c r="X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17" t="str">
        <f t="shared" si="13"/>
        <v xml:space="preserve"> </v>
      </c>
      <c r="Z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17" t="str">
        <f t="shared" si="14"/>
        <v xml:space="preserve"> </v>
      </c>
      <c r="AB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58" customFormat="1">
      <c r="A92" s="118" t="str">
        <f t="shared" si="8"/>
        <v>71020000000000</v>
      </c>
      <c r="B92" s="120" t="s">
        <v>439</v>
      </c>
      <c r="C92" s="113" t="s">
        <v>140</v>
      </c>
      <c r="D92" s="114" t="s">
        <v>441</v>
      </c>
      <c r="E92" s="123" t="s">
        <v>441</v>
      </c>
      <c r="F92" s="124" t="s">
        <v>441</v>
      </c>
      <c r="G92" s="125" t="s">
        <v>440</v>
      </c>
      <c r="H92" s="164">
        <v>2200</v>
      </c>
      <c r="I92" s="198" t="s">
        <v>140</v>
      </c>
      <c r="J92" s="199">
        <v>0</v>
      </c>
      <c r="K92" s="199">
        <v>0</v>
      </c>
      <c r="L92" s="156" t="s">
        <v>163</v>
      </c>
      <c r="M92" s="165"/>
      <c r="N92" s="157">
        <f>+'havelvac 7.2'!N105+'havelvac 7.3'!N105+'havelvac 7.4'!N105+'havelvac 7.5'!N105+'havelvac 7.6'!N105+'havelvac 7.7'!N105+'havelvac 7.9'!N105+'havelvac 7.8'!N105+'havelvac 7.10'!N105+'havelvac 7.11'!N105+'havelvac 7.12'!N105+'havelvac 7.13'!N105</f>
        <v>14388.9</v>
      </c>
      <c r="O92" s="157">
        <f>+'havelvac 7.2'!O105+'havelvac 7.3'!O105+'havelvac 7.4'!O105+'havelvac 7.5'!O105+'havelvac 7.6'!O105+'havelvac 7.7'!O105+'havelvac 7.9'!O105+'havelvac 7.8'!O105+'havelvac 7.10'!O105+'havelvac 7.11'!O105+'havelvac 7.12'!O105+'havelvac 7.13'!O105</f>
        <v>14388.9</v>
      </c>
      <c r="P92" s="212" t="str">
        <f t="shared" si="9"/>
        <v xml:space="preserve"> </v>
      </c>
      <c r="Q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12" t="str">
        <f t="shared" si="10"/>
        <v xml:space="preserve"> </v>
      </c>
      <c r="S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12" t="str">
        <f t="shared" si="11"/>
        <v xml:space="preserve"> </v>
      </c>
      <c r="U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57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12" t="str">
        <f t="shared" si="12"/>
        <v xml:space="preserve"> </v>
      </c>
      <c r="X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12" t="str">
        <f t="shared" si="13"/>
        <v xml:space="preserve"> </v>
      </c>
      <c r="Z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12" t="str">
        <f t="shared" si="14"/>
        <v xml:space="preserve"> </v>
      </c>
      <c r="AB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2" customFormat="1" ht="12.75">
      <c r="A93" s="170" t="str">
        <f t="shared" si="8"/>
        <v>71020000000001</v>
      </c>
      <c r="B93" s="171" t="s">
        <v>439</v>
      </c>
      <c r="C93" s="129" t="s">
        <v>140</v>
      </c>
      <c r="D93" s="128" t="s">
        <v>441</v>
      </c>
      <c r="E93" s="127" t="s">
        <v>441</v>
      </c>
      <c r="F93" s="172" t="s">
        <v>441</v>
      </c>
      <c r="G93" s="173" t="s">
        <v>96</v>
      </c>
      <c r="H93" s="22"/>
      <c r="I93" s="16"/>
      <c r="J93" s="17"/>
      <c r="K93" s="17"/>
      <c r="L93" s="27" t="s">
        <v>108</v>
      </c>
      <c r="M93" s="28"/>
      <c r="N93" s="176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76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13" t="str">
        <f t="shared" si="9"/>
        <v xml:space="preserve"> </v>
      </c>
      <c r="Q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13" t="str">
        <f t="shared" si="10"/>
        <v xml:space="preserve"> </v>
      </c>
      <c r="S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13" t="str">
        <f t="shared" si="11"/>
        <v xml:space="preserve"> </v>
      </c>
      <c r="U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76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13" t="str">
        <f t="shared" si="12"/>
        <v xml:space="preserve"> </v>
      </c>
      <c r="X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13" t="str">
        <f t="shared" si="13"/>
        <v xml:space="preserve"> </v>
      </c>
      <c r="Z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13" t="str">
        <f t="shared" si="14"/>
        <v xml:space="preserve"> </v>
      </c>
      <c r="AB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75" customFormat="1" ht="13.5">
      <c r="A94" s="170" t="str">
        <f t="shared" si="8"/>
        <v>71020200000000</v>
      </c>
      <c r="B94" s="171" t="s">
        <v>439</v>
      </c>
      <c r="C94" s="129" t="s">
        <v>140</v>
      </c>
      <c r="D94" s="128" t="s">
        <v>140</v>
      </c>
      <c r="E94" s="127" t="s">
        <v>441</v>
      </c>
      <c r="F94" s="172" t="s">
        <v>441</v>
      </c>
      <c r="G94" s="173" t="s">
        <v>440</v>
      </c>
      <c r="H94" s="166">
        <v>2220</v>
      </c>
      <c r="I94" s="159" t="s">
        <v>140</v>
      </c>
      <c r="J94" s="160">
        <v>2</v>
      </c>
      <c r="K94" s="160">
        <v>0</v>
      </c>
      <c r="L94" s="161" t="s">
        <v>164</v>
      </c>
      <c r="M94" s="167"/>
      <c r="N94" s="174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74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14" t="str">
        <f t="shared" si="9"/>
        <v xml:space="preserve"> </v>
      </c>
      <c r="Q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14" t="str">
        <f t="shared" si="10"/>
        <v xml:space="preserve"> </v>
      </c>
      <c r="S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14" t="str">
        <f t="shared" si="11"/>
        <v xml:space="preserve"> </v>
      </c>
      <c r="U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74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14" t="str">
        <f t="shared" si="12"/>
        <v xml:space="preserve"> </v>
      </c>
      <c r="X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14" t="str">
        <f t="shared" si="13"/>
        <v xml:space="preserve"> </v>
      </c>
      <c r="Z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14" t="str">
        <f t="shared" si="14"/>
        <v xml:space="preserve"> </v>
      </c>
      <c r="AB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2" customFormat="1" ht="12.75">
      <c r="A95" s="170" t="str">
        <f t="shared" si="8"/>
        <v>71020200000001</v>
      </c>
      <c r="B95" s="171" t="s">
        <v>439</v>
      </c>
      <c r="C95" s="129" t="s">
        <v>140</v>
      </c>
      <c r="D95" s="128" t="s">
        <v>140</v>
      </c>
      <c r="E95" s="127" t="s">
        <v>441</v>
      </c>
      <c r="F95" s="172" t="s">
        <v>441</v>
      </c>
      <c r="G95" s="173" t="s">
        <v>96</v>
      </c>
      <c r="H95" s="22"/>
      <c r="I95" s="16"/>
      <c r="J95" s="17"/>
      <c r="K95" s="17"/>
      <c r="L95" s="27" t="s">
        <v>110</v>
      </c>
      <c r="M95" s="28"/>
      <c r="N95" s="176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76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13" t="str">
        <f t="shared" si="9"/>
        <v xml:space="preserve"> </v>
      </c>
      <c r="Q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13" t="str">
        <f t="shared" si="10"/>
        <v xml:space="preserve"> </v>
      </c>
      <c r="S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13" t="str">
        <f t="shared" si="11"/>
        <v xml:space="preserve"> </v>
      </c>
      <c r="U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76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13" t="str">
        <f t="shared" si="12"/>
        <v xml:space="preserve"> </v>
      </c>
      <c r="X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13" t="str">
        <f t="shared" si="13"/>
        <v xml:space="preserve"> </v>
      </c>
      <c r="Z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13" t="str">
        <f t="shared" si="14"/>
        <v xml:space="preserve"> </v>
      </c>
      <c r="AB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79" customFormat="1" ht="12.75">
      <c r="A96" s="170" t="str">
        <f t="shared" si="8"/>
        <v>71020201000000</v>
      </c>
      <c r="B96" s="171" t="s">
        <v>439</v>
      </c>
      <c r="C96" s="129" t="s">
        <v>140</v>
      </c>
      <c r="D96" s="128" t="s">
        <v>140</v>
      </c>
      <c r="E96" s="127" t="s">
        <v>106</v>
      </c>
      <c r="F96" s="172" t="s">
        <v>441</v>
      </c>
      <c r="G96" s="173" t="s">
        <v>440</v>
      </c>
      <c r="H96" s="146">
        <v>2221</v>
      </c>
      <c r="I96" s="147" t="s">
        <v>140</v>
      </c>
      <c r="J96" s="148">
        <v>2</v>
      </c>
      <c r="K96" s="148">
        <v>1</v>
      </c>
      <c r="L96" s="149" t="s">
        <v>165</v>
      </c>
      <c r="M96" s="150"/>
      <c r="N96" s="178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78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15" t="str">
        <f t="shared" si="9"/>
        <v xml:space="preserve"> </v>
      </c>
      <c r="Q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15" t="str">
        <f t="shared" si="10"/>
        <v xml:space="preserve"> </v>
      </c>
      <c r="S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15" t="str">
        <f t="shared" si="11"/>
        <v xml:space="preserve"> </v>
      </c>
      <c r="U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78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15" t="str">
        <f t="shared" si="12"/>
        <v xml:space="preserve"> </v>
      </c>
      <c r="X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15" t="str">
        <f t="shared" si="13"/>
        <v xml:space="preserve"> </v>
      </c>
      <c r="Z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15" t="str">
        <f t="shared" si="14"/>
        <v xml:space="preserve"> </v>
      </c>
      <c r="AB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2" customFormat="1" ht="12.75">
      <c r="A97" s="170" t="str">
        <f t="shared" si="8"/>
        <v>71020201000001</v>
      </c>
      <c r="B97" s="171" t="s">
        <v>439</v>
      </c>
      <c r="C97" s="129" t="s">
        <v>140</v>
      </c>
      <c r="D97" s="128" t="s">
        <v>140</v>
      </c>
      <c r="E97" s="127" t="s">
        <v>106</v>
      </c>
      <c r="F97" s="172" t="s">
        <v>441</v>
      </c>
      <c r="G97" s="173" t="s">
        <v>96</v>
      </c>
      <c r="H97" s="22"/>
      <c r="I97" s="22"/>
      <c r="J97" s="23"/>
      <c r="K97" s="23"/>
      <c r="L97" s="27" t="s">
        <v>108</v>
      </c>
      <c r="M97" s="28"/>
      <c r="N97" s="176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76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13" t="str">
        <f t="shared" si="9"/>
        <v xml:space="preserve"> </v>
      </c>
      <c r="Q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13" t="str">
        <f t="shared" si="10"/>
        <v xml:space="preserve"> </v>
      </c>
      <c r="S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13" t="str">
        <f t="shared" si="11"/>
        <v xml:space="preserve"> </v>
      </c>
      <c r="U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76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13" t="str">
        <f t="shared" si="12"/>
        <v xml:space="preserve"> </v>
      </c>
      <c r="X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13" t="str">
        <f t="shared" si="13"/>
        <v xml:space="preserve"> </v>
      </c>
      <c r="Z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13" t="str">
        <f t="shared" si="14"/>
        <v xml:space="preserve"> </v>
      </c>
      <c r="AB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84" customFormat="1" ht="13.5">
      <c r="A98" s="170" t="str">
        <f t="shared" si="8"/>
        <v>71020201010000</v>
      </c>
      <c r="B98" s="171" t="s">
        <v>439</v>
      </c>
      <c r="C98" s="129" t="s">
        <v>140</v>
      </c>
      <c r="D98" s="128" t="s">
        <v>140</v>
      </c>
      <c r="E98" s="127" t="s">
        <v>106</v>
      </c>
      <c r="F98" s="172" t="s">
        <v>106</v>
      </c>
      <c r="G98" s="173" t="s">
        <v>440</v>
      </c>
      <c r="H98" s="141"/>
      <c r="I98" s="142"/>
      <c r="J98" s="143"/>
      <c r="K98" s="143"/>
      <c r="L98" s="24" t="s">
        <v>166</v>
      </c>
      <c r="M98" s="25"/>
      <c r="N98" s="183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83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16" t="str">
        <f t="shared" si="9"/>
        <v xml:space="preserve"> </v>
      </c>
      <c r="Q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16" t="str">
        <f t="shared" si="10"/>
        <v xml:space="preserve"> </v>
      </c>
      <c r="S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16" t="str">
        <f t="shared" si="11"/>
        <v xml:space="preserve"> </v>
      </c>
      <c r="U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83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16" t="str">
        <f t="shared" si="12"/>
        <v xml:space="preserve"> </v>
      </c>
      <c r="X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16" t="str">
        <f t="shared" si="13"/>
        <v xml:space="preserve"> </v>
      </c>
      <c r="Z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16" t="str">
        <f t="shared" si="14"/>
        <v xml:space="preserve"> </v>
      </c>
      <c r="AB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2" customFormat="1" hidden="1">
      <c r="A99" s="170" t="str">
        <f t="shared" si="8"/>
        <v>71020201014239</v>
      </c>
      <c r="B99" s="171" t="s">
        <v>439</v>
      </c>
      <c r="C99" s="129" t="s">
        <v>140</v>
      </c>
      <c r="D99" s="128" t="s">
        <v>140</v>
      </c>
      <c r="E99" s="127" t="s">
        <v>106</v>
      </c>
      <c r="F99" s="172" t="s">
        <v>106</v>
      </c>
      <c r="G99" s="126">
        <v>4239</v>
      </c>
      <c r="H99" s="15"/>
      <c r="I99" s="22"/>
      <c r="J99" s="23"/>
      <c r="K99" s="23"/>
      <c r="L99" s="29" t="s">
        <v>125</v>
      </c>
      <c r="M99" s="30">
        <v>4239</v>
      </c>
      <c r="N99" s="169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69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17" t="str">
        <f t="shared" si="9"/>
        <v xml:space="preserve"> </v>
      </c>
      <c r="Q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17" t="str">
        <f t="shared" si="10"/>
        <v xml:space="preserve"> </v>
      </c>
      <c r="S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17" t="str">
        <f t="shared" si="11"/>
        <v xml:space="preserve"> </v>
      </c>
      <c r="U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69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17" t="str">
        <f t="shared" si="12"/>
        <v xml:space="preserve"> </v>
      </c>
      <c r="X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17" t="str">
        <f t="shared" si="13"/>
        <v xml:space="preserve"> </v>
      </c>
      <c r="Z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17" t="str">
        <f t="shared" si="14"/>
        <v xml:space="preserve"> </v>
      </c>
      <c r="AB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2" customFormat="1">
      <c r="A100" s="170" t="str">
        <f t="shared" si="8"/>
        <v>71020201014261</v>
      </c>
      <c r="B100" s="171" t="s">
        <v>439</v>
      </c>
      <c r="C100" s="129" t="s">
        <v>140</v>
      </c>
      <c r="D100" s="128" t="s">
        <v>140</v>
      </c>
      <c r="E100" s="127" t="s">
        <v>106</v>
      </c>
      <c r="F100" s="172" t="s">
        <v>106</v>
      </c>
      <c r="G100" s="126">
        <v>4261</v>
      </c>
      <c r="H100" s="15"/>
      <c r="I100" s="22"/>
      <c r="J100" s="23"/>
      <c r="K100" s="23"/>
      <c r="L100" s="26" t="s">
        <v>128</v>
      </c>
      <c r="M100" s="30">
        <v>4261</v>
      </c>
      <c r="N100" s="169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69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17" t="str">
        <f t="shared" si="9"/>
        <v xml:space="preserve"> </v>
      </c>
      <c r="Q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17" t="str">
        <f t="shared" si="10"/>
        <v xml:space="preserve"> </v>
      </c>
      <c r="S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17" t="str">
        <f t="shared" si="11"/>
        <v xml:space="preserve"> </v>
      </c>
      <c r="U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69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17" t="str">
        <f t="shared" si="12"/>
        <v xml:space="preserve"> </v>
      </c>
      <c r="X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17" t="str">
        <f t="shared" si="13"/>
        <v xml:space="preserve"> </v>
      </c>
      <c r="Z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17" t="str">
        <f t="shared" si="14"/>
        <v xml:space="preserve"> </v>
      </c>
      <c r="AB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2" customFormat="1" hidden="1">
      <c r="A101" s="170" t="str">
        <f t="shared" si="8"/>
        <v>71020201014264</v>
      </c>
      <c r="B101" s="186" t="s">
        <v>439</v>
      </c>
      <c r="C101" s="129" t="s">
        <v>140</v>
      </c>
      <c r="D101" s="128" t="s">
        <v>140</v>
      </c>
      <c r="E101" s="127" t="s">
        <v>106</v>
      </c>
      <c r="F101" s="172" t="s">
        <v>106</v>
      </c>
      <c r="G101" s="126">
        <v>4264</v>
      </c>
      <c r="H101" s="177"/>
      <c r="I101" s="180"/>
      <c r="J101" s="187"/>
      <c r="K101" s="188"/>
      <c r="L101" s="189" t="s">
        <v>129</v>
      </c>
      <c r="M101" s="11">
        <v>4264</v>
      </c>
      <c r="N101" s="169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69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17" t="str">
        <f t="shared" si="9"/>
        <v xml:space="preserve"> </v>
      </c>
      <c r="Q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17" t="str">
        <f t="shared" si="10"/>
        <v xml:space="preserve"> </v>
      </c>
      <c r="S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17" t="str">
        <f t="shared" si="11"/>
        <v xml:space="preserve"> </v>
      </c>
      <c r="U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69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17" t="str">
        <f t="shared" si="12"/>
        <v xml:space="preserve"> </v>
      </c>
      <c r="X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17" t="str">
        <f t="shared" si="13"/>
        <v xml:space="preserve"> </v>
      </c>
      <c r="Z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17" t="str">
        <f t="shared" si="14"/>
        <v xml:space="preserve"> </v>
      </c>
      <c r="AB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2" customFormat="1" hidden="1">
      <c r="A102" s="170" t="str">
        <f t="shared" si="8"/>
        <v>71020201014639</v>
      </c>
      <c r="B102" s="171" t="s">
        <v>439</v>
      </c>
      <c r="C102" s="129" t="s">
        <v>140</v>
      </c>
      <c r="D102" s="128" t="s">
        <v>140</v>
      </c>
      <c r="E102" s="127" t="s">
        <v>106</v>
      </c>
      <c r="F102" s="172" t="s">
        <v>106</v>
      </c>
      <c r="G102" s="126">
        <v>4639</v>
      </c>
      <c r="H102" s="15"/>
      <c r="I102" s="22"/>
      <c r="J102" s="23"/>
      <c r="K102" s="23"/>
      <c r="L102" s="29" t="s">
        <v>167</v>
      </c>
      <c r="M102" s="30">
        <v>4639</v>
      </c>
      <c r="N102" s="169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69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17" t="str">
        <f t="shared" si="9"/>
        <v xml:space="preserve"> </v>
      </c>
      <c r="Q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17" t="str">
        <f t="shared" si="10"/>
        <v xml:space="preserve"> </v>
      </c>
      <c r="S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17" t="str">
        <f t="shared" si="11"/>
        <v xml:space="preserve"> </v>
      </c>
      <c r="U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69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17" t="str">
        <f t="shared" si="12"/>
        <v xml:space="preserve"> </v>
      </c>
      <c r="X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17" t="str">
        <f t="shared" si="13"/>
        <v xml:space="preserve"> </v>
      </c>
      <c r="Z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17" t="str">
        <f t="shared" si="14"/>
        <v xml:space="preserve"> </v>
      </c>
      <c r="AB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75" customFormat="1" ht="13.5">
      <c r="A103" s="170" t="str">
        <f t="shared" si="8"/>
        <v>71020500000000</v>
      </c>
      <c r="B103" s="171" t="s">
        <v>439</v>
      </c>
      <c r="C103" s="129" t="s">
        <v>140</v>
      </c>
      <c r="D103" s="128" t="s">
        <v>149</v>
      </c>
      <c r="E103" s="127" t="s">
        <v>441</v>
      </c>
      <c r="F103" s="172" t="s">
        <v>441</v>
      </c>
      <c r="G103" s="173" t="s">
        <v>440</v>
      </c>
      <c r="H103" s="166">
        <v>2250</v>
      </c>
      <c r="I103" s="159" t="s">
        <v>140</v>
      </c>
      <c r="J103" s="160">
        <v>5</v>
      </c>
      <c r="K103" s="160">
        <v>0</v>
      </c>
      <c r="L103" s="161" t="s">
        <v>168</v>
      </c>
      <c r="M103" s="167"/>
      <c r="N103" s="174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74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14" t="str">
        <f t="shared" si="9"/>
        <v xml:space="preserve"> </v>
      </c>
      <c r="Q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14" t="str">
        <f t="shared" si="10"/>
        <v xml:space="preserve"> </v>
      </c>
      <c r="S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14" t="str">
        <f t="shared" si="11"/>
        <v xml:space="preserve"> </v>
      </c>
      <c r="U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74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14" t="str">
        <f t="shared" si="12"/>
        <v xml:space="preserve"> </v>
      </c>
      <c r="X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14" t="str">
        <f t="shared" si="13"/>
        <v xml:space="preserve"> </v>
      </c>
      <c r="Z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14" t="str">
        <f t="shared" si="14"/>
        <v xml:space="preserve"> </v>
      </c>
      <c r="AB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2" customFormat="1" ht="12.75">
      <c r="A104" s="170" t="str">
        <f t="shared" si="8"/>
        <v>71020500000001</v>
      </c>
      <c r="B104" s="171" t="s">
        <v>439</v>
      </c>
      <c r="C104" s="129" t="s">
        <v>140</v>
      </c>
      <c r="D104" s="128" t="s">
        <v>149</v>
      </c>
      <c r="E104" s="127" t="s">
        <v>441</v>
      </c>
      <c r="F104" s="172" t="s">
        <v>441</v>
      </c>
      <c r="G104" s="173" t="s">
        <v>96</v>
      </c>
      <c r="H104" s="22"/>
      <c r="I104" s="16"/>
      <c r="J104" s="17"/>
      <c r="K104" s="17"/>
      <c r="L104" s="27" t="s">
        <v>110</v>
      </c>
      <c r="M104" s="28"/>
      <c r="N104" s="176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76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13" t="str">
        <f t="shared" si="9"/>
        <v xml:space="preserve"> </v>
      </c>
      <c r="Q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13" t="str">
        <f t="shared" si="10"/>
        <v xml:space="preserve"> </v>
      </c>
      <c r="S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13" t="str">
        <f t="shared" si="11"/>
        <v xml:space="preserve"> </v>
      </c>
      <c r="U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76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13" t="str">
        <f t="shared" si="12"/>
        <v xml:space="preserve"> </v>
      </c>
      <c r="X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13" t="str">
        <f t="shared" si="13"/>
        <v xml:space="preserve"> </v>
      </c>
      <c r="Z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13" t="str">
        <f t="shared" si="14"/>
        <v xml:space="preserve"> </v>
      </c>
      <c r="AB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79" customFormat="1" ht="12.75">
      <c r="A105" s="170" t="str">
        <f t="shared" si="8"/>
        <v>71020501000000</v>
      </c>
      <c r="B105" s="171" t="s">
        <v>439</v>
      </c>
      <c r="C105" s="129" t="s">
        <v>140</v>
      </c>
      <c r="D105" s="128" t="s">
        <v>149</v>
      </c>
      <c r="E105" s="127" t="s">
        <v>106</v>
      </c>
      <c r="F105" s="172" t="s">
        <v>441</v>
      </c>
      <c r="G105" s="173" t="s">
        <v>440</v>
      </c>
      <c r="H105" s="146">
        <v>2251</v>
      </c>
      <c r="I105" s="147" t="s">
        <v>140</v>
      </c>
      <c r="J105" s="148">
        <v>5</v>
      </c>
      <c r="K105" s="148">
        <v>1</v>
      </c>
      <c r="L105" s="149" t="s">
        <v>168</v>
      </c>
      <c r="M105" s="150"/>
      <c r="N105" s="178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78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15" t="str">
        <f t="shared" si="9"/>
        <v xml:space="preserve"> </v>
      </c>
      <c r="Q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15" t="str">
        <f t="shared" si="10"/>
        <v xml:space="preserve"> </v>
      </c>
      <c r="S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15" t="str">
        <f t="shared" si="11"/>
        <v xml:space="preserve"> </v>
      </c>
      <c r="U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78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15" t="str">
        <f t="shared" si="12"/>
        <v xml:space="preserve"> </v>
      </c>
      <c r="X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15" t="str">
        <f t="shared" si="13"/>
        <v xml:space="preserve"> </v>
      </c>
      <c r="Z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15" t="str">
        <f t="shared" si="14"/>
        <v xml:space="preserve"> </v>
      </c>
      <c r="AB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2" customFormat="1" ht="12.75">
      <c r="A106" s="170" t="str">
        <f t="shared" si="8"/>
        <v>71020501000001</v>
      </c>
      <c r="B106" s="171" t="s">
        <v>439</v>
      </c>
      <c r="C106" s="129" t="s">
        <v>140</v>
      </c>
      <c r="D106" s="128" t="s">
        <v>149</v>
      </c>
      <c r="E106" s="127" t="s">
        <v>106</v>
      </c>
      <c r="F106" s="172" t="s">
        <v>441</v>
      </c>
      <c r="G106" s="173" t="s">
        <v>96</v>
      </c>
      <c r="H106" s="22"/>
      <c r="I106" s="22"/>
      <c r="J106" s="23"/>
      <c r="K106" s="23"/>
      <c r="L106" s="27" t="s">
        <v>108</v>
      </c>
      <c r="M106" s="28"/>
      <c r="N106" s="176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76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13" t="str">
        <f t="shared" si="9"/>
        <v xml:space="preserve"> </v>
      </c>
      <c r="Q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13" t="str">
        <f t="shared" si="10"/>
        <v xml:space="preserve"> </v>
      </c>
      <c r="S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13" t="str">
        <f t="shared" si="11"/>
        <v xml:space="preserve"> </v>
      </c>
      <c r="U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76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13" t="str">
        <f t="shared" si="12"/>
        <v xml:space="preserve"> </v>
      </c>
      <c r="X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13" t="str">
        <f t="shared" si="13"/>
        <v xml:space="preserve"> </v>
      </c>
      <c r="Z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13" t="str">
        <f t="shared" si="14"/>
        <v xml:space="preserve"> </v>
      </c>
      <c r="AB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84" customFormat="1" ht="27">
      <c r="A107" s="170" t="str">
        <f t="shared" si="8"/>
        <v>71020501010000</v>
      </c>
      <c r="B107" s="171" t="s">
        <v>439</v>
      </c>
      <c r="C107" s="129" t="s">
        <v>140</v>
      </c>
      <c r="D107" s="128" t="s">
        <v>149</v>
      </c>
      <c r="E107" s="127" t="s">
        <v>106</v>
      </c>
      <c r="F107" s="172" t="s">
        <v>106</v>
      </c>
      <c r="G107" s="173" t="s">
        <v>440</v>
      </c>
      <c r="H107" s="141"/>
      <c r="I107" s="142"/>
      <c r="J107" s="143"/>
      <c r="K107" s="143"/>
      <c r="L107" s="24" t="s">
        <v>576</v>
      </c>
      <c r="M107" s="25"/>
      <c r="N107" s="183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83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16" t="str">
        <f t="shared" si="9"/>
        <v xml:space="preserve"> </v>
      </c>
      <c r="Q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16" t="str">
        <f t="shared" si="10"/>
        <v xml:space="preserve"> </v>
      </c>
      <c r="S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16" t="str">
        <f t="shared" si="11"/>
        <v xml:space="preserve"> </v>
      </c>
      <c r="U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83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16" t="str">
        <f t="shared" si="12"/>
        <v xml:space="preserve"> </v>
      </c>
      <c r="X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16" t="str">
        <f t="shared" si="13"/>
        <v xml:space="preserve"> </v>
      </c>
      <c r="Z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16" t="str">
        <f t="shared" si="14"/>
        <v xml:space="preserve"> </v>
      </c>
      <c r="AB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2" customFormat="1" hidden="1">
      <c r="A108" s="170" t="str">
        <f t="shared" si="8"/>
        <v>71020501014216</v>
      </c>
      <c r="B108" s="171" t="s">
        <v>439</v>
      </c>
      <c r="C108" s="129" t="s">
        <v>140</v>
      </c>
      <c r="D108" s="128" t="s">
        <v>149</v>
      </c>
      <c r="E108" s="127" t="s">
        <v>106</v>
      </c>
      <c r="F108" s="172" t="s">
        <v>106</v>
      </c>
      <c r="G108" s="126">
        <v>4216</v>
      </c>
      <c r="H108" s="15"/>
      <c r="I108" s="22"/>
      <c r="J108" s="23"/>
      <c r="K108" s="23"/>
      <c r="L108" s="29" t="s">
        <v>118</v>
      </c>
      <c r="M108" s="30">
        <v>4216</v>
      </c>
      <c r="N108" s="169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69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17" t="str">
        <f t="shared" si="9"/>
        <v xml:space="preserve"> </v>
      </c>
      <c r="Q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17" t="str">
        <f t="shared" si="10"/>
        <v xml:space="preserve"> </v>
      </c>
      <c r="S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17" t="str">
        <f t="shared" si="11"/>
        <v xml:space="preserve"> </v>
      </c>
      <c r="U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69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17" t="str">
        <f t="shared" si="12"/>
        <v xml:space="preserve"> </v>
      </c>
      <c r="X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17" t="str">
        <f t="shared" si="13"/>
        <v xml:space="preserve"> </v>
      </c>
      <c r="Z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17" t="str">
        <f t="shared" si="14"/>
        <v xml:space="preserve"> </v>
      </c>
      <c r="AB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2" customFormat="1">
      <c r="A109" s="170" t="str">
        <f t="shared" si="8"/>
        <v>71020501014239</v>
      </c>
      <c r="B109" s="171" t="s">
        <v>439</v>
      </c>
      <c r="C109" s="129" t="s">
        <v>140</v>
      </c>
      <c r="D109" s="128" t="s">
        <v>149</v>
      </c>
      <c r="E109" s="127" t="s">
        <v>106</v>
      </c>
      <c r="F109" s="172" t="s">
        <v>106</v>
      </c>
      <c r="G109" s="126">
        <v>4239</v>
      </c>
      <c r="H109" s="15"/>
      <c r="I109" s="22"/>
      <c r="J109" s="23"/>
      <c r="K109" s="23"/>
      <c r="L109" s="29" t="s">
        <v>125</v>
      </c>
      <c r="M109" s="30">
        <v>4239</v>
      </c>
      <c r="N109" s="169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69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17" t="str">
        <f t="shared" si="9"/>
        <v xml:space="preserve"> </v>
      </c>
      <c r="Q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17" t="str">
        <f t="shared" si="10"/>
        <v xml:space="preserve"> </v>
      </c>
      <c r="S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17" t="str">
        <f t="shared" si="11"/>
        <v xml:space="preserve"> </v>
      </c>
      <c r="U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69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17" t="str">
        <f t="shared" si="12"/>
        <v xml:space="preserve"> </v>
      </c>
      <c r="X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17" t="str">
        <f t="shared" si="13"/>
        <v xml:space="preserve"> </v>
      </c>
      <c r="Z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17" t="str">
        <f t="shared" si="14"/>
        <v xml:space="preserve"> </v>
      </c>
      <c r="AB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2" customFormat="1" hidden="1">
      <c r="A110" s="170" t="str">
        <f t="shared" si="8"/>
        <v>71020501014264</v>
      </c>
      <c r="B110" s="171" t="s">
        <v>439</v>
      </c>
      <c r="C110" s="129" t="s">
        <v>140</v>
      </c>
      <c r="D110" s="128" t="s">
        <v>149</v>
      </c>
      <c r="E110" s="127" t="s">
        <v>106</v>
      </c>
      <c r="F110" s="172" t="s">
        <v>106</v>
      </c>
      <c r="G110" s="126">
        <v>4264</v>
      </c>
      <c r="H110" s="15"/>
      <c r="I110" s="22"/>
      <c r="J110" s="23"/>
      <c r="K110" s="23"/>
      <c r="L110" s="29" t="s">
        <v>129</v>
      </c>
      <c r="M110" s="30">
        <v>4264</v>
      </c>
      <c r="N110" s="169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69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17" t="str">
        <f t="shared" si="9"/>
        <v xml:space="preserve"> </v>
      </c>
      <c r="Q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17" t="str">
        <f t="shared" si="10"/>
        <v xml:space="preserve"> </v>
      </c>
      <c r="S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17" t="str">
        <f t="shared" si="11"/>
        <v xml:space="preserve"> </v>
      </c>
      <c r="U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69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17" t="str">
        <f t="shared" si="12"/>
        <v xml:space="preserve"> </v>
      </c>
      <c r="X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17" t="str">
        <f t="shared" si="13"/>
        <v xml:space="preserve"> </v>
      </c>
      <c r="Z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17" t="str">
        <f t="shared" si="14"/>
        <v xml:space="preserve"> </v>
      </c>
      <c r="AB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2" customFormat="1">
      <c r="A111" s="170" t="str">
        <f t="shared" si="8"/>
        <v>71020501014639</v>
      </c>
      <c r="B111" s="171" t="s">
        <v>439</v>
      </c>
      <c r="C111" s="129" t="s">
        <v>140</v>
      </c>
      <c r="D111" s="128" t="s">
        <v>149</v>
      </c>
      <c r="E111" s="127" t="s">
        <v>106</v>
      </c>
      <c r="F111" s="172" t="s">
        <v>106</v>
      </c>
      <c r="G111" s="126">
        <v>4639</v>
      </c>
      <c r="H111" s="15"/>
      <c r="I111" s="22"/>
      <c r="J111" s="23"/>
      <c r="K111" s="23"/>
      <c r="L111" s="29" t="s">
        <v>167</v>
      </c>
      <c r="M111" s="30">
        <v>4639</v>
      </c>
      <c r="N111" s="169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69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17" t="str">
        <f t="shared" si="9"/>
        <v xml:space="preserve"> </v>
      </c>
      <c r="Q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17" t="str">
        <f t="shared" si="10"/>
        <v xml:space="preserve"> </v>
      </c>
      <c r="S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17" t="str">
        <f t="shared" si="11"/>
        <v xml:space="preserve"> </v>
      </c>
      <c r="U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69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17" t="str">
        <f t="shared" si="12"/>
        <v xml:space="preserve"> </v>
      </c>
      <c r="X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17" t="str">
        <f t="shared" si="13"/>
        <v xml:space="preserve"> </v>
      </c>
      <c r="Z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17" t="str">
        <f t="shared" si="14"/>
        <v xml:space="preserve"> </v>
      </c>
      <c r="AB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1" customFormat="1" ht="27" hidden="1">
      <c r="A112" s="201" t="s">
        <v>44</v>
      </c>
      <c r="B112" s="120" t="s">
        <v>439</v>
      </c>
      <c r="C112" s="113" t="s">
        <v>140</v>
      </c>
      <c r="D112" s="114" t="s">
        <v>149</v>
      </c>
      <c r="E112" s="115" t="s">
        <v>106</v>
      </c>
      <c r="F112" s="202" t="s">
        <v>140</v>
      </c>
      <c r="G112" s="125" t="s">
        <v>440</v>
      </c>
      <c r="H112" s="41"/>
      <c r="I112" s="142"/>
      <c r="J112" s="143"/>
      <c r="K112" s="143"/>
      <c r="L112" s="24" t="s">
        <v>46</v>
      </c>
      <c r="M112" s="25"/>
      <c r="N112" s="183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83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16" t="str">
        <f t="shared" si="9"/>
        <v xml:space="preserve"> </v>
      </c>
      <c r="Q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16" t="str">
        <f t="shared" si="10"/>
        <v xml:space="preserve"> </v>
      </c>
      <c r="S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16" t="str">
        <f t="shared" si="11"/>
        <v xml:space="preserve"> </v>
      </c>
      <c r="U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83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16" t="str">
        <f t="shared" si="12"/>
        <v xml:space="preserve"> </v>
      </c>
      <c r="X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16" t="str">
        <f t="shared" si="13"/>
        <v xml:space="preserve"> </v>
      </c>
      <c r="Z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16" t="str">
        <f t="shared" si="14"/>
        <v xml:space="preserve"> </v>
      </c>
      <c r="AB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01" t="s">
        <v>45</v>
      </c>
      <c r="B113" s="120" t="s">
        <v>439</v>
      </c>
      <c r="C113" s="113" t="s">
        <v>140</v>
      </c>
      <c r="D113" s="114" t="s">
        <v>149</v>
      </c>
      <c r="E113" s="115" t="s">
        <v>106</v>
      </c>
      <c r="F113" s="202" t="s">
        <v>140</v>
      </c>
      <c r="G113" s="117" t="s">
        <v>229</v>
      </c>
      <c r="H113" s="15"/>
      <c r="I113" s="22"/>
      <c r="J113" s="23"/>
      <c r="K113" s="23"/>
      <c r="L113" s="26" t="s">
        <v>230</v>
      </c>
      <c r="M113" s="10" t="s">
        <v>229</v>
      </c>
      <c r="N113" s="169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69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17" t="str">
        <f t="shared" si="9"/>
        <v xml:space="preserve"> </v>
      </c>
      <c r="Q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17" t="str">
        <f t="shared" si="10"/>
        <v xml:space="preserve"> </v>
      </c>
      <c r="S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17" t="str">
        <f t="shared" si="11"/>
        <v xml:space="preserve"> </v>
      </c>
      <c r="U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69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17" t="str">
        <f t="shared" si="12"/>
        <v xml:space="preserve"> </v>
      </c>
      <c r="X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17" t="str">
        <f t="shared" si="13"/>
        <v xml:space="preserve"> </v>
      </c>
      <c r="Z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17" t="str">
        <f t="shared" si="14"/>
        <v xml:space="preserve"> </v>
      </c>
      <c r="AB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58" customFormat="1">
      <c r="A114" s="118" t="str">
        <f t="shared" si="8"/>
        <v>71040000000000</v>
      </c>
      <c r="B114" s="120" t="s">
        <v>439</v>
      </c>
      <c r="C114" s="113" t="s">
        <v>155</v>
      </c>
      <c r="D114" s="114" t="s">
        <v>441</v>
      </c>
      <c r="E114" s="123" t="s">
        <v>441</v>
      </c>
      <c r="F114" s="124" t="s">
        <v>441</v>
      </c>
      <c r="G114" s="125" t="s">
        <v>440</v>
      </c>
      <c r="H114" s="164">
        <v>2400</v>
      </c>
      <c r="I114" s="198" t="s">
        <v>155</v>
      </c>
      <c r="J114" s="199">
        <v>0</v>
      </c>
      <c r="K114" s="199">
        <v>0</v>
      </c>
      <c r="L114" s="156" t="s">
        <v>169</v>
      </c>
      <c r="M114" s="165"/>
      <c r="N114" s="157">
        <f>+N116+N123+N194</f>
        <v>0</v>
      </c>
      <c r="O114" s="157">
        <f>+O116+O123+O194</f>
        <v>0</v>
      </c>
      <c r="P114" s="212" t="str">
        <f t="shared" si="9"/>
        <v xml:space="preserve"> </v>
      </c>
      <c r="Q114" s="157" t="e">
        <f>+Q116+Q123+Q194</f>
        <v>#REF!</v>
      </c>
      <c r="R114" s="212" t="str">
        <f t="shared" si="10"/>
        <v xml:space="preserve"> </v>
      </c>
      <c r="S114" s="157" t="e">
        <f>+S116+S123+S194</f>
        <v>#REF!</v>
      </c>
      <c r="T114" s="212" t="str">
        <f t="shared" si="11"/>
        <v xml:space="preserve"> </v>
      </c>
      <c r="U114" s="157" t="e">
        <f>+U116+U123+U194</f>
        <v>#REF!</v>
      </c>
      <c r="V114" s="157">
        <f>+V116+V123+V194</f>
        <v>0</v>
      </c>
      <c r="W114" s="212" t="str">
        <f t="shared" si="12"/>
        <v xml:space="preserve"> </v>
      </c>
      <c r="X114" s="157" t="e">
        <f>+X116+X123+X194</f>
        <v>#REF!</v>
      </c>
      <c r="Y114" s="212" t="str">
        <f t="shared" si="13"/>
        <v xml:space="preserve"> </v>
      </c>
      <c r="Z114" s="157" t="e">
        <f>+Z116+Z123+Z194</f>
        <v>#REF!</v>
      </c>
      <c r="AA114" s="212" t="str">
        <f t="shared" si="14"/>
        <v xml:space="preserve"> </v>
      </c>
      <c r="AB114" s="157" t="e">
        <f>+AB116+AB123+AB194</f>
        <v>#REF!</v>
      </c>
    </row>
    <row r="115" spans="1:28" s="132" customFormat="1" ht="12.75">
      <c r="A115" s="170" t="str">
        <f t="shared" si="8"/>
        <v>71040000000001</v>
      </c>
      <c r="B115" s="171" t="s">
        <v>439</v>
      </c>
      <c r="C115" s="129" t="s">
        <v>155</v>
      </c>
      <c r="D115" s="128" t="s">
        <v>441</v>
      </c>
      <c r="E115" s="127" t="s">
        <v>441</v>
      </c>
      <c r="F115" s="172" t="s">
        <v>441</v>
      </c>
      <c r="G115" s="173" t="s">
        <v>96</v>
      </c>
      <c r="H115" s="22"/>
      <c r="I115" s="16"/>
      <c r="J115" s="17"/>
      <c r="K115" s="17"/>
      <c r="L115" s="27" t="s">
        <v>108</v>
      </c>
      <c r="M115" s="28"/>
      <c r="N115" s="176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76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13" t="str">
        <f t="shared" si="9"/>
        <v xml:space="preserve"> </v>
      </c>
      <c r="Q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13" t="str">
        <f t="shared" si="10"/>
        <v xml:space="preserve"> </v>
      </c>
      <c r="S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13" t="str">
        <f t="shared" si="11"/>
        <v xml:space="preserve"> </v>
      </c>
      <c r="U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76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13" t="str">
        <f t="shared" si="12"/>
        <v xml:space="preserve"> </v>
      </c>
      <c r="X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13" t="str">
        <f t="shared" si="13"/>
        <v xml:space="preserve"> </v>
      </c>
      <c r="Z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13" t="str">
        <f t="shared" si="14"/>
        <v xml:space="preserve"> </v>
      </c>
      <c r="AB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75" customFormat="1" ht="27">
      <c r="A116" s="170" t="str">
        <f t="shared" si="8"/>
        <v>71040200000000</v>
      </c>
      <c r="B116" s="171" t="s">
        <v>439</v>
      </c>
      <c r="C116" s="129" t="s">
        <v>155</v>
      </c>
      <c r="D116" s="128" t="s">
        <v>140</v>
      </c>
      <c r="E116" s="127" t="s">
        <v>441</v>
      </c>
      <c r="F116" s="172" t="s">
        <v>441</v>
      </c>
      <c r="G116" s="173" t="s">
        <v>440</v>
      </c>
      <c r="H116" s="166">
        <v>2420</v>
      </c>
      <c r="I116" s="159" t="s">
        <v>155</v>
      </c>
      <c r="J116" s="160">
        <v>2</v>
      </c>
      <c r="K116" s="160">
        <v>0</v>
      </c>
      <c r="L116" s="161" t="s">
        <v>170</v>
      </c>
      <c r="M116" s="167"/>
      <c r="N116" s="174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74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14" t="str">
        <f t="shared" si="9"/>
        <v xml:space="preserve"> </v>
      </c>
      <c r="Q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14" t="str">
        <f t="shared" si="10"/>
        <v xml:space="preserve"> </v>
      </c>
      <c r="S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14" t="str">
        <f t="shared" si="11"/>
        <v xml:space="preserve"> </v>
      </c>
      <c r="U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74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14" t="str">
        <f t="shared" si="12"/>
        <v xml:space="preserve"> </v>
      </c>
      <c r="X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14" t="str">
        <f t="shared" si="13"/>
        <v xml:space="preserve"> </v>
      </c>
      <c r="Z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14" t="str">
        <f t="shared" si="14"/>
        <v xml:space="preserve"> </v>
      </c>
      <c r="AB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2" customFormat="1" ht="12.75">
      <c r="A117" s="170" t="str">
        <f t="shared" si="8"/>
        <v>71040200000001</v>
      </c>
      <c r="B117" s="171" t="s">
        <v>439</v>
      </c>
      <c r="C117" s="129" t="s">
        <v>155</v>
      </c>
      <c r="D117" s="128" t="s">
        <v>140</v>
      </c>
      <c r="E117" s="127" t="s">
        <v>441</v>
      </c>
      <c r="F117" s="172" t="s">
        <v>441</v>
      </c>
      <c r="G117" s="173" t="s">
        <v>96</v>
      </c>
      <c r="H117" s="22"/>
      <c r="I117" s="16"/>
      <c r="J117" s="17"/>
      <c r="K117" s="17"/>
      <c r="L117" s="27" t="s">
        <v>110</v>
      </c>
      <c r="M117" s="28"/>
      <c r="N117" s="176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76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13" t="str">
        <f t="shared" si="9"/>
        <v xml:space="preserve"> </v>
      </c>
      <c r="Q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13" t="str">
        <f t="shared" si="10"/>
        <v xml:space="preserve"> </v>
      </c>
      <c r="S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13" t="str">
        <f t="shared" si="11"/>
        <v xml:space="preserve"> </v>
      </c>
      <c r="U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76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13" t="str">
        <f t="shared" si="12"/>
        <v xml:space="preserve"> </v>
      </c>
      <c r="X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13" t="str">
        <f t="shared" si="13"/>
        <v xml:space="preserve"> </v>
      </c>
      <c r="Z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13" t="str">
        <f t="shared" si="14"/>
        <v xml:space="preserve"> </v>
      </c>
      <c r="AB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79" customFormat="1" ht="12.75">
      <c r="A118" s="170" t="str">
        <f t="shared" si="8"/>
        <v>71040204000000</v>
      </c>
      <c r="B118" s="171" t="s">
        <v>439</v>
      </c>
      <c r="C118" s="129" t="s">
        <v>155</v>
      </c>
      <c r="D118" s="128" t="s">
        <v>140</v>
      </c>
      <c r="E118" s="127" t="s">
        <v>155</v>
      </c>
      <c r="F118" s="172" t="s">
        <v>441</v>
      </c>
      <c r="G118" s="173" t="s">
        <v>440</v>
      </c>
      <c r="H118" s="146">
        <v>2424</v>
      </c>
      <c r="I118" s="147" t="s">
        <v>155</v>
      </c>
      <c r="J118" s="148">
        <v>2</v>
      </c>
      <c r="K118" s="148">
        <v>4</v>
      </c>
      <c r="L118" s="149" t="s">
        <v>171</v>
      </c>
      <c r="M118" s="150"/>
      <c r="N118" s="178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78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15" t="str">
        <f t="shared" si="9"/>
        <v xml:space="preserve"> </v>
      </c>
      <c r="Q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15" t="str">
        <f t="shared" si="10"/>
        <v xml:space="preserve"> </v>
      </c>
      <c r="S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15" t="str">
        <f t="shared" si="11"/>
        <v xml:space="preserve"> </v>
      </c>
      <c r="U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78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15" t="str">
        <f t="shared" si="12"/>
        <v xml:space="preserve"> </v>
      </c>
      <c r="X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15" t="str">
        <f t="shared" si="13"/>
        <v xml:space="preserve"> </v>
      </c>
      <c r="Z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15" t="str">
        <f t="shared" si="14"/>
        <v xml:space="preserve"> </v>
      </c>
      <c r="AB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2" customFormat="1" ht="12.75">
      <c r="A119" s="170" t="str">
        <f t="shared" si="8"/>
        <v>71040204000001</v>
      </c>
      <c r="B119" s="171" t="s">
        <v>439</v>
      </c>
      <c r="C119" s="129" t="s">
        <v>155</v>
      </c>
      <c r="D119" s="128" t="s">
        <v>140</v>
      </c>
      <c r="E119" s="127" t="s">
        <v>155</v>
      </c>
      <c r="F119" s="172" t="s">
        <v>441</v>
      </c>
      <c r="G119" s="173" t="s">
        <v>96</v>
      </c>
      <c r="H119" s="22"/>
      <c r="I119" s="22"/>
      <c r="J119" s="23"/>
      <c r="K119" s="23"/>
      <c r="L119" s="27" t="s">
        <v>108</v>
      </c>
      <c r="M119" s="28"/>
      <c r="N119" s="176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76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13" t="str">
        <f t="shared" si="9"/>
        <v xml:space="preserve"> </v>
      </c>
      <c r="Q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13" t="str">
        <f t="shared" si="10"/>
        <v xml:space="preserve"> </v>
      </c>
      <c r="S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13" t="str">
        <f t="shared" si="11"/>
        <v xml:space="preserve"> </v>
      </c>
      <c r="U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76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13" t="str">
        <f t="shared" si="12"/>
        <v xml:space="preserve"> </v>
      </c>
      <c r="X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13" t="str">
        <f t="shared" si="13"/>
        <v xml:space="preserve"> </v>
      </c>
      <c r="Z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13" t="str">
        <f t="shared" si="14"/>
        <v xml:space="preserve"> </v>
      </c>
      <c r="AB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84" customFormat="1" ht="13.5">
      <c r="A120" s="170" t="str">
        <f t="shared" si="8"/>
        <v>71040204010000</v>
      </c>
      <c r="B120" s="171" t="s">
        <v>439</v>
      </c>
      <c r="C120" s="129" t="s">
        <v>155</v>
      </c>
      <c r="D120" s="128" t="s">
        <v>140</v>
      </c>
      <c r="E120" s="127" t="s">
        <v>155</v>
      </c>
      <c r="F120" s="172" t="s">
        <v>106</v>
      </c>
      <c r="G120" s="173" t="s">
        <v>440</v>
      </c>
      <c r="H120" s="141"/>
      <c r="I120" s="142"/>
      <c r="J120" s="143"/>
      <c r="K120" s="143"/>
      <c r="L120" s="24" t="s">
        <v>172</v>
      </c>
      <c r="M120" s="25"/>
      <c r="N120" s="183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83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16" t="str">
        <f t="shared" si="9"/>
        <v xml:space="preserve"> </v>
      </c>
      <c r="Q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16" t="str">
        <f t="shared" si="10"/>
        <v xml:space="preserve"> </v>
      </c>
      <c r="S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16" t="str">
        <f t="shared" si="11"/>
        <v xml:space="preserve"> </v>
      </c>
      <c r="U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83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16" t="str">
        <f t="shared" si="12"/>
        <v xml:space="preserve"> </v>
      </c>
      <c r="X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16" t="str">
        <f t="shared" si="13"/>
        <v xml:space="preserve"> </v>
      </c>
      <c r="Z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16" t="str">
        <f t="shared" si="14"/>
        <v xml:space="preserve"> </v>
      </c>
      <c r="AB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2" customFormat="1" hidden="1">
      <c r="A121" s="170" t="str">
        <f t="shared" si="8"/>
        <v>71040204015112</v>
      </c>
      <c r="B121" s="171" t="s">
        <v>439</v>
      </c>
      <c r="C121" s="129" t="s">
        <v>155</v>
      </c>
      <c r="D121" s="128" t="s">
        <v>140</v>
      </c>
      <c r="E121" s="127" t="s">
        <v>155</v>
      </c>
      <c r="F121" s="172" t="s">
        <v>106</v>
      </c>
      <c r="G121" s="126">
        <v>5112</v>
      </c>
      <c r="H121" s="22"/>
      <c r="I121" s="16"/>
      <c r="J121" s="17"/>
      <c r="K121" s="17"/>
      <c r="L121" s="27" t="s">
        <v>173</v>
      </c>
      <c r="M121" s="28">
        <v>5112</v>
      </c>
      <c r="N121" s="169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69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17" t="str">
        <f t="shared" si="9"/>
        <v xml:space="preserve"> </v>
      </c>
      <c r="Q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17" t="str">
        <f t="shared" si="10"/>
        <v xml:space="preserve"> </v>
      </c>
      <c r="S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17" t="str">
        <f t="shared" si="11"/>
        <v xml:space="preserve"> </v>
      </c>
      <c r="U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69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17" t="str">
        <f t="shared" si="12"/>
        <v xml:space="preserve"> </v>
      </c>
      <c r="X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17" t="str">
        <f t="shared" si="13"/>
        <v xml:space="preserve"> </v>
      </c>
      <c r="Z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17" t="str">
        <f t="shared" si="14"/>
        <v xml:space="preserve"> </v>
      </c>
      <c r="AB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2" customFormat="1">
      <c r="A122" s="170" t="str">
        <f t="shared" si="8"/>
        <v>71040204015113</v>
      </c>
      <c r="B122" s="171" t="s">
        <v>439</v>
      </c>
      <c r="C122" s="129" t="s">
        <v>155</v>
      </c>
      <c r="D122" s="128" t="s">
        <v>140</v>
      </c>
      <c r="E122" s="127" t="s">
        <v>155</v>
      </c>
      <c r="F122" s="172" t="s">
        <v>106</v>
      </c>
      <c r="G122" s="126">
        <v>5113</v>
      </c>
      <c r="H122" s="15"/>
      <c r="I122" s="22"/>
      <c r="J122" s="23"/>
      <c r="K122" s="23"/>
      <c r="L122" s="27" t="s">
        <v>174</v>
      </c>
      <c r="M122" s="11">
        <v>5113</v>
      </c>
      <c r="N122" s="169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69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17" t="str">
        <f t="shared" si="9"/>
        <v xml:space="preserve"> </v>
      </c>
      <c r="Q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17" t="str">
        <f t="shared" si="10"/>
        <v xml:space="preserve"> </v>
      </c>
      <c r="S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17" t="str">
        <f t="shared" si="11"/>
        <v xml:space="preserve"> </v>
      </c>
      <c r="U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69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17" t="str">
        <f t="shared" si="12"/>
        <v xml:space="preserve"> </v>
      </c>
      <c r="X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17" t="str">
        <f t="shared" si="13"/>
        <v xml:space="preserve"> </v>
      </c>
      <c r="Z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17" t="str">
        <f t="shared" si="14"/>
        <v xml:space="preserve"> </v>
      </c>
      <c r="AB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75" customFormat="1" ht="13.5">
      <c r="A123" s="170" t="str">
        <f t="shared" si="8"/>
        <v>71040500000000</v>
      </c>
      <c r="B123" s="171" t="s">
        <v>439</v>
      </c>
      <c r="C123" s="129" t="s">
        <v>155</v>
      </c>
      <c r="D123" s="128" t="s">
        <v>149</v>
      </c>
      <c r="E123" s="127" t="s">
        <v>441</v>
      </c>
      <c r="F123" s="172" t="s">
        <v>441</v>
      </c>
      <c r="G123" s="173" t="s">
        <v>440</v>
      </c>
      <c r="H123" s="166">
        <v>2450</v>
      </c>
      <c r="I123" s="159" t="s">
        <v>155</v>
      </c>
      <c r="J123" s="160">
        <v>5</v>
      </c>
      <c r="K123" s="160">
        <v>0</v>
      </c>
      <c r="L123" s="161" t="s">
        <v>175</v>
      </c>
      <c r="M123" s="167"/>
      <c r="N123" s="174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74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14" t="str">
        <f t="shared" si="9"/>
        <v xml:space="preserve"> </v>
      </c>
      <c r="Q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14" t="str">
        <f t="shared" si="10"/>
        <v xml:space="preserve"> </v>
      </c>
      <c r="S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14" t="str">
        <f t="shared" si="11"/>
        <v xml:space="preserve"> </v>
      </c>
      <c r="U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74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14" t="str">
        <f t="shared" si="12"/>
        <v xml:space="preserve"> </v>
      </c>
      <c r="X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14" t="str">
        <f t="shared" si="13"/>
        <v xml:space="preserve"> </v>
      </c>
      <c r="Z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14" t="str">
        <f t="shared" si="14"/>
        <v xml:space="preserve"> </v>
      </c>
      <c r="AB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2" customFormat="1" ht="12.75">
      <c r="A124" s="170" t="str">
        <f t="shared" si="8"/>
        <v>71040500000001</v>
      </c>
      <c r="B124" s="171" t="s">
        <v>439</v>
      </c>
      <c r="C124" s="129" t="s">
        <v>155</v>
      </c>
      <c r="D124" s="128" t="s">
        <v>149</v>
      </c>
      <c r="E124" s="127" t="s">
        <v>441</v>
      </c>
      <c r="F124" s="172" t="s">
        <v>441</v>
      </c>
      <c r="G124" s="173" t="s">
        <v>96</v>
      </c>
      <c r="H124" s="22"/>
      <c r="I124" s="16"/>
      <c r="J124" s="17"/>
      <c r="K124" s="17"/>
      <c r="L124" s="27" t="s">
        <v>110</v>
      </c>
      <c r="M124" s="28"/>
      <c r="N124" s="176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76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13" t="str">
        <f t="shared" si="9"/>
        <v xml:space="preserve"> </v>
      </c>
      <c r="Q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13" t="str">
        <f t="shared" si="10"/>
        <v xml:space="preserve"> </v>
      </c>
      <c r="S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13" t="str">
        <f t="shared" si="11"/>
        <v xml:space="preserve"> </v>
      </c>
      <c r="U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76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13" t="str">
        <f t="shared" si="12"/>
        <v xml:space="preserve"> </v>
      </c>
      <c r="X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13" t="str">
        <f t="shared" si="13"/>
        <v xml:space="preserve"> </v>
      </c>
      <c r="Z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13" t="str">
        <f t="shared" si="14"/>
        <v xml:space="preserve"> </v>
      </c>
      <c r="AB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79" customFormat="1" ht="12.75">
      <c r="A125" s="170" t="str">
        <f t="shared" si="8"/>
        <v>71040501000000</v>
      </c>
      <c r="B125" s="171" t="s">
        <v>439</v>
      </c>
      <c r="C125" s="129" t="s">
        <v>155</v>
      </c>
      <c r="D125" s="128" t="s">
        <v>149</v>
      </c>
      <c r="E125" s="127" t="s">
        <v>106</v>
      </c>
      <c r="F125" s="172" t="s">
        <v>441</v>
      </c>
      <c r="G125" s="173" t="s">
        <v>440</v>
      </c>
      <c r="H125" s="146">
        <v>2451</v>
      </c>
      <c r="I125" s="147" t="s">
        <v>155</v>
      </c>
      <c r="J125" s="148">
        <v>5</v>
      </c>
      <c r="K125" s="148">
        <v>1</v>
      </c>
      <c r="L125" s="149" t="s">
        <v>176</v>
      </c>
      <c r="M125" s="150"/>
      <c r="N125" s="178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78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15" t="str">
        <f t="shared" si="9"/>
        <v xml:space="preserve"> </v>
      </c>
      <c r="Q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15" t="str">
        <f t="shared" si="10"/>
        <v xml:space="preserve"> </v>
      </c>
      <c r="S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15" t="str">
        <f t="shared" si="11"/>
        <v xml:space="preserve"> </v>
      </c>
      <c r="U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78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15" t="str">
        <f t="shared" si="12"/>
        <v xml:space="preserve"> </v>
      </c>
      <c r="X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15" t="str">
        <f t="shared" si="13"/>
        <v xml:space="preserve"> </v>
      </c>
      <c r="Z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15" t="str">
        <f t="shared" si="14"/>
        <v xml:space="preserve"> </v>
      </c>
      <c r="AB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2" customFormat="1" ht="12.75">
      <c r="A126" s="170" t="str">
        <f t="shared" si="8"/>
        <v>71040501000001</v>
      </c>
      <c r="B126" s="171" t="s">
        <v>439</v>
      </c>
      <c r="C126" s="129" t="s">
        <v>155</v>
      </c>
      <c r="D126" s="128" t="s">
        <v>149</v>
      </c>
      <c r="E126" s="127" t="s">
        <v>106</v>
      </c>
      <c r="F126" s="172" t="s">
        <v>441</v>
      </c>
      <c r="G126" s="173" t="s">
        <v>96</v>
      </c>
      <c r="H126" s="22"/>
      <c r="I126" s="22"/>
      <c r="J126" s="23"/>
      <c r="K126" s="23"/>
      <c r="L126" s="27" t="s">
        <v>108</v>
      </c>
      <c r="M126" s="28"/>
      <c r="N126" s="176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76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13" t="str">
        <f t="shared" si="9"/>
        <v xml:space="preserve"> </v>
      </c>
      <c r="Q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13" t="str">
        <f t="shared" si="10"/>
        <v xml:space="preserve"> </v>
      </c>
      <c r="S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13" t="str">
        <f t="shared" si="11"/>
        <v xml:space="preserve"> </v>
      </c>
      <c r="U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76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13" t="str">
        <f t="shared" si="12"/>
        <v xml:space="preserve"> </v>
      </c>
      <c r="X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13" t="str">
        <f t="shared" si="13"/>
        <v xml:space="preserve"> </v>
      </c>
      <c r="Z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13" t="str">
        <f t="shared" si="14"/>
        <v xml:space="preserve"> </v>
      </c>
      <c r="AB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84" customFormat="1" ht="13.5">
      <c r="A127" s="170" t="str">
        <f t="shared" si="8"/>
        <v>71040501010000</v>
      </c>
      <c r="B127" s="171" t="s">
        <v>439</v>
      </c>
      <c r="C127" s="129" t="s">
        <v>155</v>
      </c>
      <c r="D127" s="128" t="s">
        <v>149</v>
      </c>
      <c r="E127" s="127" t="s">
        <v>106</v>
      </c>
      <c r="F127" s="172" t="s">
        <v>106</v>
      </c>
      <c r="G127" s="173" t="s">
        <v>440</v>
      </c>
      <c r="H127" s="141"/>
      <c r="I127" s="142"/>
      <c r="J127" s="143"/>
      <c r="K127" s="143"/>
      <c r="L127" s="24" t="s">
        <v>177</v>
      </c>
      <c r="M127" s="25"/>
      <c r="N127" s="183">
        <f>+'havelvac 7.2'!N141+'havelvac 7.3'!N141+'havelvac 7.4'!N141+'havelvac 7.5'!N141+'havelvac 7.6'!N141+'havelvac 7.7'!N141+'havelvac 7.9'!N141+'havelvac 7.8'!N141+'havelvac 7.10'!N141+'havelvac 7.11'!N141+'havelvac 7.12'!N141+'havelvac 7.13'!N141</f>
        <v>121224.70000000001</v>
      </c>
      <c r="O127" s="183">
        <f>+'havelvac 7.2'!O141+'havelvac 7.3'!O141+'havelvac 7.4'!O141+'havelvac 7.5'!O141+'havelvac 7.6'!O141+'havelvac 7.7'!O141+'havelvac 7.9'!O141+'havelvac 7.8'!O141+'havelvac 7.10'!O141+'havelvac 7.11'!O141+'havelvac 7.12'!O141+'havelvac 7.13'!O141</f>
        <v>27530.7</v>
      </c>
      <c r="P127" s="216" t="str">
        <f t="shared" si="9"/>
        <v xml:space="preserve"> </v>
      </c>
      <c r="Q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16" t="str">
        <f t="shared" si="10"/>
        <v xml:space="preserve"> </v>
      </c>
      <c r="S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16" t="str">
        <f t="shared" si="11"/>
        <v xml:space="preserve"> </v>
      </c>
      <c r="U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83">
        <f>+'havelvac 7.2'!P141+'havelvac 7.3'!P141+'havelvac 7.4'!P141+'havelvac 7.5'!P141+'havelvac 7.6'!P141+'havelvac 7.7'!P141+'havelvac 7.9'!P141+'havelvac 7.8'!P141+'havelvac 7.10'!P141+'havelvac 7.11'!P141+'havelvac 7.12'!P141+'havelvac 7.13'!P141</f>
        <v>93694</v>
      </c>
      <c r="W127" s="216" t="str">
        <f t="shared" si="12"/>
        <v xml:space="preserve"> </v>
      </c>
      <c r="X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16" t="str">
        <f t="shared" si="13"/>
        <v xml:space="preserve"> </v>
      </c>
      <c r="Z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16" t="str">
        <f t="shared" si="14"/>
        <v xml:space="preserve"> </v>
      </c>
      <c r="AB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2" customFormat="1" ht="25.5">
      <c r="A128" s="170" t="str">
        <f t="shared" si="8"/>
        <v>71040501014251</v>
      </c>
      <c r="B128" s="171" t="s">
        <v>439</v>
      </c>
      <c r="C128" s="129" t="s">
        <v>155</v>
      </c>
      <c r="D128" s="128" t="s">
        <v>149</v>
      </c>
      <c r="E128" s="127" t="s">
        <v>106</v>
      </c>
      <c r="F128" s="172" t="s">
        <v>106</v>
      </c>
      <c r="G128" s="126">
        <v>4251</v>
      </c>
      <c r="H128" s="22"/>
      <c r="I128" s="22"/>
      <c r="J128" s="23"/>
      <c r="K128" s="23"/>
      <c r="L128" s="26" t="s">
        <v>142</v>
      </c>
      <c r="M128" s="10">
        <v>4251</v>
      </c>
      <c r="N128" s="169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69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17" t="str">
        <f t="shared" si="9"/>
        <v xml:space="preserve"> </v>
      </c>
      <c r="Q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17" t="str">
        <f t="shared" si="10"/>
        <v xml:space="preserve"> </v>
      </c>
      <c r="S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17" t="str">
        <f t="shared" si="11"/>
        <v xml:space="preserve"> </v>
      </c>
      <c r="U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69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17" t="str">
        <f t="shared" si="12"/>
        <v xml:space="preserve"> </v>
      </c>
      <c r="X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17" t="str">
        <f t="shared" si="13"/>
        <v xml:space="preserve"> </v>
      </c>
      <c r="Z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17" t="str">
        <f t="shared" si="14"/>
        <v xml:space="preserve"> </v>
      </c>
      <c r="AB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84" customFormat="1" ht="13.5" hidden="1">
      <c r="A129" s="170" t="str">
        <f t="shared" si="8"/>
        <v>71040501020000</v>
      </c>
      <c r="B129" s="171" t="s">
        <v>439</v>
      </c>
      <c r="C129" s="129" t="s">
        <v>155</v>
      </c>
      <c r="D129" s="128" t="s">
        <v>149</v>
      </c>
      <c r="E129" s="127" t="s">
        <v>106</v>
      </c>
      <c r="F129" s="172" t="s">
        <v>140</v>
      </c>
      <c r="G129" s="173" t="s">
        <v>440</v>
      </c>
      <c r="H129" s="141"/>
      <c r="I129" s="142"/>
      <c r="J129" s="143"/>
      <c r="K129" s="143"/>
      <c r="L129" s="24" t="s">
        <v>178</v>
      </c>
      <c r="M129" s="25"/>
      <c r="N129" s="183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83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16" t="str">
        <f t="shared" si="9"/>
        <v xml:space="preserve"> </v>
      </c>
      <c r="Q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16" t="str">
        <f t="shared" si="10"/>
        <v xml:space="preserve"> </v>
      </c>
      <c r="S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16" t="str">
        <f t="shared" si="11"/>
        <v xml:space="preserve"> </v>
      </c>
      <c r="U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83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16" t="str">
        <f t="shared" si="12"/>
        <v xml:space="preserve"> </v>
      </c>
      <c r="X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16" t="str">
        <f t="shared" si="13"/>
        <v xml:space="preserve"> </v>
      </c>
      <c r="Z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16" t="str">
        <f t="shared" si="14"/>
        <v xml:space="preserve"> </v>
      </c>
      <c r="AB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2" customFormat="1" hidden="1">
      <c r="A130" s="170" t="str">
        <f t="shared" si="8"/>
        <v>71040501025113</v>
      </c>
      <c r="B130" s="171" t="s">
        <v>439</v>
      </c>
      <c r="C130" s="129" t="s">
        <v>155</v>
      </c>
      <c r="D130" s="128" t="s">
        <v>149</v>
      </c>
      <c r="E130" s="127" t="s">
        <v>106</v>
      </c>
      <c r="F130" s="172" t="s">
        <v>140</v>
      </c>
      <c r="G130" s="126">
        <v>5113</v>
      </c>
      <c r="H130" s="22"/>
      <c r="I130" s="22"/>
      <c r="J130" s="23"/>
      <c r="K130" s="23"/>
      <c r="L130" s="29" t="s">
        <v>174</v>
      </c>
      <c r="M130" s="44">
        <v>5113</v>
      </c>
      <c r="N130" s="169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69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17" t="str">
        <f t="shared" si="9"/>
        <v xml:space="preserve"> </v>
      </c>
      <c r="Q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17" t="str">
        <f t="shared" si="10"/>
        <v xml:space="preserve"> </v>
      </c>
      <c r="S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17" t="str">
        <f t="shared" si="11"/>
        <v xml:space="preserve"> </v>
      </c>
      <c r="U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69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17" t="str">
        <f t="shared" si="12"/>
        <v xml:space="preserve"> </v>
      </c>
      <c r="X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17" t="str">
        <f t="shared" si="13"/>
        <v xml:space="preserve"> </v>
      </c>
      <c r="Z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17" t="str">
        <f t="shared" si="14"/>
        <v xml:space="preserve"> </v>
      </c>
      <c r="AB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84" customFormat="1" ht="13.5">
      <c r="A131" s="170" t="str">
        <f t="shared" si="8"/>
        <v>71040501030000</v>
      </c>
      <c r="B131" s="171" t="s">
        <v>439</v>
      </c>
      <c r="C131" s="129" t="s">
        <v>155</v>
      </c>
      <c r="D131" s="128" t="s">
        <v>149</v>
      </c>
      <c r="E131" s="127" t="s">
        <v>106</v>
      </c>
      <c r="F131" s="172" t="s">
        <v>442</v>
      </c>
      <c r="G131" s="173" t="s">
        <v>440</v>
      </c>
      <c r="H131" s="141"/>
      <c r="I131" s="142"/>
      <c r="J131" s="143"/>
      <c r="K131" s="143"/>
      <c r="L131" s="24" t="s">
        <v>179</v>
      </c>
      <c r="M131" s="25"/>
      <c r="N131" s="183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83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16" t="str">
        <f t="shared" si="9"/>
        <v xml:space="preserve"> </v>
      </c>
      <c r="Q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16" t="str">
        <f t="shared" si="10"/>
        <v xml:space="preserve"> </v>
      </c>
      <c r="S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16" t="str">
        <f t="shared" si="11"/>
        <v xml:space="preserve"> </v>
      </c>
      <c r="U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83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16" t="str">
        <f t="shared" si="12"/>
        <v xml:space="preserve"> </v>
      </c>
      <c r="X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16" t="str">
        <f t="shared" si="13"/>
        <v xml:space="preserve"> </v>
      </c>
      <c r="Z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16" t="str">
        <f t="shared" si="14"/>
        <v xml:space="preserve"> </v>
      </c>
      <c r="AB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2" customFormat="1" ht="25.5">
      <c r="A132" s="170" t="str">
        <f t="shared" si="8"/>
        <v>71040501034251</v>
      </c>
      <c r="B132" s="171" t="s">
        <v>439</v>
      </c>
      <c r="C132" s="129" t="s">
        <v>155</v>
      </c>
      <c r="D132" s="128" t="s">
        <v>149</v>
      </c>
      <c r="E132" s="127" t="s">
        <v>106</v>
      </c>
      <c r="F132" s="172" t="s">
        <v>442</v>
      </c>
      <c r="G132" s="126">
        <v>4251</v>
      </c>
      <c r="H132" s="15"/>
      <c r="I132" s="22"/>
      <c r="J132" s="23"/>
      <c r="K132" s="23"/>
      <c r="L132" s="27" t="s">
        <v>142</v>
      </c>
      <c r="M132" s="11">
        <v>4251</v>
      </c>
      <c r="N132" s="169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69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17" t="str">
        <f t="shared" si="9"/>
        <v xml:space="preserve"> </v>
      </c>
      <c r="Q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17" t="str">
        <f t="shared" si="10"/>
        <v xml:space="preserve"> </v>
      </c>
      <c r="S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17" t="str">
        <f t="shared" si="11"/>
        <v xml:space="preserve"> </v>
      </c>
      <c r="U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69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17" t="str">
        <f t="shared" si="12"/>
        <v xml:space="preserve"> </v>
      </c>
      <c r="X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17" t="str">
        <f t="shared" si="13"/>
        <v xml:space="preserve"> </v>
      </c>
      <c r="Z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17" t="str">
        <f t="shared" si="14"/>
        <v xml:space="preserve"> </v>
      </c>
      <c r="AB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2" customFormat="1" hidden="1">
      <c r="A133" s="170" t="str">
        <f t="shared" si="8"/>
        <v>71040501035113</v>
      </c>
      <c r="B133" s="171" t="s">
        <v>439</v>
      </c>
      <c r="C133" s="129" t="s">
        <v>155</v>
      </c>
      <c r="D133" s="128" t="s">
        <v>149</v>
      </c>
      <c r="E133" s="127" t="s">
        <v>106</v>
      </c>
      <c r="F133" s="172" t="s">
        <v>442</v>
      </c>
      <c r="G133" s="126">
        <v>5113</v>
      </c>
      <c r="H133" s="22"/>
      <c r="I133" s="22"/>
      <c r="J133" s="23"/>
      <c r="K133" s="23"/>
      <c r="L133" s="29" t="s">
        <v>174</v>
      </c>
      <c r="M133" s="44">
        <v>5113</v>
      </c>
      <c r="N133" s="169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69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17" t="str">
        <f t="shared" si="9"/>
        <v xml:space="preserve"> </v>
      </c>
      <c r="Q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17" t="str">
        <f t="shared" si="10"/>
        <v xml:space="preserve"> </v>
      </c>
      <c r="S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17" t="str">
        <f t="shared" si="11"/>
        <v xml:space="preserve"> </v>
      </c>
      <c r="U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69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17" t="str">
        <f t="shared" si="12"/>
        <v xml:space="preserve"> </v>
      </c>
      <c r="X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17" t="str">
        <f t="shared" si="13"/>
        <v xml:space="preserve"> </v>
      </c>
      <c r="Z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17" t="str">
        <f t="shared" si="14"/>
        <v xml:space="preserve"> </v>
      </c>
      <c r="AB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84" customFormat="1" ht="13.5">
      <c r="A134" s="170" t="str">
        <f t="shared" si="8"/>
        <v>71040501040000</v>
      </c>
      <c r="B134" s="171" t="s">
        <v>439</v>
      </c>
      <c r="C134" s="129" t="s">
        <v>155</v>
      </c>
      <c r="D134" s="128" t="s">
        <v>149</v>
      </c>
      <c r="E134" s="127" t="s">
        <v>106</v>
      </c>
      <c r="F134" s="172" t="s">
        <v>155</v>
      </c>
      <c r="G134" s="173" t="s">
        <v>440</v>
      </c>
      <c r="H134" s="141"/>
      <c r="I134" s="142"/>
      <c r="J134" s="143"/>
      <c r="K134" s="143"/>
      <c r="L134" s="24" t="s">
        <v>180</v>
      </c>
      <c r="M134" s="25"/>
      <c r="N134" s="183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83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16" t="str">
        <f t="shared" si="9"/>
        <v xml:space="preserve"> </v>
      </c>
      <c r="Q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16" t="str">
        <f t="shared" si="10"/>
        <v xml:space="preserve"> </v>
      </c>
      <c r="S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16" t="str">
        <f t="shared" si="11"/>
        <v xml:space="preserve"> </v>
      </c>
      <c r="U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83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16" t="str">
        <f t="shared" si="12"/>
        <v xml:space="preserve"> </v>
      </c>
      <c r="X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16" t="str">
        <f t="shared" si="13"/>
        <v xml:space="preserve"> </v>
      </c>
      <c r="Z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16" t="str">
        <f t="shared" si="14"/>
        <v xml:space="preserve"> </v>
      </c>
      <c r="AB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2" customFormat="1" ht="25.5">
      <c r="A135" s="170" t="str">
        <f t="shared" si="8"/>
        <v>71040501044251</v>
      </c>
      <c r="B135" s="171" t="s">
        <v>439</v>
      </c>
      <c r="C135" s="129" t="s">
        <v>155</v>
      </c>
      <c r="D135" s="128" t="s">
        <v>149</v>
      </c>
      <c r="E135" s="127" t="s">
        <v>106</v>
      </c>
      <c r="F135" s="172" t="s">
        <v>155</v>
      </c>
      <c r="G135" s="126">
        <v>4251</v>
      </c>
      <c r="H135" s="22"/>
      <c r="I135" s="22"/>
      <c r="J135" s="23"/>
      <c r="K135" s="23"/>
      <c r="L135" s="27" t="s">
        <v>142</v>
      </c>
      <c r="M135" s="11">
        <v>4251</v>
      </c>
      <c r="N135" s="169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69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17" t="str">
        <f t="shared" si="9"/>
        <v xml:space="preserve"> </v>
      </c>
      <c r="Q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17" t="str">
        <f t="shared" si="10"/>
        <v xml:space="preserve"> </v>
      </c>
      <c r="S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17" t="str">
        <f t="shared" si="11"/>
        <v xml:space="preserve"> </v>
      </c>
      <c r="U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69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17" t="str">
        <f t="shared" si="12"/>
        <v xml:space="preserve"> </v>
      </c>
      <c r="X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17" t="str">
        <f t="shared" si="13"/>
        <v xml:space="preserve"> </v>
      </c>
      <c r="Z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17" t="str">
        <f t="shared" si="14"/>
        <v xml:space="preserve"> </v>
      </c>
      <c r="AB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2" customFormat="1" hidden="1">
      <c r="A136" s="170" t="str">
        <f t="shared" si="8"/>
        <v>71040501045112</v>
      </c>
      <c r="B136" s="171" t="s">
        <v>439</v>
      </c>
      <c r="C136" s="129" t="s">
        <v>155</v>
      </c>
      <c r="D136" s="128" t="s">
        <v>149</v>
      </c>
      <c r="E136" s="127" t="s">
        <v>106</v>
      </c>
      <c r="F136" s="172" t="s">
        <v>155</v>
      </c>
      <c r="G136" s="126">
        <v>5112</v>
      </c>
      <c r="H136" s="22"/>
      <c r="I136" s="22"/>
      <c r="J136" s="23"/>
      <c r="K136" s="23"/>
      <c r="L136" s="27" t="s">
        <v>173</v>
      </c>
      <c r="M136" s="28">
        <v>5112</v>
      </c>
      <c r="N136" s="169">
        <f>+'havelvac 7.2'!N165+'havelvac 7.3'!N165+'havelvac 7.4'!N165+'havelvac 7.5'!N165+'havelvac 7.6'!N165+'havelvac 7.7'!N165+'havelvac 7.9'!N165+'havelvac 7.8'!N165+'havelvac 7.10'!N165+'havelvac 7.11'!N165+'havelvac 7.12'!N165+'havelvac 7.13'!N165</f>
        <v>230.3</v>
      </c>
      <c r="O136" s="169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17" t="str">
        <f t="shared" si="9"/>
        <v xml:space="preserve"> </v>
      </c>
      <c r="Q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17" t="str">
        <f t="shared" si="10"/>
        <v xml:space="preserve"> </v>
      </c>
      <c r="S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17" t="str">
        <f t="shared" si="11"/>
        <v xml:space="preserve"> </v>
      </c>
      <c r="U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69">
        <f>+'havelvac 7.2'!P165+'havelvac 7.3'!P165+'havelvac 7.4'!P165+'havelvac 7.5'!P165+'havelvac 7.6'!P165+'havelvac 7.7'!P165+'havelvac 7.9'!P165+'havelvac 7.8'!P165+'havelvac 7.10'!P165+'havelvac 7.11'!P165+'havelvac 7.12'!P165+'havelvac 7.13'!P165</f>
        <v>230.3</v>
      </c>
      <c r="W136" s="217" t="str">
        <f t="shared" si="12"/>
        <v xml:space="preserve"> </v>
      </c>
      <c r="X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17" t="str">
        <f t="shared" si="13"/>
        <v xml:space="preserve"> </v>
      </c>
      <c r="Z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17" t="str">
        <f t="shared" si="14"/>
        <v xml:space="preserve"> </v>
      </c>
      <c r="AB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2" customFormat="1" hidden="1">
      <c r="A137" s="170" t="str">
        <f t="shared" si="8"/>
        <v>71040501045113</v>
      </c>
      <c r="B137" s="171" t="s">
        <v>439</v>
      </c>
      <c r="C137" s="129" t="s">
        <v>155</v>
      </c>
      <c r="D137" s="128" t="s">
        <v>149</v>
      </c>
      <c r="E137" s="127" t="s">
        <v>106</v>
      </c>
      <c r="F137" s="172" t="s">
        <v>155</v>
      </c>
      <c r="G137" s="126">
        <v>5113</v>
      </c>
      <c r="H137" s="22"/>
      <c r="I137" s="22"/>
      <c r="J137" s="23"/>
      <c r="K137" s="23"/>
      <c r="L137" s="29" t="s">
        <v>174</v>
      </c>
      <c r="M137" s="44">
        <v>5113</v>
      </c>
      <c r="N137" s="169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69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17" t="str">
        <f t="shared" si="9"/>
        <v xml:space="preserve"> </v>
      </c>
      <c r="Q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17" t="str">
        <f t="shared" si="10"/>
        <v xml:space="preserve"> </v>
      </c>
      <c r="S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17" t="str">
        <f t="shared" si="11"/>
        <v xml:space="preserve"> </v>
      </c>
      <c r="U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69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17" t="str">
        <f t="shared" si="12"/>
        <v xml:space="preserve"> </v>
      </c>
      <c r="X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17" t="str">
        <f t="shared" si="13"/>
        <v xml:space="preserve"> </v>
      </c>
      <c r="Z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17" t="str">
        <f t="shared" si="14"/>
        <v xml:space="preserve"> </v>
      </c>
      <c r="AB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84" customFormat="1" ht="13.5">
      <c r="A138" s="170" t="str">
        <f t="shared" si="8"/>
        <v>71040501050000</v>
      </c>
      <c r="B138" s="171" t="s">
        <v>439</v>
      </c>
      <c r="C138" s="129" t="s">
        <v>155</v>
      </c>
      <c r="D138" s="128" t="s">
        <v>149</v>
      </c>
      <c r="E138" s="127" t="s">
        <v>106</v>
      </c>
      <c r="F138" s="172" t="s">
        <v>149</v>
      </c>
      <c r="G138" s="173" t="s">
        <v>440</v>
      </c>
      <c r="H138" s="141"/>
      <c r="I138" s="142"/>
      <c r="J138" s="143"/>
      <c r="K138" s="143"/>
      <c r="L138" s="24" t="s">
        <v>181</v>
      </c>
      <c r="M138" s="25"/>
      <c r="N138" s="183">
        <f>+'havelvac 7.2'!N167+'havelvac 7.3'!N167+'havelvac 7.4'!N167+'havelvac 7.5'!N167+'havelvac 7.6'!N167+'havelvac 7.7'!N167+'havelvac 7.9'!N167+'havelvac 7.8'!N167+'havelvac 7.10'!N167+'havelvac 7.11'!N167+'havelvac 7.12'!N167+'havelvac 7.13'!N167</f>
        <v>230.3</v>
      </c>
      <c r="O138" s="183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16" t="str">
        <f t="shared" si="9"/>
        <v xml:space="preserve"> </v>
      </c>
      <c r="Q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16" t="str">
        <f t="shared" si="10"/>
        <v xml:space="preserve"> </v>
      </c>
      <c r="S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16" t="str">
        <f t="shared" si="11"/>
        <v xml:space="preserve"> </v>
      </c>
      <c r="U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83">
        <f>+'havelvac 7.2'!P167+'havelvac 7.3'!P167+'havelvac 7.4'!P167+'havelvac 7.5'!P167+'havelvac 7.6'!P167+'havelvac 7.7'!P167+'havelvac 7.9'!P167+'havelvac 7.8'!P167+'havelvac 7.10'!P167+'havelvac 7.11'!P167+'havelvac 7.12'!P167+'havelvac 7.13'!P167</f>
        <v>230.3</v>
      </c>
      <c r="W138" s="216" t="str">
        <f t="shared" si="12"/>
        <v xml:space="preserve"> </v>
      </c>
      <c r="X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16" t="str">
        <f t="shared" si="13"/>
        <v xml:space="preserve"> </v>
      </c>
      <c r="Z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16" t="str">
        <f t="shared" si="14"/>
        <v xml:space="preserve"> </v>
      </c>
      <c r="AB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2" customFormat="1" ht="25.5">
      <c r="A139" s="170" t="str">
        <f t="shared" si="8"/>
        <v>71040501054251</v>
      </c>
      <c r="B139" s="171" t="s">
        <v>439</v>
      </c>
      <c r="C139" s="129" t="s">
        <v>155</v>
      </c>
      <c r="D139" s="128" t="s">
        <v>149</v>
      </c>
      <c r="E139" s="127" t="s">
        <v>106</v>
      </c>
      <c r="F139" s="172" t="s">
        <v>149</v>
      </c>
      <c r="G139" s="126">
        <v>4251</v>
      </c>
      <c r="H139" s="22"/>
      <c r="I139" s="22"/>
      <c r="J139" s="23"/>
      <c r="K139" s="23"/>
      <c r="L139" s="26" t="s">
        <v>142</v>
      </c>
      <c r="M139" s="10">
        <v>4251</v>
      </c>
      <c r="N139" s="169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69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17" t="str">
        <f t="shared" si="9"/>
        <v xml:space="preserve"> </v>
      </c>
      <c r="Q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17" t="str">
        <f t="shared" si="10"/>
        <v xml:space="preserve"> </v>
      </c>
      <c r="S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17" t="str">
        <f t="shared" si="11"/>
        <v xml:space="preserve"> </v>
      </c>
      <c r="U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69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17" t="str">
        <f t="shared" si="12"/>
        <v xml:space="preserve"> </v>
      </c>
      <c r="X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17" t="str">
        <f t="shared" si="13"/>
        <v xml:space="preserve"> </v>
      </c>
      <c r="Z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17" t="str">
        <f t="shared" si="14"/>
        <v xml:space="preserve"> </v>
      </c>
      <c r="AB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2" customFormat="1" hidden="1">
      <c r="A140" s="170" t="str">
        <f t="shared" si="8"/>
        <v>71040501055112</v>
      </c>
      <c r="B140" s="171" t="s">
        <v>439</v>
      </c>
      <c r="C140" s="129" t="s">
        <v>155</v>
      </c>
      <c r="D140" s="128" t="s">
        <v>149</v>
      </c>
      <c r="E140" s="127" t="s">
        <v>106</v>
      </c>
      <c r="F140" s="172" t="s">
        <v>149</v>
      </c>
      <c r="G140" s="126">
        <v>5112</v>
      </c>
      <c r="H140" s="22"/>
      <c r="I140" s="22"/>
      <c r="J140" s="23"/>
      <c r="K140" s="23"/>
      <c r="L140" s="27" t="s">
        <v>173</v>
      </c>
      <c r="M140" s="28">
        <v>5112</v>
      </c>
      <c r="N140" s="169">
        <f>+'havelvac 7.2'!N169+'havelvac 7.3'!N169+'havelvac 7.4'!N169+'havelvac 7.5'!N169+'havelvac 7.6'!N169+'havelvac 7.7'!N169+'havelvac 7.9'!N169+'havelvac 7.8'!N169+'havelvac 7.10'!N169+'havelvac 7.11'!N169+'havelvac 7.12'!N169+'havelvac 7.13'!N169</f>
        <v>230.3</v>
      </c>
      <c r="O140" s="169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17" t="str">
        <f t="shared" si="9"/>
        <v xml:space="preserve"> </v>
      </c>
      <c r="Q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17" t="str">
        <f t="shared" si="10"/>
        <v xml:space="preserve"> </v>
      </c>
      <c r="S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17" t="str">
        <f t="shared" si="11"/>
        <v xml:space="preserve"> </v>
      </c>
      <c r="U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69">
        <f>+'havelvac 7.2'!P169+'havelvac 7.3'!P169+'havelvac 7.4'!P169+'havelvac 7.5'!P169+'havelvac 7.6'!P169+'havelvac 7.7'!P169+'havelvac 7.9'!P169+'havelvac 7.8'!P169+'havelvac 7.10'!P169+'havelvac 7.11'!P169+'havelvac 7.12'!P169+'havelvac 7.13'!P169</f>
        <v>230.3</v>
      </c>
      <c r="W140" s="217" t="str">
        <f t="shared" si="12"/>
        <v xml:space="preserve"> </v>
      </c>
      <c r="X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17" t="str">
        <f t="shared" si="13"/>
        <v xml:space="preserve"> </v>
      </c>
      <c r="Z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17" t="str">
        <f t="shared" si="14"/>
        <v xml:space="preserve"> </v>
      </c>
      <c r="AB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2" customFormat="1" hidden="1">
      <c r="A141" s="170" t="str">
        <f t="shared" si="8"/>
        <v>71040501055113</v>
      </c>
      <c r="B141" s="171" t="s">
        <v>439</v>
      </c>
      <c r="C141" s="129" t="s">
        <v>155</v>
      </c>
      <c r="D141" s="128" t="s">
        <v>149</v>
      </c>
      <c r="E141" s="127" t="s">
        <v>106</v>
      </c>
      <c r="F141" s="172" t="s">
        <v>149</v>
      </c>
      <c r="G141" s="126">
        <v>5113</v>
      </c>
      <c r="H141" s="22"/>
      <c r="I141" s="22"/>
      <c r="J141" s="23"/>
      <c r="K141" s="23"/>
      <c r="L141" s="27" t="s">
        <v>174</v>
      </c>
      <c r="M141" s="28">
        <v>5113</v>
      </c>
      <c r="N141" s="169">
        <f>+'havelvac 7.2'!N170+'havelvac 7.3'!N170+'havelvac 7.4'!N170+'havelvac 7.5'!N170+'havelvac 7.6'!N170+'havelvac 7.7'!N170+'havelvac 7.9'!N170+'havelvac 7.8'!N170+'havelvac 7.10'!N170+'havelvac 7.11'!N170+'havelvac 7.12'!N170+'havelvac 7.13'!N170</f>
        <v>230.3</v>
      </c>
      <c r="O141" s="169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17" t="str">
        <f t="shared" si="9"/>
        <v xml:space="preserve"> </v>
      </c>
      <c r="Q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17" t="str">
        <f t="shared" si="10"/>
        <v xml:space="preserve"> </v>
      </c>
      <c r="S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17" t="str">
        <f t="shared" si="11"/>
        <v xml:space="preserve"> </v>
      </c>
      <c r="U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69">
        <f>+'havelvac 7.2'!P170+'havelvac 7.3'!P170+'havelvac 7.4'!P170+'havelvac 7.5'!P170+'havelvac 7.6'!P170+'havelvac 7.7'!P170+'havelvac 7.9'!P170+'havelvac 7.8'!P170+'havelvac 7.10'!P170+'havelvac 7.11'!P170+'havelvac 7.12'!P170+'havelvac 7.13'!P170</f>
        <v>230.3</v>
      </c>
      <c r="W141" s="217" t="str">
        <f t="shared" si="12"/>
        <v xml:space="preserve"> </v>
      </c>
      <c r="X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17" t="str">
        <f t="shared" si="13"/>
        <v xml:space="preserve"> </v>
      </c>
      <c r="Z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17" t="str">
        <f t="shared" si="14"/>
        <v xml:space="preserve"> </v>
      </c>
      <c r="AB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84" customFormat="1" ht="27" hidden="1">
      <c r="A142" s="170" t="str">
        <f t="shared" si="8"/>
        <v>71040501060000</v>
      </c>
      <c r="B142" s="171" t="s">
        <v>439</v>
      </c>
      <c r="C142" s="129" t="s">
        <v>155</v>
      </c>
      <c r="D142" s="128" t="s">
        <v>149</v>
      </c>
      <c r="E142" s="127" t="s">
        <v>106</v>
      </c>
      <c r="F142" s="172" t="s">
        <v>157</v>
      </c>
      <c r="G142" s="173" t="s">
        <v>440</v>
      </c>
      <c r="H142" s="141"/>
      <c r="I142" s="142"/>
      <c r="J142" s="143"/>
      <c r="K142" s="143"/>
      <c r="L142" s="24" t="s">
        <v>182</v>
      </c>
      <c r="M142" s="25"/>
      <c r="N142" s="183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83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16" t="str">
        <f t="shared" si="9"/>
        <v xml:space="preserve"> </v>
      </c>
      <c r="Q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16" t="str">
        <f t="shared" si="10"/>
        <v xml:space="preserve"> </v>
      </c>
      <c r="S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16" t="str">
        <f t="shared" si="11"/>
        <v xml:space="preserve"> </v>
      </c>
      <c r="U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83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16" t="str">
        <f t="shared" si="12"/>
        <v xml:space="preserve"> </v>
      </c>
      <c r="X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16" t="str">
        <f t="shared" si="13"/>
        <v xml:space="preserve"> </v>
      </c>
      <c r="Z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16" t="str">
        <f t="shared" si="14"/>
        <v xml:space="preserve"> </v>
      </c>
      <c r="AB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2" customFormat="1" hidden="1">
      <c r="A143" s="170" t="str">
        <f t="shared" ref="A143:A210" si="15">CONCATENATE(B143,C143,D143,E143,F143,G143)</f>
        <v>71040501064861</v>
      </c>
      <c r="B143" s="171" t="s">
        <v>439</v>
      </c>
      <c r="C143" s="129" t="s">
        <v>155</v>
      </c>
      <c r="D143" s="128" t="s">
        <v>149</v>
      </c>
      <c r="E143" s="127" t="s">
        <v>106</v>
      </c>
      <c r="F143" s="172" t="s">
        <v>157</v>
      </c>
      <c r="G143" s="126">
        <v>4861</v>
      </c>
      <c r="H143" s="22"/>
      <c r="I143" s="22"/>
      <c r="J143" s="23"/>
      <c r="K143" s="23"/>
      <c r="L143" s="29" t="s">
        <v>134</v>
      </c>
      <c r="M143" s="44">
        <v>4861</v>
      </c>
      <c r="N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17" t="str">
        <f t="shared" si="9"/>
        <v xml:space="preserve"> </v>
      </c>
      <c r="Q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17" t="str">
        <f t="shared" si="10"/>
        <v xml:space="preserve"> </v>
      </c>
      <c r="S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17" t="str">
        <f t="shared" si="11"/>
        <v xml:space="preserve"> </v>
      </c>
      <c r="U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17" t="str">
        <f t="shared" si="12"/>
        <v xml:space="preserve"> </v>
      </c>
      <c r="X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17" t="str">
        <f t="shared" si="13"/>
        <v xml:space="preserve"> </v>
      </c>
      <c r="Z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17" t="str">
        <f t="shared" si="14"/>
        <v xml:space="preserve"> </v>
      </c>
      <c r="AB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2" customFormat="1" hidden="1">
      <c r="A144" s="170" t="str">
        <f t="shared" si="15"/>
        <v>71040501065113</v>
      </c>
      <c r="B144" s="171" t="s">
        <v>439</v>
      </c>
      <c r="C144" s="129" t="s">
        <v>155</v>
      </c>
      <c r="D144" s="128" t="s">
        <v>149</v>
      </c>
      <c r="E144" s="127" t="s">
        <v>106</v>
      </c>
      <c r="F144" s="172" t="s">
        <v>157</v>
      </c>
      <c r="G144" s="126">
        <v>5113</v>
      </c>
      <c r="H144" s="22"/>
      <c r="I144" s="22"/>
      <c r="J144" s="23"/>
      <c r="K144" s="23"/>
      <c r="L144" s="29" t="s">
        <v>174</v>
      </c>
      <c r="M144" s="44">
        <v>5113</v>
      </c>
      <c r="N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17" t="str">
        <f t="shared" ref="P144:P207" si="16">IFERROR(Q144/O144, " ")</f>
        <v xml:space="preserve"> </v>
      </c>
      <c r="Q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17" t="str">
        <f t="shared" ref="R144:R207" si="17">IFERROR(S144/O144, " ")</f>
        <v xml:space="preserve"> </v>
      </c>
      <c r="S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17" t="str">
        <f t="shared" ref="T144:T207" si="18">IFERROR(U144/O144, " ")</f>
        <v xml:space="preserve"> </v>
      </c>
      <c r="U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17" t="str">
        <f t="shared" ref="W144:W207" si="19">IFERROR(X144/V144, " ")</f>
        <v xml:space="preserve"> </v>
      </c>
      <c r="X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17" t="str">
        <f t="shared" ref="Y144:Y207" si="20">IFERROR(Z144/V144, " ")</f>
        <v xml:space="preserve"> </v>
      </c>
      <c r="Z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17" t="str">
        <f t="shared" ref="AA144:AA207" si="21">IFERROR(AB144/V144, " ")</f>
        <v xml:space="preserve"> </v>
      </c>
      <c r="AB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84" customFormat="1" ht="13.5">
      <c r="A145" s="170" t="str">
        <f t="shared" si="15"/>
        <v>71040501070000</v>
      </c>
      <c r="B145" s="171" t="s">
        <v>439</v>
      </c>
      <c r="C145" s="129" t="s">
        <v>155</v>
      </c>
      <c r="D145" s="128" t="s">
        <v>149</v>
      </c>
      <c r="E145" s="127" t="s">
        <v>106</v>
      </c>
      <c r="F145" s="172" t="s">
        <v>183</v>
      </c>
      <c r="G145" s="173" t="s">
        <v>440</v>
      </c>
      <c r="H145" s="141"/>
      <c r="I145" s="142"/>
      <c r="J145" s="143"/>
      <c r="K145" s="143"/>
      <c r="L145" s="24" t="s">
        <v>184</v>
      </c>
      <c r="M145" s="25"/>
      <c r="N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16" t="str">
        <f t="shared" si="16"/>
        <v xml:space="preserve"> </v>
      </c>
      <c r="Q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16" t="str">
        <f t="shared" si="17"/>
        <v xml:space="preserve"> </v>
      </c>
      <c r="S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16" t="str">
        <f t="shared" si="18"/>
        <v xml:space="preserve"> </v>
      </c>
      <c r="U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16" t="str">
        <f t="shared" si="19"/>
        <v xml:space="preserve"> </v>
      </c>
      <c r="X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16" t="str">
        <f t="shared" si="20"/>
        <v xml:space="preserve"> </v>
      </c>
      <c r="Z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16" t="str">
        <f t="shared" si="21"/>
        <v xml:space="preserve"> </v>
      </c>
      <c r="AB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2" customFormat="1">
      <c r="A146" s="170" t="str">
        <f t="shared" si="15"/>
        <v>71040501074213</v>
      </c>
      <c r="B146" s="171" t="s">
        <v>439</v>
      </c>
      <c r="C146" s="129" t="s">
        <v>155</v>
      </c>
      <c r="D146" s="128" t="s">
        <v>149</v>
      </c>
      <c r="E146" s="127" t="s">
        <v>106</v>
      </c>
      <c r="F146" s="172" t="s">
        <v>183</v>
      </c>
      <c r="G146" s="126">
        <v>4213</v>
      </c>
      <c r="H146" s="15"/>
      <c r="I146" s="22"/>
      <c r="J146" s="23"/>
      <c r="K146" s="23"/>
      <c r="L146" s="27" t="s">
        <v>115</v>
      </c>
      <c r="M146" s="11">
        <v>4213</v>
      </c>
      <c r="N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17" t="str">
        <f t="shared" si="16"/>
        <v xml:space="preserve"> </v>
      </c>
      <c r="Q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17" t="str">
        <f t="shared" si="17"/>
        <v xml:space="preserve"> </v>
      </c>
      <c r="S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17" t="str">
        <f t="shared" si="18"/>
        <v xml:space="preserve"> </v>
      </c>
      <c r="U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17" t="str">
        <f t="shared" si="19"/>
        <v xml:space="preserve"> </v>
      </c>
      <c r="X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17" t="str">
        <f t="shared" si="20"/>
        <v xml:space="preserve"> </v>
      </c>
      <c r="Z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17" t="str">
        <f t="shared" si="21"/>
        <v xml:space="preserve"> </v>
      </c>
      <c r="AB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84" customFormat="1" ht="27" hidden="1">
      <c r="A147" s="170" t="str">
        <f t="shared" si="15"/>
        <v>71040501080000</v>
      </c>
      <c r="B147" s="171" t="s">
        <v>439</v>
      </c>
      <c r="C147" s="129" t="s">
        <v>155</v>
      </c>
      <c r="D147" s="128" t="s">
        <v>149</v>
      </c>
      <c r="E147" s="127" t="s">
        <v>106</v>
      </c>
      <c r="F147" s="172" t="s">
        <v>185</v>
      </c>
      <c r="G147" s="173" t="s">
        <v>440</v>
      </c>
      <c r="H147" s="141"/>
      <c r="I147" s="142"/>
      <c r="J147" s="143"/>
      <c r="K147" s="143"/>
      <c r="L147" s="24" t="s">
        <v>186</v>
      </c>
      <c r="M147" s="25"/>
      <c r="N147" s="183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83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16" t="str">
        <f t="shared" si="16"/>
        <v xml:space="preserve"> </v>
      </c>
      <c r="Q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16" t="str">
        <f t="shared" si="17"/>
        <v xml:space="preserve"> </v>
      </c>
      <c r="S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16" t="str">
        <f t="shared" si="18"/>
        <v xml:space="preserve"> </v>
      </c>
      <c r="U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83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16" t="str">
        <f t="shared" si="19"/>
        <v xml:space="preserve"> </v>
      </c>
      <c r="X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16" t="str">
        <f t="shared" si="20"/>
        <v xml:space="preserve"> </v>
      </c>
      <c r="Z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16" t="str">
        <f t="shared" si="21"/>
        <v xml:space="preserve"> </v>
      </c>
      <c r="AB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2" customFormat="1" hidden="1">
      <c r="A148" s="170" t="str">
        <f t="shared" si="15"/>
        <v>71040501085113</v>
      </c>
      <c r="B148" s="171" t="s">
        <v>439</v>
      </c>
      <c r="C148" s="129" t="s">
        <v>155</v>
      </c>
      <c r="D148" s="128" t="s">
        <v>149</v>
      </c>
      <c r="E148" s="127" t="s">
        <v>106</v>
      </c>
      <c r="F148" s="172" t="s">
        <v>185</v>
      </c>
      <c r="G148" s="126">
        <v>5113</v>
      </c>
      <c r="H148" s="22"/>
      <c r="I148" s="22"/>
      <c r="J148" s="23"/>
      <c r="K148" s="23"/>
      <c r="L148" s="29" t="s">
        <v>174</v>
      </c>
      <c r="M148" s="44">
        <v>5113</v>
      </c>
      <c r="N148" s="169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69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17" t="str">
        <f t="shared" si="16"/>
        <v xml:space="preserve"> </v>
      </c>
      <c r="Q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17" t="str">
        <f t="shared" si="17"/>
        <v xml:space="preserve"> </v>
      </c>
      <c r="S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17" t="str">
        <f t="shared" si="18"/>
        <v xml:space="preserve"> </v>
      </c>
      <c r="U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69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17" t="str">
        <f t="shared" si="19"/>
        <v xml:space="preserve"> </v>
      </c>
      <c r="X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17" t="str">
        <f t="shared" si="20"/>
        <v xml:space="preserve"> </v>
      </c>
      <c r="Z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17" t="str">
        <f t="shared" si="21"/>
        <v xml:space="preserve"> </v>
      </c>
      <c r="AB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84" customFormat="1" ht="13.5" hidden="1">
      <c r="A149" s="170" t="str">
        <f t="shared" si="15"/>
        <v>71040501090000</v>
      </c>
      <c r="B149" s="171" t="s">
        <v>439</v>
      </c>
      <c r="C149" s="129" t="s">
        <v>155</v>
      </c>
      <c r="D149" s="128" t="s">
        <v>149</v>
      </c>
      <c r="E149" s="127" t="s">
        <v>106</v>
      </c>
      <c r="F149" s="172" t="s">
        <v>187</v>
      </c>
      <c r="G149" s="173" t="s">
        <v>440</v>
      </c>
      <c r="H149" s="141"/>
      <c r="I149" s="142"/>
      <c r="J149" s="143"/>
      <c r="K149" s="143"/>
      <c r="L149" s="24" t="s">
        <v>188</v>
      </c>
      <c r="M149" s="25"/>
      <c r="N149" s="183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83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16" t="str">
        <f t="shared" si="16"/>
        <v xml:space="preserve"> </v>
      </c>
      <c r="Q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16" t="str">
        <f t="shared" si="17"/>
        <v xml:space="preserve"> </v>
      </c>
      <c r="S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16" t="str">
        <f t="shared" si="18"/>
        <v xml:space="preserve"> </v>
      </c>
      <c r="U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83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16" t="str">
        <f t="shared" si="19"/>
        <v xml:space="preserve"> </v>
      </c>
      <c r="X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16" t="str">
        <f t="shared" si="20"/>
        <v xml:space="preserve"> </v>
      </c>
      <c r="Z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16" t="str">
        <f t="shared" si="21"/>
        <v xml:space="preserve"> </v>
      </c>
      <c r="AB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2" customFormat="1" ht="25.5" hidden="1">
      <c r="A150" s="170" t="str">
        <f t="shared" si="15"/>
        <v>71040501094251</v>
      </c>
      <c r="B150" s="171" t="s">
        <v>439</v>
      </c>
      <c r="C150" s="129" t="s">
        <v>155</v>
      </c>
      <c r="D150" s="128" t="s">
        <v>149</v>
      </c>
      <c r="E150" s="127" t="s">
        <v>106</v>
      </c>
      <c r="F150" s="172" t="s">
        <v>187</v>
      </c>
      <c r="G150" s="126">
        <v>4251</v>
      </c>
      <c r="H150" s="22"/>
      <c r="I150" s="22"/>
      <c r="J150" s="23"/>
      <c r="K150" s="23"/>
      <c r="L150" s="26" t="s">
        <v>142</v>
      </c>
      <c r="M150" s="10">
        <v>4251</v>
      </c>
      <c r="N150" s="169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69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17" t="str">
        <f t="shared" si="16"/>
        <v xml:space="preserve"> </v>
      </c>
      <c r="Q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17" t="str">
        <f t="shared" si="17"/>
        <v xml:space="preserve"> </v>
      </c>
      <c r="S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17" t="str">
        <f t="shared" si="18"/>
        <v xml:space="preserve"> </v>
      </c>
      <c r="U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69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17" t="str">
        <f t="shared" si="19"/>
        <v xml:space="preserve"> </v>
      </c>
      <c r="X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17" t="str">
        <f t="shared" si="20"/>
        <v xml:space="preserve"> </v>
      </c>
      <c r="Z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17" t="str">
        <f t="shared" si="21"/>
        <v xml:space="preserve"> </v>
      </c>
      <c r="AB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2" customFormat="1" hidden="1">
      <c r="A151" s="170" t="str">
        <f t="shared" si="15"/>
        <v>71040501094639</v>
      </c>
      <c r="B151" s="171" t="s">
        <v>439</v>
      </c>
      <c r="C151" s="129" t="s">
        <v>155</v>
      </c>
      <c r="D151" s="128" t="s">
        <v>149</v>
      </c>
      <c r="E151" s="127" t="s">
        <v>106</v>
      </c>
      <c r="F151" s="172" t="s">
        <v>187</v>
      </c>
      <c r="G151" s="126">
        <v>4639</v>
      </c>
      <c r="H151" s="22"/>
      <c r="I151" s="22"/>
      <c r="J151" s="23"/>
      <c r="K151" s="23"/>
      <c r="L151" s="27" t="s">
        <v>167</v>
      </c>
      <c r="M151" s="28">
        <v>4639</v>
      </c>
      <c r="N151" s="169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69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17" t="str">
        <f t="shared" si="16"/>
        <v xml:space="preserve"> </v>
      </c>
      <c r="Q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17" t="str">
        <f t="shared" si="17"/>
        <v xml:space="preserve"> </v>
      </c>
      <c r="S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17" t="str">
        <f t="shared" si="18"/>
        <v xml:space="preserve"> </v>
      </c>
      <c r="U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69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17" t="str">
        <f t="shared" si="19"/>
        <v xml:space="preserve"> </v>
      </c>
      <c r="X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17" t="str">
        <f t="shared" si="20"/>
        <v xml:space="preserve"> </v>
      </c>
      <c r="Z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17" t="str">
        <f t="shared" si="21"/>
        <v xml:space="preserve"> </v>
      </c>
      <c r="AB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84" customFormat="1" ht="13.5" hidden="1">
      <c r="A152" s="170" t="str">
        <f t="shared" si="15"/>
        <v>71040501100000</v>
      </c>
      <c r="B152" s="171" t="s">
        <v>439</v>
      </c>
      <c r="C152" s="129" t="s">
        <v>155</v>
      </c>
      <c r="D152" s="128" t="s">
        <v>149</v>
      </c>
      <c r="E152" s="127" t="s">
        <v>106</v>
      </c>
      <c r="F152" s="172" t="s">
        <v>189</v>
      </c>
      <c r="G152" s="173" t="s">
        <v>440</v>
      </c>
      <c r="H152" s="141"/>
      <c r="I152" s="142"/>
      <c r="J152" s="143"/>
      <c r="K152" s="143"/>
      <c r="L152" s="24" t="s">
        <v>190</v>
      </c>
      <c r="M152" s="25"/>
      <c r="N152" s="183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83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16" t="str">
        <f t="shared" si="16"/>
        <v xml:space="preserve"> </v>
      </c>
      <c r="Q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16" t="str">
        <f t="shared" si="17"/>
        <v xml:space="preserve"> </v>
      </c>
      <c r="S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16" t="str">
        <f t="shared" si="18"/>
        <v xml:space="preserve"> </v>
      </c>
      <c r="U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83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16" t="str">
        <f t="shared" si="19"/>
        <v xml:space="preserve"> </v>
      </c>
      <c r="X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16" t="str">
        <f t="shared" si="20"/>
        <v xml:space="preserve"> </v>
      </c>
      <c r="Z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16" t="str">
        <f t="shared" si="21"/>
        <v xml:space="preserve"> </v>
      </c>
      <c r="AB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2" customFormat="1" hidden="1">
      <c r="A153" s="170" t="str">
        <f t="shared" si="15"/>
        <v>71040501104861</v>
      </c>
      <c r="B153" s="171" t="s">
        <v>439</v>
      </c>
      <c r="C153" s="129" t="s">
        <v>155</v>
      </c>
      <c r="D153" s="128" t="s">
        <v>149</v>
      </c>
      <c r="E153" s="127" t="s">
        <v>106</v>
      </c>
      <c r="F153" s="172" t="s">
        <v>189</v>
      </c>
      <c r="G153" s="126">
        <v>4861</v>
      </c>
      <c r="H153" s="22"/>
      <c r="I153" s="22"/>
      <c r="J153" s="23"/>
      <c r="K153" s="23"/>
      <c r="L153" s="29" t="s">
        <v>134</v>
      </c>
      <c r="M153" s="44">
        <v>4861</v>
      </c>
      <c r="N153" s="169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69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17" t="str">
        <f t="shared" si="16"/>
        <v xml:space="preserve"> </v>
      </c>
      <c r="Q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17" t="str">
        <f t="shared" si="17"/>
        <v xml:space="preserve"> </v>
      </c>
      <c r="S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17" t="str">
        <f t="shared" si="18"/>
        <v xml:space="preserve"> </v>
      </c>
      <c r="U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69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17" t="str">
        <f t="shared" si="19"/>
        <v xml:space="preserve"> </v>
      </c>
      <c r="X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17" t="str">
        <f t="shared" si="20"/>
        <v xml:space="preserve"> </v>
      </c>
      <c r="Z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17" t="str">
        <f t="shared" si="21"/>
        <v xml:space="preserve"> </v>
      </c>
      <c r="AB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84" customFormat="1" ht="13.5" hidden="1">
      <c r="A154" s="170" t="str">
        <f t="shared" si="15"/>
        <v>71040501110000</v>
      </c>
      <c r="B154" s="171" t="s">
        <v>439</v>
      </c>
      <c r="C154" s="129" t="s">
        <v>155</v>
      </c>
      <c r="D154" s="128" t="s">
        <v>149</v>
      </c>
      <c r="E154" s="127" t="s">
        <v>106</v>
      </c>
      <c r="F154" s="172" t="s">
        <v>104</v>
      </c>
      <c r="G154" s="173" t="s">
        <v>440</v>
      </c>
      <c r="H154" s="141"/>
      <c r="I154" s="142"/>
      <c r="J154" s="143"/>
      <c r="K154" s="143"/>
      <c r="L154" s="24" t="s">
        <v>191</v>
      </c>
      <c r="M154" s="25"/>
      <c r="N154" s="183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83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16" t="str">
        <f t="shared" si="16"/>
        <v xml:space="preserve"> </v>
      </c>
      <c r="Q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16" t="str">
        <f t="shared" si="17"/>
        <v xml:space="preserve"> </v>
      </c>
      <c r="S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16" t="str">
        <f t="shared" si="18"/>
        <v xml:space="preserve"> </v>
      </c>
      <c r="U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83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16" t="str">
        <f t="shared" si="19"/>
        <v xml:space="preserve"> </v>
      </c>
      <c r="X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16" t="str">
        <f t="shared" si="20"/>
        <v xml:space="preserve"> </v>
      </c>
      <c r="Z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16" t="str">
        <f t="shared" si="21"/>
        <v xml:space="preserve"> </v>
      </c>
      <c r="AB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2" customFormat="1" hidden="1">
      <c r="A155" s="170" t="str">
        <f t="shared" si="15"/>
        <v>71040501115112</v>
      </c>
      <c r="B155" s="171" t="s">
        <v>439</v>
      </c>
      <c r="C155" s="129" t="s">
        <v>155</v>
      </c>
      <c r="D155" s="128" t="s">
        <v>149</v>
      </c>
      <c r="E155" s="127" t="s">
        <v>106</v>
      </c>
      <c r="F155" s="172" t="s">
        <v>104</v>
      </c>
      <c r="G155" s="126">
        <v>5112</v>
      </c>
      <c r="H155" s="22"/>
      <c r="I155" s="22"/>
      <c r="J155" s="23"/>
      <c r="K155" s="23"/>
      <c r="L155" s="27" t="s">
        <v>173</v>
      </c>
      <c r="M155" s="28">
        <v>5112</v>
      </c>
      <c r="N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17" t="str">
        <f t="shared" si="16"/>
        <v xml:space="preserve"> </v>
      </c>
      <c r="Q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17" t="str">
        <f t="shared" si="17"/>
        <v xml:space="preserve"> </v>
      </c>
      <c r="S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17" t="str">
        <f t="shared" si="18"/>
        <v xml:space="preserve"> </v>
      </c>
      <c r="U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17" t="str">
        <f t="shared" si="19"/>
        <v xml:space="preserve"> </v>
      </c>
      <c r="X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17" t="str">
        <f t="shared" si="20"/>
        <v xml:space="preserve"> </v>
      </c>
      <c r="Z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17" t="str">
        <f t="shared" si="21"/>
        <v xml:space="preserve"> </v>
      </c>
      <c r="AB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84" customFormat="1" ht="13.5" hidden="1">
      <c r="A156" s="170" t="str">
        <f t="shared" si="15"/>
        <v>71040501120000</v>
      </c>
      <c r="B156" s="171" t="s">
        <v>439</v>
      </c>
      <c r="C156" s="129" t="s">
        <v>155</v>
      </c>
      <c r="D156" s="128" t="s">
        <v>149</v>
      </c>
      <c r="E156" s="127" t="s">
        <v>106</v>
      </c>
      <c r="F156" s="172" t="s">
        <v>443</v>
      </c>
      <c r="G156" s="173" t="s">
        <v>440</v>
      </c>
      <c r="H156" s="141"/>
      <c r="I156" s="142"/>
      <c r="J156" s="143"/>
      <c r="K156" s="143"/>
      <c r="L156" s="24" t="s">
        <v>192</v>
      </c>
      <c r="M156" s="25"/>
      <c r="N156" s="183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83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16" t="str">
        <f t="shared" si="16"/>
        <v xml:space="preserve"> </v>
      </c>
      <c r="Q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16" t="str">
        <f t="shared" si="17"/>
        <v xml:space="preserve"> </v>
      </c>
      <c r="S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16" t="str">
        <f t="shared" si="18"/>
        <v xml:space="preserve"> </v>
      </c>
      <c r="U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83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16" t="str">
        <f t="shared" si="19"/>
        <v xml:space="preserve"> </v>
      </c>
      <c r="X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16" t="str">
        <f t="shared" si="20"/>
        <v xml:space="preserve"> </v>
      </c>
      <c r="Z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16" t="str">
        <f t="shared" si="21"/>
        <v xml:space="preserve"> </v>
      </c>
      <c r="AB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2" customFormat="1" hidden="1">
      <c r="A157" s="170" t="str">
        <f t="shared" si="15"/>
        <v>71040501125129</v>
      </c>
      <c r="B157" s="171" t="s">
        <v>439</v>
      </c>
      <c r="C157" s="129" t="s">
        <v>155</v>
      </c>
      <c r="D157" s="128" t="s">
        <v>149</v>
      </c>
      <c r="E157" s="127" t="s">
        <v>106</v>
      </c>
      <c r="F157" s="172" t="s">
        <v>443</v>
      </c>
      <c r="G157" s="126">
        <v>5129</v>
      </c>
      <c r="H157" s="22"/>
      <c r="I157" s="22"/>
      <c r="J157" s="23"/>
      <c r="K157" s="23"/>
      <c r="L157" s="26" t="s">
        <v>137</v>
      </c>
      <c r="M157" s="10">
        <v>5129</v>
      </c>
      <c r="N157" s="169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69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17" t="str">
        <f t="shared" si="16"/>
        <v xml:space="preserve"> </v>
      </c>
      <c r="Q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17" t="str">
        <f t="shared" si="17"/>
        <v xml:space="preserve"> </v>
      </c>
      <c r="S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17" t="str">
        <f t="shared" si="18"/>
        <v xml:space="preserve"> </v>
      </c>
      <c r="U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69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17" t="str">
        <f t="shared" si="19"/>
        <v xml:space="preserve"> </v>
      </c>
      <c r="X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17" t="str">
        <f t="shared" si="20"/>
        <v xml:space="preserve"> </v>
      </c>
      <c r="Z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17" t="str">
        <f t="shared" si="21"/>
        <v xml:space="preserve"> </v>
      </c>
      <c r="AB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84" customFormat="1" ht="13.5" hidden="1">
      <c r="A158" s="170" t="str">
        <f t="shared" si="15"/>
        <v>71040501130000</v>
      </c>
      <c r="B158" s="171" t="s">
        <v>439</v>
      </c>
      <c r="C158" s="129" t="s">
        <v>155</v>
      </c>
      <c r="D158" s="128" t="s">
        <v>149</v>
      </c>
      <c r="E158" s="127" t="s">
        <v>106</v>
      </c>
      <c r="F158" s="172" t="s">
        <v>444</v>
      </c>
      <c r="G158" s="173" t="s">
        <v>440</v>
      </c>
      <c r="H158" s="141"/>
      <c r="I158" s="142"/>
      <c r="J158" s="143"/>
      <c r="K158" s="143"/>
      <c r="L158" s="24" t="s">
        <v>193</v>
      </c>
      <c r="M158" s="25"/>
      <c r="N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16" t="str">
        <f t="shared" si="16"/>
        <v xml:space="preserve"> </v>
      </c>
      <c r="Q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16" t="str">
        <f t="shared" si="17"/>
        <v xml:space="preserve"> </v>
      </c>
      <c r="S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16" t="str">
        <f t="shared" si="18"/>
        <v xml:space="preserve"> </v>
      </c>
      <c r="U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16" t="str">
        <f t="shared" si="19"/>
        <v xml:space="preserve"> </v>
      </c>
      <c r="X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16" t="str">
        <f t="shared" si="20"/>
        <v xml:space="preserve"> </v>
      </c>
      <c r="Z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16" t="str">
        <f t="shared" si="21"/>
        <v xml:space="preserve"> </v>
      </c>
      <c r="AB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2" customFormat="1" ht="25.5" hidden="1">
      <c r="A159" s="170" t="str">
        <f t="shared" si="15"/>
        <v>71040501134251</v>
      </c>
      <c r="B159" s="171" t="s">
        <v>439</v>
      </c>
      <c r="C159" s="129" t="s">
        <v>155</v>
      </c>
      <c r="D159" s="128" t="s">
        <v>149</v>
      </c>
      <c r="E159" s="127" t="s">
        <v>106</v>
      </c>
      <c r="F159" s="172" t="s">
        <v>444</v>
      </c>
      <c r="G159" s="126">
        <v>4251</v>
      </c>
      <c r="H159" s="22"/>
      <c r="I159" s="22"/>
      <c r="J159" s="23"/>
      <c r="K159" s="23"/>
      <c r="L159" s="26" t="s">
        <v>142</v>
      </c>
      <c r="M159" s="10">
        <v>4251</v>
      </c>
      <c r="N159" s="169">
        <f>+'havelvac 7.2'!N172+'havelvac 7.3'!N172+'havelvac 7.4'!N172+'havelvac 7.5'!N172+'havelvac 7.6'!N172+'havelvac 7.7'!N172+'havelvac 7.9'!N172+'havelvac 7.8'!N172+'havelvac 7.10'!N172+'havelvac 7.11'!N172+'havelvac 7.12'!N172+'havelvac 7.13'!N172</f>
        <v>115539.7</v>
      </c>
      <c r="O159" s="169">
        <f>+'havelvac 7.2'!O172+'havelvac 7.3'!O172+'havelvac 7.4'!O172+'havelvac 7.5'!O172+'havelvac 7.6'!O172+'havelvac 7.7'!O172+'havelvac 7.9'!O172+'havelvac 7.8'!O172+'havelvac 7.10'!O172+'havelvac 7.11'!O172+'havelvac 7.12'!O172+'havelvac 7.13'!O172</f>
        <v>22076</v>
      </c>
      <c r="P159" s="217" t="str">
        <f t="shared" si="16"/>
        <v xml:space="preserve"> </v>
      </c>
      <c r="Q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17" t="str">
        <f t="shared" si="17"/>
        <v xml:space="preserve"> </v>
      </c>
      <c r="S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17" t="str">
        <f t="shared" si="18"/>
        <v xml:space="preserve"> </v>
      </c>
      <c r="U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69">
        <f>+'havelvac 7.2'!P172+'havelvac 7.3'!P172+'havelvac 7.4'!P172+'havelvac 7.5'!P172+'havelvac 7.6'!P172+'havelvac 7.7'!P172+'havelvac 7.9'!P172+'havelvac 7.8'!P172+'havelvac 7.10'!P172+'havelvac 7.11'!P172+'havelvac 7.12'!P172+'havelvac 7.13'!P172</f>
        <v>93463.700000000012</v>
      </c>
      <c r="W159" s="217" t="str">
        <f t="shared" si="19"/>
        <v xml:space="preserve"> </v>
      </c>
      <c r="X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17" t="str">
        <f t="shared" si="20"/>
        <v xml:space="preserve"> </v>
      </c>
      <c r="Z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17" t="str">
        <f t="shared" si="21"/>
        <v xml:space="preserve"> </v>
      </c>
      <c r="AB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2" customFormat="1" hidden="1">
      <c r="A160" s="170" t="str">
        <f t="shared" si="15"/>
        <v>71040501135129</v>
      </c>
      <c r="B160" s="171" t="s">
        <v>439</v>
      </c>
      <c r="C160" s="129" t="s">
        <v>155</v>
      </c>
      <c r="D160" s="128" t="s">
        <v>149</v>
      </c>
      <c r="E160" s="127" t="s">
        <v>106</v>
      </c>
      <c r="F160" s="172" t="s">
        <v>444</v>
      </c>
      <c r="G160" s="126">
        <v>5129</v>
      </c>
      <c r="H160" s="22"/>
      <c r="I160" s="22"/>
      <c r="J160" s="23"/>
      <c r="K160" s="23"/>
      <c r="L160" s="26" t="s">
        <v>137</v>
      </c>
      <c r="M160" s="10">
        <v>5129</v>
      </c>
      <c r="N160" s="169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69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17" t="str">
        <f t="shared" si="16"/>
        <v xml:space="preserve"> </v>
      </c>
      <c r="Q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17" t="str">
        <f t="shared" si="17"/>
        <v xml:space="preserve"> </v>
      </c>
      <c r="S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17" t="str">
        <f t="shared" si="18"/>
        <v xml:space="preserve"> </v>
      </c>
      <c r="U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69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17" t="str">
        <f t="shared" si="19"/>
        <v xml:space="preserve"> </v>
      </c>
      <c r="X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17" t="str">
        <f t="shared" si="20"/>
        <v xml:space="preserve"> </v>
      </c>
      <c r="Z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17" t="str">
        <f t="shared" si="21"/>
        <v xml:space="preserve"> </v>
      </c>
      <c r="AB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2" customFormat="1" hidden="1">
      <c r="A161" s="170" t="str">
        <f t="shared" si="15"/>
        <v>71040501135221</v>
      </c>
      <c r="B161" s="171" t="s">
        <v>439</v>
      </c>
      <c r="C161" s="129" t="s">
        <v>155</v>
      </c>
      <c r="D161" s="128" t="s">
        <v>149</v>
      </c>
      <c r="E161" s="127" t="s">
        <v>106</v>
      </c>
      <c r="F161" s="172" t="s">
        <v>444</v>
      </c>
      <c r="G161" s="126">
        <v>5221</v>
      </c>
      <c r="H161" s="22"/>
      <c r="I161" s="22"/>
      <c r="J161" s="23"/>
      <c r="K161" s="23"/>
      <c r="L161" s="29" t="s">
        <v>194</v>
      </c>
      <c r="M161" s="44">
        <v>5221</v>
      </c>
      <c r="N161" s="169">
        <f>+'havelvac 7.2'!N174+'havelvac 7.3'!N174+'havelvac 7.4'!N174+'havelvac 7.5'!N174+'havelvac 7.6'!N174+'havelvac 7.7'!N174+'havelvac 7.9'!N174+'havelvac 7.8'!N174+'havelvac 7.10'!N174+'havelvac 7.11'!N174+'havelvac 7.12'!N174+'havelvac 7.13'!N174</f>
        <v>115539.7</v>
      </c>
      <c r="O161" s="169">
        <f>+'havelvac 7.2'!O174+'havelvac 7.3'!O174+'havelvac 7.4'!O174+'havelvac 7.5'!O174+'havelvac 7.6'!O174+'havelvac 7.7'!O174+'havelvac 7.9'!O174+'havelvac 7.8'!O174+'havelvac 7.10'!O174+'havelvac 7.11'!O174+'havelvac 7.12'!O174+'havelvac 7.13'!O174</f>
        <v>22076</v>
      </c>
      <c r="P161" s="217" t="str">
        <f t="shared" si="16"/>
        <v xml:space="preserve"> </v>
      </c>
      <c r="Q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17" t="str">
        <f t="shared" si="17"/>
        <v xml:space="preserve"> </v>
      </c>
      <c r="S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17" t="str">
        <f t="shared" si="18"/>
        <v xml:space="preserve"> </v>
      </c>
      <c r="U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69">
        <f>+'havelvac 7.2'!P174+'havelvac 7.3'!P174+'havelvac 7.4'!P174+'havelvac 7.5'!P174+'havelvac 7.6'!P174+'havelvac 7.7'!P174+'havelvac 7.9'!P174+'havelvac 7.8'!P174+'havelvac 7.10'!P174+'havelvac 7.11'!P174+'havelvac 7.12'!P174+'havelvac 7.13'!P174</f>
        <v>93463.700000000012</v>
      </c>
      <c r="W161" s="217" t="str">
        <f t="shared" si="19"/>
        <v xml:space="preserve"> </v>
      </c>
      <c r="X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17" t="str">
        <f t="shared" si="20"/>
        <v xml:space="preserve"> </v>
      </c>
      <c r="Z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17" t="str">
        <f t="shared" si="21"/>
        <v xml:space="preserve"> </v>
      </c>
      <c r="AB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84" customFormat="1" ht="54" hidden="1">
      <c r="A162" s="170" t="str">
        <f t="shared" si="15"/>
        <v>71040501140000</v>
      </c>
      <c r="B162" s="171" t="s">
        <v>439</v>
      </c>
      <c r="C162" s="129" t="s">
        <v>155</v>
      </c>
      <c r="D162" s="128" t="s">
        <v>149</v>
      </c>
      <c r="E162" s="127" t="s">
        <v>106</v>
      </c>
      <c r="F162" s="172" t="s">
        <v>445</v>
      </c>
      <c r="G162" s="173" t="s">
        <v>440</v>
      </c>
      <c r="H162" s="141"/>
      <c r="I162" s="142"/>
      <c r="J162" s="143"/>
      <c r="K162" s="143"/>
      <c r="L162" s="24" t="s">
        <v>195</v>
      </c>
      <c r="M162" s="25"/>
      <c r="N162" s="183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83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16" t="str">
        <f t="shared" si="16"/>
        <v xml:space="preserve"> </v>
      </c>
      <c r="Q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16" t="str">
        <f t="shared" si="17"/>
        <v xml:space="preserve"> </v>
      </c>
      <c r="S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16" t="str">
        <f t="shared" si="18"/>
        <v xml:space="preserve"> </v>
      </c>
      <c r="U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83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16" t="str">
        <f t="shared" si="19"/>
        <v xml:space="preserve"> </v>
      </c>
      <c r="X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16" t="str">
        <f t="shared" si="20"/>
        <v xml:space="preserve"> </v>
      </c>
      <c r="Z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16" t="str">
        <f t="shared" si="21"/>
        <v xml:space="preserve"> </v>
      </c>
      <c r="AB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2" customFormat="1" hidden="1">
      <c r="A163" s="170" t="str">
        <f t="shared" si="15"/>
        <v>71040501144729</v>
      </c>
      <c r="B163" s="171" t="s">
        <v>439</v>
      </c>
      <c r="C163" s="129" t="s">
        <v>155</v>
      </c>
      <c r="D163" s="128" t="s">
        <v>149</v>
      </c>
      <c r="E163" s="127" t="s">
        <v>106</v>
      </c>
      <c r="F163" s="172" t="s">
        <v>445</v>
      </c>
      <c r="G163" s="126">
        <v>4729</v>
      </c>
      <c r="H163" s="22"/>
      <c r="I163" s="22"/>
      <c r="J163" s="23"/>
      <c r="K163" s="23"/>
      <c r="L163" s="26" t="s">
        <v>132</v>
      </c>
      <c r="M163" s="10">
        <v>4729</v>
      </c>
      <c r="N163" s="169">
        <f>+'havelvac 7.2'!N176+'havelvac 7.3'!N176+'havelvac 7.4'!N176+'havelvac 7.5'!N176+'havelvac 7.6'!N176+'havelvac 7.7'!N176+'havelvac 7.9'!N176+'havelvac 7.8'!N176+'havelvac 7.10'!N176+'havelvac 7.11'!N176+'havelvac 7.12'!N176+'havelvac 7.13'!N176</f>
        <v>316.10000000000002</v>
      </c>
      <c r="O163" s="169">
        <f>+'havelvac 7.2'!O176+'havelvac 7.3'!O176+'havelvac 7.4'!O176+'havelvac 7.5'!O176+'havelvac 7.6'!O176+'havelvac 7.7'!O176+'havelvac 7.9'!O176+'havelvac 7.8'!O176+'havelvac 7.10'!O176+'havelvac 7.11'!O176+'havelvac 7.12'!O176+'havelvac 7.13'!O176</f>
        <v>316.10000000000002</v>
      </c>
      <c r="P163" s="217" t="str">
        <f t="shared" si="16"/>
        <v xml:space="preserve"> </v>
      </c>
      <c r="Q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17" t="str">
        <f t="shared" si="17"/>
        <v xml:space="preserve"> </v>
      </c>
      <c r="S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17" t="str">
        <f t="shared" si="18"/>
        <v xml:space="preserve"> </v>
      </c>
      <c r="U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69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17" t="str">
        <f t="shared" si="19"/>
        <v xml:space="preserve"> </v>
      </c>
      <c r="X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17" t="str">
        <f t="shared" si="20"/>
        <v xml:space="preserve"> </v>
      </c>
      <c r="Z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17" t="str">
        <f t="shared" si="21"/>
        <v xml:space="preserve"> </v>
      </c>
      <c r="AB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84" customFormat="1" ht="13.5" hidden="1">
      <c r="A164" s="170" t="str">
        <f t="shared" si="15"/>
        <v>71040501150000</v>
      </c>
      <c r="B164" s="171" t="s">
        <v>439</v>
      </c>
      <c r="C164" s="129" t="s">
        <v>155</v>
      </c>
      <c r="D164" s="128" t="s">
        <v>149</v>
      </c>
      <c r="E164" s="127" t="s">
        <v>106</v>
      </c>
      <c r="F164" s="172" t="s">
        <v>446</v>
      </c>
      <c r="G164" s="173" t="s">
        <v>440</v>
      </c>
      <c r="H164" s="141"/>
      <c r="I164" s="142"/>
      <c r="J164" s="143"/>
      <c r="K164" s="143"/>
      <c r="L164" s="24" t="s">
        <v>196</v>
      </c>
      <c r="M164" s="25"/>
      <c r="N164" s="183">
        <f>+'havelvac 7.2'!N177+'havelvac 7.3'!N177+'havelvac 7.4'!N177+'havelvac 7.5'!N177+'havelvac 7.6'!N177+'havelvac 7.7'!N177+'havelvac 7.9'!N177+'havelvac 7.8'!N177+'havelvac 7.10'!N177+'havelvac 7.11'!N177+'havelvac 7.12'!N177+'havelvac 7.13'!N177</f>
        <v>316.10000000000002</v>
      </c>
      <c r="O164" s="183">
        <f>+'havelvac 7.2'!O177+'havelvac 7.3'!O177+'havelvac 7.4'!O177+'havelvac 7.5'!O177+'havelvac 7.6'!O177+'havelvac 7.7'!O177+'havelvac 7.9'!O177+'havelvac 7.8'!O177+'havelvac 7.10'!O177+'havelvac 7.11'!O177+'havelvac 7.12'!O177+'havelvac 7.13'!O177</f>
        <v>316.10000000000002</v>
      </c>
      <c r="P164" s="216" t="str">
        <f t="shared" si="16"/>
        <v xml:space="preserve"> </v>
      </c>
      <c r="Q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16" t="str">
        <f t="shared" si="17"/>
        <v xml:space="preserve"> </v>
      </c>
      <c r="S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16" t="str">
        <f t="shared" si="18"/>
        <v xml:space="preserve"> </v>
      </c>
      <c r="U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83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16" t="str">
        <f t="shared" si="19"/>
        <v xml:space="preserve"> </v>
      </c>
      <c r="X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16" t="str">
        <f t="shared" si="20"/>
        <v xml:space="preserve"> </v>
      </c>
      <c r="Z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16" t="str">
        <f t="shared" si="21"/>
        <v xml:space="preserve"> </v>
      </c>
      <c r="AB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2" customFormat="1" hidden="1">
      <c r="A165" s="170" t="str">
        <f t="shared" si="15"/>
        <v>71040501155112</v>
      </c>
      <c r="B165" s="171" t="s">
        <v>439</v>
      </c>
      <c r="C165" s="129" t="s">
        <v>155</v>
      </c>
      <c r="D165" s="128" t="s">
        <v>149</v>
      </c>
      <c r="E165" s="127" t="s">
        <v>106</v>
      </c>
      <c r="F165" s="172" t="s">
        <v>446</v>
      </c>
      <c r="G165" s="126">
        <v>5112</v>
      </c>
      <c r="H165" s="22"/>
      <c r="I165" s="22"/>
      <c r="J165" s="23"/>
      <c r="K165" s="23"/>
      <c r="L165" s="27" t="s">
        <v>173</v>
      </c>
      <c r="M165" s="10">
        <v>5112</v>
      </c>
      <c r="N165" s="169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69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17" t="str">
        <f t="shared" si="16"/>
        <v xml:space="preserve"> </v>
      </c>
      <c r="Q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17" t="str">
        <f t="shared" si="17"/>
        <v xml:space="preserve"> </v>
      </c>
      <c r="S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17" t="str">
        <f t="shared" si="18"/>
        <v xml:space="preserve"> </v>
      </c>
      <c r="U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69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17" t="str">
        <f t="shared" si="19"/>
        <v xml:space="preserve"> </v>
      </c>
      <c r="X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17" t="str">
        <f t="shared" si="20"/>
        <v xml:space="preserve"> </v>
      </c>
      <c r="Z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17" t="str">
        <f t="shared" si="21"/>
        <v xml:space="preserve"> </v>
      </c>
      <c r="AB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2" customFormat="1" hidden="1">
      <c r="A166" s="170" t="str">
        <f t="shared" si="15"/>
        <v>71040501155133</v>
      </c>
      <c r="B166" s="171" t="s">
        <v>439</v>
      </c>
      <c r="C166" s="129" t="s">
        <v>155</v>
      </c>
      <c r="D166" s="128" t="s">
        <v>149</v>
      </c>
      <c r="E166" s="127" t="s">
        <v>106</v>
      </c>
      <c r="F166" s="172" t="s">
        <v>446</v>
      </c>
      <c r="G166" s="126">
        <v>5133</v>
      </c>
      <c r="H166" s="22"/>
      <c r="I166" s="22"/>
      <c r="J166" s="23"/>
      <c r="K166" s="23"/>
      <c r="L166" s="26" t="s">
        <v>197</v>
      </c>
      <c r="M166" s="10">
        <v>5133</v>
      </c>
      <c r="N166" s="169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69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17" t="str">
        <f t="shared" si="16"/>
        <v xml:space="preserve"> </v>
      </c>
      <c r="Q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17" t="str">
        <f t="shared" si="17"/>
        <v xml:space="preserve"> </v>
      </c>
      <c r="S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17" t="str">
        <f t="shared" si="18"/>
        <v xml:space="preserve"> </v>
      </c>
      <c r="U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69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17" t="str">
        <f t="shared" si="19"/>
        <v xml:space="preserve"> </v>
      </c>
      <c r="X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17" t="str">
        <f t="shared" si="20"/>
        <v xml:space="preserve"> </v>
      </c>
      <c r="Z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17" t="str">
        <f t="shared" si="21"/>
        <v xml:space="preserve"> </v>
      </c>
      <c r="AB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2" customFormat="1" hidden="1">
      <c r="A167" s="170" t="str">
        <f t="shared" si="15"/>
        <v>71040501155134</v>
      </c>
      <c r="B167" s="171" t="s">
        <v>439</v>
      </c>
      <c r="C167" s="129" t="s">
        <v>155</v>
      </c>
      <c r="D167" s="128" t="s">
        <v>149</v>
      </c>
      <c r="E167" s="127" t="s">
        <v>106</v>
      </c>
      <c r="F167" s="172" t="s">
        <v>446</v>
      </c>
      <c r="G167" s="126">
        <v>5134</v>
      </c>
      <c r="H167" s="22"/>
      <c r="I167" s="22"/>
      <c r="J167" s="23"/>
      <c r="K167" s="23"/>
      <c r="L167" s="26" t="s">
        <v>198</v>
      </c>
      <c r="M167" s="10">
        <v>5134</v>
      </c>
      <c r="N167" s="169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69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17" t="str">
        <f t="shared" si="16"/>
        <v xml:space="preserve"> </v>
      </c>
      <c r="Q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17" t="str">
        <f t="shared" si="17"/>
        <v xml:space="preserve"> </v>
      </c>
      <c r="S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17" t="str">
        <f t="shared" si="18"/>
        <v xml:space="preserve"> </v>
      </c>
      <c r="U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69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17" t="str">
        <f t="shared" si="19"/>
        <v xml:space="preserve"> </v>
      </c>
      <c r="X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17" t="str">
        <f t="shared" si="20"/>
        <v xml:space="preserve"> </v>
      </c>
      <c r="Z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17" t="str">
        <f t="shared" si="21"/>
        <v xml:space="preserve"> </v>
      </c>
      <c r="AB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79" customFormat="1" ht="12.75">
      <c r="A168" s="170" t="str">
        <f t="shared" si="15"/>
        <v>71040505000000</v>
      </c>
      <c r="B168" s="171" t="s">
        <v>439</v>
      </c>
      <c r="C168" s="129" t="s">
        <v>155</v>
      </c>
      <c r="D168" s="128" t="s">
        <v>149</v>
      </c>
      <c r="E168" s="127" t="s">
        <v>149</v>
      </c>
      <c r="F168" s="172" t="s">
        <v>441</v>
      </c>
      <c r="G168" s="173" t="s">
        <v>440</v>
      </c>
      <c r="H168" s="146">
        <v>2455</v>
      </c>
      <c r="I168" s="147" t="s">
        <v>155</v>
      </c>
      <c r="J168" s="148">
        <v>5</v>
      </c>
      <c r="K168" s="148">
        <v>5</v>
      </c>
      <c r="L168" s="149" t="s">
        <v>199</v>
      </c>
      <c r="M168" s="150"/>
      <c r="N168" s="178">
        <f>+'havelvac 7.2'!N181+'havelvac 7.3'!N181+'havelvac 7.4'!N181+'havelvac 7.5'!N181+'havelvac 7.6'!N181+'havelvac 7.7'!N181+'havelvac 7.9'!N181+'havelvac 7.8'!N181+'havelvac 7.10'!N181+'havelvac 7.11'!N181+'havelvac 7.12'!N181+'havelvac 7.13'!N181</f>
        <v>8485.2999999999993</v>
      </c>
      <c r="O168" s="178">
        <f>+'havelvac 7.2'!O181+'havelvac 7.3'!O181+'havelvac 7.4'!O181+'havelvac 7.5'!O181+'havelvac 7.6'!O181+'havelvac 7.7'!O181+'havelvac 7.9'!O181+'havelvac 7.8'!O181+'havelvac 7.10'!O181+'havelvac 7.11'!O181+'havelvac 7.12'!O181+'havelvac 7.13'!O181</f>
        <v>8485.2999999999993</v>
      </c>
      <c r="P168" s="215" t="str">
        <f t="shared" si="16"/>
        <v xml:space="preserve"> </v>
      </c>
      <c r="Q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15" t="str">
        <f t="shared" si="17"/>
        <v xml:space="preserve"> </v>
      </c>
      <c r="S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15" t="str">
        <f t="shared" si="18"/>
        <v xml:space="preserve"> </v>
      </c>
      <c r="U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78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15" t="str">
        <f t="shared" si="19"/>
        <v xml:space="preserve"> </v>
      </c>
      <c r="X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15" t="str">
        <f t="shared" si="20"/>
        <v xml:space="preserve"> </v>
      </c>
      <c r="Z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15" t="str">
        <f t="shared" si="21"/>
        <v xml:space="preserve"> </v>
      </c>
      <c r="AB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2" customFormat="1" ht="12.75">
      <c r="A169" s="170" t="str">
        <f t="shared" si="15"/>
        <v>71040505000001</v>
      </c>
      <c r="B169" s="171" t="s">
        <v>439</v>
      </c>
      <c r="C169" s="129" t="s">
        <v>155</v>
      </c>
      <c r="D169" s="128" t="s">
        <v>149</v>
      </c>
      <c r="E169" s="127" t="s">
        <v>149</v>
      </c>
      <c r="F169" s="172" t="s">
        <v>441</v>
      </c>
      <c r="G169" s="173" t="s">
        <v>96</v>
      </c>
      <c r="H169" s="22"/>
      <c r="I169" s="22"/>
      <c r="J169" s="23"/>
      <c r="K169" s="23"/>
      <c r="L169" s="27" t="s">
        <v>108</v>
      </c>
      <c r="M169" s="28"/>
      <c r="N169" s="176">
        <f>+'havelvac 7.2'!N182+'havelvac 7.3'!N182+'havelvac 7.4'!N182+'havelvac 7.5'!N182+'havelvac 7.6'!N182+'havelvac 7.7'!N182+'havelvac 7.9'!N182+'havelvac 7.8'!N182+'havelvac 7.10'!N182+'havelvac 7.11'!N182+'havelvac 7.12'!N182+'havelvac 7.13'!N182</f>
        <v>8485.2999999999993</v>
      </c>
      <c r="O169" s="176">
        <f>+'havelvac 7.2'!O182+'havelvac 7.3'!O182+'havelvac 7.4'!O182+'havelvac 7.5'!O182+'havelvac 7.6'!O182+'havelvac 7.7'!O182+'havelvac 7.9'!O182+'havelvac 7.8'!O182+'havelvac 7.10'!O182+'havelvac 7.11'!O182+'havelvac 7.12'!O182+'havelvac 7.13'!O182</f>
        <v>8485.2999999999993</v>
      </c>
      <c r="P169" s="213" t="str">
        <f t="shared" si="16"/>
        <v xml:space="preserve"> </v>
      </c>
      <c r="Q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13" t="str">
        <f t="shared" si="17"/>
        <v xml:space="preserve"> </v>
      </c>
      <c r="S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13" t="str">
        <f t="shared" si="18"/>
        <v xml:space="preserve"> </v>
      </c>
      <c r="U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76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13" t="str">
        <f t="shared" si="19"/>
        <v xml:space="preserve"> </v>
      </c>
      <c r="X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13" t="str">
        <f t="shared" si="20"/>
        <v xml:space="preserve"> </v>
      </c>
      <c r="Z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13" t="str">
        <f t="shared" si="21"/>
        <v xml:space="preserve"> </v>
      </c>
      <c r="AB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84" customFormat="1" ht="13.5">
      <c r="A170" s="170" t="str">
        <f t="shared" si="15"/>
        <v>71040505010000</v>
      </c>
      <c r="B170" s="171" t="s">
        <v>439</v>
      </c>
      <c r="C170" s="129" t="s">
        <v>155</v>
      </c>
      <c r="D170" s="128" t="s">
        <v>149</v>
      </c>
      <c r="E170" s="127" t="s">
        <v>149</v>
      </c>
      <c r="F170" s="172" t="s">
        <v>106</v>
      </c>
      <c r="G170" s="173" t="s">
        <v>440</v>
      </c>
      <c r="H170" s="141"/>
      <c r="I170" s="142"/>
      <c r="J170" s="143"/>
      <c r="K170" s="143"/>
      <c r="L170" s="24" t="s">
        <v>200</v>
      </c>
      <c r="M170" s="25"/>
      <c r="N170" s="183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83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16" t="str">
        <f t="shared" si="16"/>
        <v xml:space="preserve"> </v>
      </c>
      <c r="Q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16" t="str">
        <f t="shared" si="17"/>
        <v xml:space="preserve"> </v>
      </c>
      <c r="S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16" t="str">
        <f t="shared" si="18"/>
        <v xml:space="preserve"> </v>
      </c>
      <c r="U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83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16" t="str">
        <f t="shared" si="19"/>
        <v xml:space="preserve"> </v>
      </c>
      <c r="X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16" t="str">
        <f t="shared" si="20"/>
        <v xml:space="preserve"> </v>
      </c>
      <c r="Z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16" t="str">
        <f t="shared" si="21"/>
        <v xml:space="preserve"> </v>
      </c>
      <c r="AB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2" customFormat="1">
      <c r="A171" s="170" t="str">
        <f t="shared" si="15"/>
        <v>71040505015129</v>
      </c>
      <c r="B171" s="171" t="s">
        <v>439</v>
      </c>
      <c r="C171" s="129" t="s">
        <v>155</v>
      </c>
      <c r="D171" s="128" t="s">
        <v>149</v>
      </c>
      <c r="E171" s="127" t="s">
        <v>149</v>
      </c>
      <c r="F171" s="172" t="s">
        <v>106</v>
      </c>
      <c r="G171" s="126">
        <v>5129</v>
      </c>
      <c r="H171" s="15"/>
      <c r="I171" s="22"/>
      <c r="J171" s="23"/>
      <c r="K171" s="23"/>
      <c r="L171" s="27" t="s">
        <v>137</v>
      </c>
      <c r="M171" s="11">
        <v>5129</v>
      </c>
      <c r="N171" s="169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69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17" t="str">
        <f t="shared" si="16"/>
        <v xml:space="preserve"> </v>
      </c>
      <c r="Q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17" t="str">
        <f t="shared" si="17"/>
        <v xml:space="preserve"> </v>
      </c>
      <c r="S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17" t="str">
        <f t="shared" si="18"/>
        <v xml:space="preserve"> </v>
      </c>
      <c r="U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69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17" t="str">
        <f t="shared" si="19"/>
        <v xml:space="preserve"> </v>
      </c>
      <c r="X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17" t="str">
        <f t="shared" si="20"/>
        <v xml:space="preserve"> </v>
      </c>
      <c r="Z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17" t="str">
        <f t="shared" si="21"/>
        <v xml:space="preserve"> </v>
      </c>
      <c r="AB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84" customFormat="1" ht="27" hidden="1">
      <c r="A172" s="170" t="str">
        <f t="shared" si="15"/>
        <v>71040505020000</v>
      </c>
      <c r="B172" s="171" t="s">
        <v>439</v>
      </c>
      <c r="C172" s="129" t="s">
        <v>155</v>
      </c>
      <c r="D172" s="128" t="s">
        <v>149</v>
      </c>
      <c r="E172" s="127" t="s">
        <v>149</v>
      </c>
      <c r="F172" s="172" t="s">
        <v>140</v>
      </c>
      <c r="G172" s="173" t="s">
        <v>440</v>
      </c>
      <c r="H172" s="141"/>
      <c r="I172" s="142"/>
      <c r="J172" s="143"/>
      <c r="K172" s="143"/>
      <c r="L172" s="24" t="s">
        <v>201</v>
      </c>
      <c r="M172" s="25"/>
      <c r="N172" s="183">
        <f>+'havelvac 7.2'!N185+'havelvac 7.3'!N185+'havelvac 7.4'!N185+'havelvac 7.5'!N185+'havelvac 7.6'!N185+'havelvac 7.7'!N185+'havelvac 7.9'!N185+'havelvac 7.8'!N185+'havelvac 7.10'!N185+'havelvac 7.11'!N185+'havelvac 7.12'!N185+'havelvac 7.13'!N185</f>
        <v>1478.8000000000002</v>
      </c>
      <c r="O172" s="183">
        <f>+'havelvac 7.2'!O185+'havelvac 7.3'!O185+'havelvac 7.4'!O185+'havelvac 7.5'!O185+'havelvac 7.6'!O185+'havelvac 7.7'!O185+'havelvac 7.9'!O185+'havelvac 7.8'!O185+'havelvac 7.10'!O185+'havelvac 7.11'!O185+'havelvac 7.12'!O185+'havelvac 7.13'!O185</f>
        <v>1055.2</v>
      </c>
      <c r="P172" s="216" t="str">
        <f t="shared" si="16"/>
        <v xml:space="preserve"> </v>
      </c>
      <c r="Q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16" t="str">
        <f t="shared" si="17"/>
        <v xml:space="preserve"> </v>
      </c>
      <c r="S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16" t="str">
        <f t="shared" si="18"/>
        <v xml:space="preserve"> </v>
      </c>
      <c r="U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83">
        <f>+'havelvac 7.2'!P185+'havelvac 7.3'!P185+'havelvac 7.4'!P185+'havelvac 7.5'!P185+'havelvac 7.6'!P185+'havelvac 7.7'!P185+'havelvac 7.9'!P185+'havelvac 7.8'!P185+'havelvac 7.10'!P185+'havelvac 7.11'!P185+'havelvac 7.12'!P185+'havelvac 7.13'!P185</f>
        <v>423.6</v>
      </c>
      <c r="W172" s="216" t="str">
        <f t="shared" si="19"/>
        <v xml:space="preserve"> </v>
      </c>
      <c r="X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16" t="str">
        <f t="shared" si="20"/>
        <v xml:space="preserve"> </v>
      </c>
      <c r="Z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16" t="str">
        <f t="shared" si="21"/>
        <v xml:space="preserve"> </v>
      </c>
      <c r="AB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2" customFormat="1" ht="25.5" hidden="1">
      <c r="A173" s="170" t="str">
        <f t="shared" si="15"/>
        <v>71040505024511</v>
      </c>
      <c r="B173" s="171" t="s">
        <v>439</v>
      </c>
      <c r="C173" s="129" t="s">
        <v>155</v>
      </c>
      <c r="D173" s="128" t="s">
        <v>149</v>
      </c>
      <c r="E173" s="127" t="s">
        <v>149</v>
      </c>
      <c r="F173" s="172" t="s">
        <v>140</v>
      </c>
      <c r="G173" s="126">
        <v>4511</v>
      </c>
      <c r="H173" s="22"/>
      <c r="I173" s="22"/>
      <c r="J173" s="23"/>
      <c r="K173" s="23"/>
      <c r="L173" s="26" t="s">
        <v>131</v>
      </c>
      <c r="M173" s="10">
        <v>4511</v>
      </c>
      <c r="N173" s="169">
        <f>+'havelvac 7.2'!N186+'havelvac 7.3'!N186+'havelvac 7.4'!N186+'havelvac 7.5'!N186+'havelvac 7.6'!N186+'havelvac 7.7'!N186+'havelvac 7.9'!N186+'havelvac 7.8'!N186+'havelvac 7.10'!N186+'havelvac 7.11'!N186+'havelvac 7.12'!N186+'havelvac 7.13'!N186</f>
        <v>1055.2</v>
      </c>
      <c r="O173" s="169">
        <f>+'havelvac 7.2'!O186+'havelvac 7.3'!O186+'havelvac 7.4'!O186+'havelvac 7.5'!O186+'havelvac 7.6'!O186+'havelvac 7.7'!O186+'havelvac 7.9'!O186+'havelvac 7.8'!O186+'havelvac 7.10'!O186+'havelvac 7.11'!O186+'havelvac 7.12'!O186+'havelvac 7.13'!O186</f>
        <v>1055.2</v>
      </c>
      <c r="P173" s="217" t="str">
        <f t="shared" si="16"/>
        <v xml:space="preserve"> </v>
      </c>
      <c r="Q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17" t="str">
        <f t="shared" si="17"/>
        <v xml:space="preserve"> </v>
      </c>
      <c r="S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17" t="str">
        <f t="shared" si="18"/>
        <v xml:space="preserve"> </v>
      </c>
      <c r="U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69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17" t="str">
        <f t="shared" si="19"/>
        <v xml:space="preserve"> </v>
      </c>
      <c r="X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17" t="str">
        <f t="shared" si="20"/>
        <v xml:space="preserve"> </v>
      </c>
      <c r="Z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17" t="str">
        <f t="shared" si="21"/>
        <v xml:space="preserve"> </v>
      </c>
      <c r="AB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84" customFormat="1" ht="27" hidden="1">
      <c r="A174" s="170" t="str">
        <f t="shared" si="15"/>
        <v>71040505030000</v>
      </c>
      <c r="B174" s="171" t="s">
        <v>439</v>
      </c>
      <c r="C174" s="129" t="s">
        <v>155</v>
      </c>
      <c r="D174" s="128" t="s">
        <v>149</v>
      </c>
      <c r="E174" s="127" t="s">
        <v>149</v>
      </c>
      <c r="F174" s="172" t="s">
        <v>442</v>
      </c>
      <c r="G174" s="173" t="s">
        <v>440</v>
      </c>
      <c r="H174" s="141"/>
      <c r="I174" s="142"/>
      <c r="J174" s="143"/>
      <c r="K174" s="143"/>
      <c r="L174" s="24" t="s">
        <v>202</v>
      </c>
      <c r="M174" s="25"/>
      <c r="N174" s="183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83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16" t="str">
        <f t="shared" si="16"/>
        <v xml:space="preserve"> </v>
      </c>
      <c r="Q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16" t="str">
        <f t="shared" si="17"/>
        <v xml:space="preserve"> </v>
      </c>
      <c r="S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16" t="str">
        <f t="shared" si="18"/>
        <v xml:space="preserve"> </v>
      </c>
      <c r="U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83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16" t="str">
        <f t="shared" si="19"/>
        <v xml:space="preserve"> </v>
      </c>
      <c r="X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16" t="str">
        <f t="shared" si="20"/>
        <v xml:space="preserve"> </v>
      </c>
      <c r="Z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16" t="str">
        <f t="shared" si="21"/>
        <v xml:space="preserve"> </v>
      </c>
      <c r="AB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2" customFormat="1" ht="25.5" hidden="1">
      <c r="A175" s="170" t="str">
        <f t="shared" si="15"/>
        <v>71040505034511</v>
      </c>
      <c r="B175" s="171" t="s">
        <v>439</v>
      </c>
      <c r="C175" s="129" t="s">
        <v>155</v>
      </c>
      <c r="D175" s="128" t="s">
        <v>149</v>
      </c>
      <c r="E175" s="127" t="s">
        <v>149</v>
      </c>
      <c r="F175" s="172" t="s">
        <v>442</v>
      </c>
      <c r="G175" s="126">
        <v>4511</v>
      </c>
      <c r="H175" s="22"/>
      <c r="I175" s="22"/>
      <c r="J175" s="23"/>
      <c r="K175" s="23"/>
      <c r="L175" s="26" t="s">
        <v>131</v>
      </c>
      <c r="M175" s="10">
        <v>4511</v>
      </c>
      <c r="N175" s="169">
        <f>+'havelvac 7.2'!N188+'havelvac 7.3'!N188+'havelvac 7.4'!N188+'havelvac 7.5'!N188+'havelvac 7.6'!N188+'havelvac 7.7'!N188+'havelvac 7.9'!N188+'havelvac 7.8'!N188+'havelvac 7.10'!N188+'havelvac 7.11'!N188+'havelvac 7.12'!N188+'havelvac 7.13'!N188</f>
        <v>423.6</v>
      </c>
      <c r="O175" s="169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17" t="str">
        <f t="shared" si="16"/>
        <v xml:space="preserve"> </v>
      </c>
      <c r="Q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17" t="str">
        <f t="shared" si="17"/>
        <v xml:space="preserve"> </v>
      </c>
      <c r="S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17" t="str">
        <f t="shared" si="18"/>
        <v xml:space="preserve"> </v>
      </c>
      <c r="U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69">
        <f>+'havelvac 7.2'!P188+'havelvac 7.3'!P188+'havelvac 7.4'!P188+'havelvac 7.5'!P188+'havelvac 7.6'!P188+'havelvac 7.7'!P188+'havelvac 7.9'!P188+'havelvac 7.8'!P188+'havelvac 7.10'!P188+'havelvac 7.11'!P188+'havelvac 7.12'!P188+'havelvac 7.13'!P188</f>
        <v>423.6</v>
      </c>
      <c r="W175" s="217" t="str">
        <f t="shared" si="19"/>
        <v xml:space="preserve"> </v>
      </c>
      <c r="X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17" t="str">
        <f t="shared" si="20"/>
        <v xml:space="preserve"> </v>
      </c>
      <c r="Z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17" t="str">
        <f t="shared" si="21"/>
        <v xml:space="preserve"> </v>
      </c>
      <c r="AB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84" customFormat="1" ht="54" hidden="1">
      <c r="A176" s="170" t="str">
        <f t="shared" si="15"/>
        <v>71040505040000</v>
      </c>
      <c r="B176" s="171" t="s">
        <v>439</v>
      </c>
      <c r="C176" s="129" t="s">
        <v>155</v>
      </c>
      <c r="D176" s="128" t="s">
        <v>149</v>
      </c>
      <c r="E176" s="127" t="s">
        <v>149</v>
      </c>
      <c r="F176" s="172" t="s">
        <v>155</v>
      </c>
      <c r="G176" s="173" t="s">
        <v>440</v>
      </c>
      <c r="H176" s="141"/>
      <c r="I176" s="142"/>
      <c r="J176" s="143"/>
      <c r="K176" s="143"/>
      <c r="L176" s="24" t="s">
        <v>203</v>
      </c>
      <c r="M176" s="25"/>
      <c r="N176" s="183">
        <f>+'havelvac 7.2'!N189+'havelvac 7.3'!N189+'havelvac 7.4'!N189+'havelvac 7.5'!N189+'havelvac 7.6'!N189+'havelvac 7.7'!N189+'havelvac 7.9'!N189+'havelvac 7.8'!N189+'havelvac 7.10'!N189+'havelvac 7.11'!N189+'havelvac 7.12'!N189+'havelvac 7.13'!N189</f>
        <v>50.8</v>
      </c>
      <c r="O176" s="183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16" t="str">
        <f t="shared" si="16"/>
        <v xml:space="preserve"> </v>
      </c>
      <c r="Q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16" t="str">
        <f t="shared" si="17"/>
        <v xml:space="preserve"> </v>
      </c>
      <c r="S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16" t="str">
        <f t="shared" si="18"/>
        <v xml:space="preserve"> </v>
      </c>
      <c r="U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83">
        <f>+'havelvac 7.2'!P189+'havelvac 7.3'!P189+'havelvac 7.4'!P189+'havelvac 7.5'!P189+'havelvac 7.6'!P189+'havelvac 7.7'!P189+'havelvac 7.9'!P189+'havelvac 7.8'!P189+'havelvac 7.10'!P189+'havelvac 7.11'!P189+'havelvac 7.12'!P189+'havelvac 7.13'!P189</f>
        <v>50.8</v>
      </c>
      <c r="W176" s="216" t="str">
        <f t="shared" si="19"/>
        <v xml:space="preserve"> </v>
      </c>
      <c r="X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16" t="str">
        <f t="shared" si="20"/>
        <v xml:space="preserve"> </v>
      </c>
      <c r="Z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16" t="str">
        <f t="shared" si="21"/>
        <v xml:space="preserve"> </v>
      </c>
      <c r="AB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2" customFormat="1" hidden="1">
      <c r="A177" s="170" t="str">
        <f t="shared" si="15"/>
        <v>71040505044861</v>
      </c>
      <c r="B177" s="171" t="s">
        <v>439</v>
      </c>
      <c r="C177" s="129" t="s">
        <v>155</v>
      </c>
      <c r="D177" s="128" t="s">
        <v>149</v>
      </c>
      <c r="E177" s="127" t="s">
        <v>149</v>
      </c>
      <c r="F177" s="172" t="s">
        <v>155</v>
      </c>
      <c r="G177" s="126">
        <v>4861</v>
      </c>
      <c r="H177" s="22"/>
      <c r="I177" s="22"/>
      <c r="J177" s="23"/>
      <c r="K177" s="23"/>
      <c r="L177" s="29" t="s">
        <v>134</v>
      </c>
      <c r="M177" s="44">
        <v>4861</v>
      </c>
      <c r="N177" s="169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69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17" t="str">
        <f t="shared" si="16"/>
        <v xml:space="preserve"> </v>
      </c>
      <c r="Q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17" t="str">
        <f t="shared" si="17"/>
        <v xml:space="preserve"> </v>
      </c>
      <c r="S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17" t="str">
        <f t="shared" si="18"/>
        <v xml:space="preserve"> </v>
      </c>
      <c r="U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69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17" t="str">
        <f t="shared" si="19"/>
        <v xml:space="preserve"> </v>
      </c>
      <c r="X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17" t="str">
        <f t="shared" si="20"/>
        <v xml:space="preserve"> </v>
      </c>
      <c r="Z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17" t="str">
        <f t="shared" si="21"/>
        <v xml:space="preserve"> </v>
      </c>
      <c r="AB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84" customFormat="1" ht="40.5" hidden="1">
      <c r="A178" s="170" t="str">
        <f t="shared" si="15"/>
        <v>71040505050000</v>
      </c>
      <c r="B178" s="171" t="s">
        <v>439</v>
      </c>
      <c r="C178" s="129" t="s">
        <v>155</v>
      </c>
      <c r="D178" s="128" t="s">
        <v>149</v>
      </c>
      <c r="E178" s="127" t="s">
        <v>149</v>
      </c>
      <c r="F178" s="172" t="s">
        <v>149</v>
      </c>
      <c r="G178" s="173" t="s">
        <v>440</v>
      </c>
      <c r="H178" s="141"/>
      <c r="I178" s="142"/>
      <c r="J178" s="143"/>
      <c r="K178" s="143"/>
      <c r="L178" s="24" t="s">
        <v>204</v>
      </c>
      <c r="M178" s="25"/>
      <c r="N178" s="183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83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16" t="str">
        <f t="shared" si="16"/>
        <v xml:space="preserve"> </v>
      </c>
      <c r="Q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16" t="str">
        <f t="shared" si="17"/>
        <v xml:space="preserve"> </v>
      </c>
      <c r="S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16" t="str">
        <f t="shared" si="18"/>
        <v xml:space="preserve"> </v>
      </c>
      <c r="U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83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16" t="str">
        <f t="shared" si="19"/>
        <v xml:space="preserve"> </v>
      </c>
      <c r="X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16" t="str">
        <f t="shared" si="20"/>
        <v xml:space="preserve"> </v>
      </c>
      <c r="Z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16" t="str">
        <f t="shared" si="21"/>
        <v xml:space="preserve"> </v>
      </c>
      <c r="AB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2" customFormat="1" hidden="1">
      <c r="A179" s="170" t="str">
        <f t="shared" si="15"/>
        <v>71040505054861</v>
      </c>
      <c r="B179" s="171" t="s">
        <v>439</v>
      </c>
      <c r="C179" s="129" t="s">
        <v>155</v>
      </c>
      <c r="D179" s="128" t="s">
        <v>149</v>
      </c>
      <c r="E179" s="127" t="s">
        <v>149</v>
      </c>
      <c r="F179" s="172" t="s">
        <v>149</v>
      </c>
      <c r="G179" s="126">
        <v>4861</v>
      </c>
      <c r="H179" s="22"/>
      <c r="I179" s="22"/>
      <c r="J179" s="23"/>
      <c r="K179" s="23"/>
      <c r="L179" s="29" t="s">
        <v>134</v>
      </c>
      <c r="M179" s="44">
        <v>4861</v>
      </c>
      <c r="N179" s="169">
        <f>+'havelvac 7.2'!N192+'havelvac 7.3'!N192+'havelvac 7.4'!N192+'havelvac 7.5'!N192+'havelvac 7.6'!N192+'havelvac 7.7'!N192+'havelvac 7.9'!N192+'havelvac 7.8'!N192+'havelvac 7.10'!N192+'havelvac 7.11'!N192+'havelvac 7.12'!N192+'havelvac 7.13'!N192</f>
        <v>50.8</v>
      </c>
      <c r="O179" s="169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17" t="str">
        <f t="shared" si="16"/>
        <v xml:space="preserve"> </v>
      </c>
      <c r="Q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17" t="str">
        <f t="shared" si="17"/>
        <v xml:space="preserve"> </v>
      </c>
      <c r="S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17" t="str">
        <f t="shared" si="18"/>
        <v xml:space="preserve"> </v>
      </c>
      <c r="U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69">
        <f>+'havelvac 7.2'!P192+'havelvac 7.3'!P192+'havelvac 7.4'!P192+'havelvac 7.5'!P192+'havelvac 7.6'!P192+'havelvac 7.7'!P192+'havelvac 7.9'!P192+'havelvac 7.8'!P192+'havelvac 7.10'!P192+'havelvac 7.11'!P192+'havelvac 7.12'!P192+'havelvac 7.13'!P192</f>
        <v>50.8</v>
      </c>
      <c r="W179" s="217" t="str">
        <f t="shared" si="19"/>
        <v xml:space="preserve"> </v>
      </c>
      <c r="X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17" t="str">
        <f t="shared" si="20"/>
        <v xml:space="preserve"> </v>
      </c>
      <c r="Z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17" t="str">
        <f t="shared" si="21"/>
        <v xml:space="preserve"> </v>
      </c>
      <c r="AB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84" customFormat="1" ht="67.5" hidden="1">
      <c r="A180" s="170" t="str">
        <f t="shared" si="15"/>
        <v>71040505060000</v>
      </c>
      <c r="B180" s="171" t="s">
        <v>439</v>
      </c>
      <c r="C180" s="129" t="s">
        <v>155</v>
      </c>
      <c r="D180" s="128" t="s">
        <v>149</v>
      </c>
      <c r="E180" s="127" t="s">
        <v>149</v>
      </c>
      <c r="F180" s="172" t="s">
        <v>157</v>
      </c>
      <c r="G180" s="173" t="s">
        <v>440</v>
      </c>
      <c r="H180" s="141"/>
      <c r="I180" s="142"/>
      <c r="J180" s="143"/>
      <c r="K180" s="143"/>
      <c r="L180" s="24" t="s">
        <v>205</v>
      </c>
      <c r="M180" s="25"/>
      <c r="N180" s="183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83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16" t="str">
        <f t="shared" si="16"/>
        <v xml:space="preserve"> </v>
      </c>
      <c r="Q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16" t="str">
        <f t="shared" si="17"/>
        <v xml:space="preserve"> </v>
      </c>
      <c r="S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16" t="str">
        <f t="shared" si="18"/>
        <v xml:space="preserve"> </v>
      </c>
      <c r="U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83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16" t="str">
        <f t="shared" si="19"/>
        <v xml:space="preserve"> </v>
      </c>
      <c r="X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16" t="str">
        <f t="shared" si="20"/>
        <v xml:space="preserve"> </v>
      </c>
      <c r="Z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16" t="str">
        <f t="shared" si="21"/>
        <v xml:space="preserve"> </v>
      </c>
      <c r="AB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2" customFormat="1" hidden="1">
      <c r="A181" s="170" t="str">
        <f t="shared" si="15"/>
        <v>71040505064861</v>
      </c>
      <c r="B181" s="171" t="s">
        <v>439</v>
      </c>
      <c r="C181" s="129" t="s">
        <v>155</v>
      </c>
      <c r="D181" s="128" t="s">
        <v>149</v>
      </c>
      <c r="E181" s="127" t="s">
        <v>149</v>
      </c>
      <c r="F181" s="172" t="s">
        <v>157</v>
      </c>
      <c r="G181" s="126">
        <v>4861</v>
      </c>
      <c r="H181" s="22"/>
      <c r="I181" s="22"/>
      <c r="J181" s="23"/>
      <c r="K181" s="23"/>
      <c r="L181" s="29" t="s">
        <v>134</v>
      </c>
      <c r="M181" s="44">
        <v>4861</v>
      </c>
      <c r="N181" s="169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69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17" t="str">
        <f t="shared" si="16"/>
        <v xml:space="preserve"> </v>
      </c>
      <c r="Q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17" t="str">
        <f t="shared" si="17"/>
        <v xml:space="preserve"> </v>
      </c>
      <c r="S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17" t="str">
        <f t="shared" si="18"/>
        <v xml:space="preserve"> </v>
      </c>
      <c r="U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69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17" t="str">
        <f t="shared" si="19"/>
        <v xml:space="preserve"> </v>
      </c>
      <c r="X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17" t="str">
        <f t="shared" si="20"/>
        <v xml:space="preserve"> </v>
      </c>
      <c r="Z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17" t="str">
        <f t="shared" si="21"/>
        <v xml:space="preserve"> </v>
      </c>
      <c r="AB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1" customFormat="1" ht="54" hidden="1">
      <c r="A182" s="118" t="str">
        <f t="shared" ref="A182:A187" si="22">CONCATENATE(B182,C182,D182,E182,F182,G182)</f>
        <v>71040505070000</v>
      </c>
      <c r="B182" s="120" t="s">
        <v>439</v>
      </c>
      <c r="C182" s="113" t="s">
        <v>155</v>
      </c>
      <c r="D182" s="114" t="s">
        <v>149</v>
      </c>
      <c r="E182" s="115" t="s">
        <v>149</v>
      </c>
      <c r="F182" s="116" t="s">
        <v>183</v>
      </c>
      <c r="G182" s="125" t="s">
        <v>440</v>
      </c>
      <c r="H182" s="41"/>
      <c r="I182" s="142"/>
      <c r="J182" s="143"/>
      <c r="K182" s="143"/>
      <c r="L182" s="24" t="s">
        <v>47</v>
      </c>
      <c r="M182" s="25"/>
      <c r="N182" s="183">
        <f>TCount(N182:N188)</f>
        <v>0</v>
      </c>
      <c r="O182" s="183">
        <f t="shared" ref="O182:AB182" si="23">TCount(O182:O188)</f>
        <v>0</v>
      </c>
      <c r="P182" s="216" t="str">
        <f t="shared" si="16"/>
        <v xml:space="preserve"> </v>
      </c>
      <c r="Q182" s="183" t="e">
        <f t="shared" si="23"/>
        <v>#VALUE!</v>
      </c>
      <c r="R182" s="216" t="str">
        <f t="shared" si="17"/>
        <v xml:space="preserve"> </v>
      </c>
      <c r="S182" s="183" t="e">
        <f t="shared" si="23"/>
        <v>#VALUE!</v>
      </c>
      <c r="T182" s="216" t="str">
        <f t="shared" si="18"/>
        <v xml:space="preserve"> </v>
      </c>
      <c r="U182" s="183" t="e">
        <f t="shared" si="23"/>
        <v>#VALUE!</v>
      </c>
      <c r="V182" s="183">
        <f t="shared" si="23"/>
        <v>0</v>
      </c>
      <c r="W182" s="216" t="str">
        <f t="shared" si="19"/>
        <v xml:space="preserve"> </v>
      </c>
      <c r="X182" s="183" t="e">
        <f t="shared" si="23"/>
        <v>#VALUE!</v>
      </c>
      <c r="Y182" s="216" t="str">
        <f t="shared" si="20"/>
        <v xml:space="preserve"> </v>
      </c>
      <c r="Z182" s="183" t="e">
        <f t="shared" si="23"/>
        <v>#VALUE!</v>
      </c>
      <c r="AA182" s="216" t="str">
        <f t="shared" si="21"/>
        <v xml:space="preserve"> </v>
      </c>
      <c r="AB182" s="183" t="e">
        <f t="shared" si="23"/>
        <v>#VALUE!</v>
      </c>
    </row>
    <row r="183" spans="1:28" hidden="1">
      <c r="A183" s="118" t="str">
        <f t="shared" si="22"/>
        <v>71040505074861</v>
      </c>
      <c r="B183" s="120" t="s">
        <v>439</v>
      </c>
      <c r="C183" s="113" t="s">
        <v>155</v>
      </c>
      <c r="D183" s="114" t="s">
        <v>149</v>
      </c>
      <c r="E183" s="115" t="s">
        <v>149</v>
      </c>
      <c r="F183" s="116" t="s">
        <v>183</v>
      </c>
      <c r="G183" s="117">
        <v>4861</v>
      </c>
      <c r="H183" s="22"/>
      <c r="I183" s="22"/>
      <c r="J183" s="23"/>
      <c r="K183" s="23"/>
      <c r="L183" s="29" t="s">
        <v>134</v>
      </c>
      <c r="M183" s="44">
        <v>4861</v>
      </c>
      <c r="N183" s="169">
        <v>0</v>
      </c>
      <c r="O183" s="169">
        <v>0</v>
      </c>
      <c r="P183" s="217" t="str">
        <f t="shared" si="16"/>
        <v xml:space="preserve"> </v>
      </c>
      <c r="Q183" s="169">
        <v>0</v>
      </c>
      <c r="R183" s="217" t="str">
        <f t="shared" si="17"/>
        <v xml:space="preserve"> </v>
      </c>
      <c r="S183" s="169">
        <v>0</v>
      </c>
      <c r="T183" s="217" t="str">
        <f t="shared" si="18"/>
        <v xml:space="preserve"> </v>
      </c>
      <c r="U183" s="169">
        <v>0</v>
      </c>
      <c r="V183" s="169">
        <v>0</v>
      </c>
      <c r="W183" s="217" t="str">
        <f t="shared" si="19"/>
        <v xml:space="preserve"> </v>
      </c>
      <c r="X183" s="169">
        <v>0</v>
      </c>
      <c r="Y183" s="217" t="str">
        <f t="shared" si="20"/>
        <v xml:space="preserve"> </v>
      </c>
      <c r="Z183" s="169">
        <v>0</v>
      </c>
      <c r="AA183" s="217" t="str">
        <f t="shared" si="21"/>
        <v xml:space="preserve"> </v>
      </c>
      <c r="AB183" s="169">
        <v>0</v>
      </c>
    </row>
    <row r="184" spans="1:28" s="111" customFormat="1" ht="40.5" hidden="1">
      <c r="A184" s="118" t="str">
        <f t="shared" si="22"/>
        <v>71040505080000</v>
      </c>
      <c r="B184" s="120" t="s">
        <v>439</v>
      </c>
      <c r="C184" s="113" t="s">
        <v>155</v>
      </c>
      <c r="D184" s="114" t="s">
        <v>149</v>
      </c>
      <c r="E184" s="115" t="s">
        <v>149</v>
      </c>
      <c r="F184" s="116" t="s">
        <v>185</v>
      </c>
      <c r="G184" s="125" t="s">
        <v>440</v>
      </c>
      <c r="H184" s="41"/>
      <c r="I184" s="142"/>
      <c r="J184" s="143"/>
      <c r="K184" s="143"/>
      <c r="L184" s="24" t="s">
        <v>48</v>
      </c>
      <c r="M184" s="25"/>
      <c r="N184" s="183"/>
      <c r="O184" s="183"/>
      <c r="P184" s="216" t="str">
        <f t="shared" si="16"/>
        <v xml:space="preserve"> </v>
      </c>
      <c r="Q184" s="183"/>
      <c r="R184" s="216" t="str">
        <f t="shared" si="17"/>
        <v xml:space="preserve"> </v>
      </c>
      <c r="S184" s="183"/>
      <c r="T184" s="216" t="str">
        <f t="shared" si="18"/>
        <v xml:space="preserve"> </v>
      </c>
      <c r="U184" s="183"/>
      <c r="V184" s="183"/>
      <c r="W184" s="216" t="str">
        <f t="shared" si="19"/>
        <v xml:space="preserve"> </v>
      </c>
      <c r="X184" s="183"/>
      <c r="Y184" s="216" t="str">
        <f t="shared" si="20"/>
        <v xml:space="preserve"> </v>
      </c>
      <c r="Z184" s="183"/>
      <c r="AA184" s="216" t="str">
        <f t="shared" si="21"/>
        <v xml:space="preserve"> </v>
      </c>
      <c r="AB184" s="183"/>
    </row>
    <row r="185" spans="1:28" hidden="1">
      <c r="A185" s="118" t="str">
        <f t="shared" si="22"/>
        <v>71040505084861</v>
      </c>
      <c r="B185" s="120" t="s">
        <v>439</v>
      </c>
      <c r="C185" s="113" t="s">
        <v>155</v>
      </c>
      <c r="D185" s="114" t="s">
        <v>149</v>
      </c>
      <c r="E185" s="115" t="s">
        <v>149</v>
      </c>
      <c r="F185" s="116" t="s">
        <v>185</v>
      </c>
      <c r="G185" s="117">
        <v>4861</v>
      </c>
      <c r="H185" s="22"/>
      <c r="I185" s="22"/>
      <c r="J185" s="23"/>
      <c r="K185" s="23"/>
      <c r="L185" s="29" t="s">
        <v>134</v>
      </c>
      <c r="M185" s="44">
        <v>4861</v>
      </c>
      <c r="N185" s="169"/>
      <c r="O185" s="169"/>
      <c r="P185" s="217" t="str">
        <f t="shared" si="16"/>
        <v xml:space="preserve"> </v>
      </c>
      <c r="Q185" s="169"/>
      <c r="R185" s="217" t="str">
        <f t="shared" si="17"/>
        <v xml:space="preserve"> </v>
      </c>
      <c r="S185" s="169"/>
      <c r="T185" s="217" t="str">
        <f t="shared" si="18"/>
        <v xml:space="preserve"> </v>
      </c>
      <c r="U185" s="169"/>
      <c r="V185" s="169"/>
      <c r="W185" s="217" t="str">
        <f t="shared" si="19"/>
        <v xml:space="preserve"> </v>
      </c>
      <c r="X185" s="169"/>
      <c r="Y185" s="217" t="str">
        <f t="shared" si="20"/>
        <v xml:space="preserve"> </v>
      </c>
      <c r="Z185" s="169"/>
      <c r="AA185" s="217" t="str">
        <f t="shared" si="21"/>
        <v xml:space="preserve"> </v>
      </c>
      <c r="AB185" s="169"/>
    </row>
    <row r="186" spans="1:28" s="111" customFormat="1" ht="40.5" hidden="1">
      <c r="A186" s="118" t="str">
        <f t="shared" si="22"/>
        <v>71040505090000</v>
      </c>
      <c r="B186" s="120" t="s">
        <v>439</v>
      </c>
      <c r="C186" s="113" t="s">
        <v>155</v>
      </c>
      <c r="D186" s="114" t="s">
        <v>149</v>
      </c>
      <c r="E186" s="115" t="s">
        <v>149</v>
      </c>
      <c r="F186" s="116" t="s">
        <v>187</v>
      </c>
      <c r="G186" s="125" t="s">
        <v>440</v>
      </c>
      <c r="H186" s="41"/>
      <c r="I186" s="142"/>
      <c r="J186" s="143"/>
      <c r="K186" s="143"/>
      <c r="L186" s="24" t="s">
        <v>49</v>
      </c>
      <c r="M186" s="25"/>
      <c r="N186" s="183"/>
      <c r="O186" s="183"/>
      <c r="P186" s="216" t="str">
        <f t="shared" si="16"/>
        <v xml:space="preserve"> </v>
      </c>
      <c r="Q186" s="183"/>
      <c r="R186" s="216" t="str">
        <f t="shared" si="17"/>
        <v xml:space="preserve"> </v>
      </c>
      <c r="S186" s="183"/>
      <c r="T186" s="216" t="str">
        <f t="shared" si="18"/>
        <v xml:space="preserve"> </v>
      </c>
      <c r="U186" s="183"/>
      <c r="V186" s="183"/>
      <c r="W186" s="216" t="str">
        <f t="shared" si="19"/>
        <v xml:space="preserve"> </v>
      </c>
      <c r="X186" s="183"/>
      <c r="Y186" s="216" t="str">
        <f t="shared" si="20"/>
        <v xml:space="preserve"> </v>
      </c>
      <c r="Z186" s="183"/>
      <c r="AA186" s="216" t="str">
        <f t="shared" si="21"/>
        <v xml:space="preserve"> </v>
      </c>
      <c r="AB186" s="183"/>
    </row>
    <row r="187" spans="1:28" hidden="1">
      <c r="A187" s="118" t="str">
        <f t="shared" si="22"/>
        <v>71040505094861</v>
      </c>
      <c r="B187" s="120" t="s">
        <v>439</v>
      </c>
      <c r="C187" s="113" t="s">
        <v>155</v>
      </c>
      <c r="D187" s="114" t="s">
        <v>149</v>
      </c>
      <c r="E187" s="115" t="s">
        <v>149</v>
      </c>
      <c r="F187" s="116" t="s">
        <v>187</v>
      </c>
      <c r="G187" s="117">
        <v>4861</v>
      </c>
      <c r="H187" s="22"/>
      <c r="I187" s="22"/>
      <c r="J187" s="23"/>
      <c r="K187" s="23"/>
      <c r="L187" s="29" t="s">
        <v>134</v>
      </c>
      <c r="M187" s="44">
        <v>4861</v>
      </c>
      <c r="N187" s="169"/>
      <c r="O187" s="169"/>
      <c r="P187" s="217" t="str">
        <f t="shared" si="16"/>
        <v xml:space="preserve"> </v>
      </c>
      <c r="Q187" s="169"/>
      <c r="R187" s="217" t="str">
        <f t="shared" si="17"/>
        <v xml:space="preserve"> </v>
      </c>
      <c r="S187" s="169"/>
      <c r="T187" s="217" t="str">
        <f t="shared" si="18"/>
        <v xml:space="preserve"> </v>
      </c>
      <c r="U187" s="169"/>
      <c r="V187" s="169"/>
      <c r="W187" s="217" t="str">
        <f t="shared" si="19"/>
        <v xml:space="preserve"> </v>
      </c>
      <c r="X187" s="169"/>
      <c r="Y187" s="217" t="str">
        <f t="shared" si="20"/>
        <v xml:space="preserve"> </v>
      </c>
      <c r="Z187" s="169"/>
      <c r="AA187" s="217" t="str">
        <f t="shared" si="21"/>
        <v xml:space="preserve"> </v>
      </c>
      <c r="AB187" s="169"/>
    </row>
    <row r="188" spans="1:28" s="175" customFormat="1" ht="13.5" hidden="1">
      <c r="A188" s="170" t="str">
        <f t="shared" si="15"/>
        <v>71040700000000</v>
      </c>
      <c r="B188" s="171" t="s">
        <v>439</v>
      </c>
      <c r="C188" s="129" t="s">
        <v>155</v>
      </c>
      <c r="D188" s="128" t="s">
        <v>183</v>
      </c>
      <c r="E188" s="127" t="s">
        <v>441</v>
      </c>
      <c r="F188" s="172" t="s">
        <v>441</v>
      </c>
      <c r="G188" s="173" t="s">
        <v>440</v>
      </c>
      <c r="H188" s="166" t="s">
        <v>206</v>
      </c>
      <c r="I188" s="159" t="s">
        <v>155</v>
      </c>
      <c r="J188" s="160">
        <v>7</v>
      </c>
      <c r="K188" s="160">
        <v>0</v>
      </c>
      <c r="L188" s="161" t="s">
        <v>207</v>
      </c>
      <c r="M188" s="167"/>
      <c r="N188" s="174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74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14" t="str">
        <f t="shared" si="16"/>
        <v xml:space="preserve"> </v>
      </c>
      <c r="Q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14" t="str">
        <f t="shared" si="17"/>
        <v xml:space="preserve"> </v>
      </c>
      <c r="S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14" t="str">
        <f t="shared" si="18"/>
        <v xml:space="preserve"> </v>
      </c>
      <c r="U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74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14" t="str">
        <f t="shared" si="19"/>
        <v xml:space="preserve"> </v>
      </c>
      <c r="X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14" t="str">
        <f t="shared" si="20"/>
        <v xml:space="preserve"> </v>
      </c>
      <c r="Z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14" t="str">
        <f t="shared" si="21"/>
        <v xml:space="preserve"> </v>
      </c>
      <c r="AB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2" customFormat="1" ht="12.75" hidden="1">
      <c r="A189" s="170" t="str">
        <f t="shared" si="15"/>
        <v>71040700000001</v>
      </c>
      <c r="B189" s="171" t="s">
        <v>439</v>
      </c>
      <c r="C189" s="129" t="s">
        <v>155</v>
      </c>
      <c r="D189" s="128" t="s">
        <v>183</v>
      </c>
      <c r="E189" s="127" t="s">
        <v>441</v>
      </c>
      <c r="F189" s="172" t="s">
        <v>441</v>
      </c>
      <c r="G189" s="173" t="s">
        <v>96</v>
      </c>
      <c r="H189" s="22"/>
      <c r="I189" s="16"/>
      <c r="J189" s="17"/>
      <c r="K189" s="17"/>
      <c r="L189" s="27" t="s">
        <v>110</v>
      </c>
      <c r="M189" s="28"/>
      <c r="N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13" t="str">
        <f t="shared" si="16"/>
        <v xml:space="preserve"> </v>
      </c>
      <c r="Q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13" t="str">
        <f t="shared" si="17"/>
        <v xml:space="preserve"> </v>
      </c>
      <c r="S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13" t="str">
        <f t="shared" si="18"/>
        <v xml:space="preserve"> </v>
      </c>
      <c r="U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13" t="str">
        <f t="shared" si="19"/>
        <v xml:space="preserve"> </v>
      </c>
      <c r="X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13" t="str">
        <f t="shared" si="20"/>
        <v xml:space="preserve"> </v>
      </c>
      <c r="Z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13" t="str">
        <f t="shared" si="21"/>
        <v xml:space="preserve"> </v>
      </c>
      <c r="AB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79" customFormat="1" ht="12.75" hidden="1">
      <c r="A190" s="170" t="str">
        <f t="shared" si="15"/>
        <v>71040703000000</v>
      </c>
      <c r="B190" s="171" t="s">
        <v>439</v>
      </c>
      <c r="C190" s="129" t="s">
        <v>155</v>
      </c>
      <c r="D190" s="128" t="s">
        <v>183</v>
      </c>
      <c r="E190" s="127" t="s">
        <v>442</v>
      </c>
      <c r="F190" s="172" t="s">
        <v>441</v>
      </c>
      <c r="G190" s="173" t="s">
        <v>440</v>
      </c>
      <c r="H190" s="146" t="s">
        <v>208</v>
      </c>
      <c r="I190" s="147" t="s">
        <v>155</v>
      </c>
      <c r="J190" s="148">
        <v>7</v>
      </c>
      <c r="K190" s="148">
        <v>3</v>
      </c>
      <c r="L190" s="149" t="s">
        <v>209</v>
      </c>
      <c r="M190" s="150"/>
      <c r="N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15" t="str">
        <f t="shared" si="16"/>
        <v xml:space="preserve"> </v>
      </c>
      <c r="Q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15" t="str">
        <f t="shared" si="17"/>
        <v xml:space="preserve"> </v>
      </c>
      <c r="S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15" t="str">
        <f t="shared" si="18"/>
        <v xml:space="preserve"> </v>
      </c>
      <c r="U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15" t="str">
        <f t="shared" si="19"/>
        <v xml:space="preserve"> </v>
      </c>
      <c r="X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15" t="str">
        <f t="shared" si="20"/>
        <v xml:space="preserve"> </v>
      </c>
      <c r="Z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15" t="str">
        <f t="shared" si="21"/>
        <v xml:space="preserve"> </v>
      </c>
      <c r="AB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2" customFormat="1" ht="12.75" hidden="1">
      <c r="A191" s="170" t="str">
        <f t="shared" si="15"/>
        <v>71040703000001</v>
      </c>
      <c r="B191" s="171" t="s">
        <v>439</v>
      </c>
      <c r="C191" s="129" t="s">
        <v>155</v>
      </c>
      <c r="D191" s="128" t="s">
        <v>183</v>
      </c>
      <c r="E191" s="127" t="s">
        <v>442</v>
      </c>
      <c r="F191" s="172" t="s">
        <v>441</v>
      </c>
      <c r="G191" s="173" t="s">
        <v>96</v>
      </c>
      <c r="H191" s="22"/>
      <c r="I191" s="22"/>
      <c r="J191" s="23"/>
      <c r="K191" s="23"/>
      <c r="L191" s="27" t="s">
        <v>108</v>
      </c>
      <c r="M191" s="28"/>
      <c r="N191" s="176">
        <f>+'havelvac 7.2'!N200+'havelvac 7.3'!N200+'havelvac 7.4'!N200+'havelvac 7.5'!N200+'havelvac 7.6'!N200+'havelvac 7.7'!N200+'havelvac 7.9'!N200+'havelvac 7.8'!N200+'havelvac 7.10'!N200+'havelvac 7.11'!N200+'havelvac 7.12'!N200+'havelvac 7.13'!N200</f>
        <v>61446.100000000006</v>
      </c>
      <c r="O191" s="176">
        <f>+'havelvac 7.2'!O200+'havelvac 7.3'!O200+'havelvac 7.4'!O200+'havelvac 7.5'!O200+'havelvac 7.6'!O200+'havelvac 7.7'!O200+'havelvac 7.9'!O200+'havelvac 7.8'!O200+'havelvac 7.10'!O200+'havelvac 7.11'!O200+'havelvac 7.12'!O200+'havelvac 7.13'!O200</f>
        <v>8319.4000000000015</v>
      </c>
      <c r="P191" s="213" t="str">
        <f t="shared" si="16"/>
        <v xml:space="preserve"> </v>
      </c>
      <c r="Q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13" t="str">
        <f t="shared" si="17"/>
        <v xml:space="preserve"> </v>
      </c>
      <c r="S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13" t="str">
        <f t="shared" si="18"/>
        <v xml:space="preserve"> </v>
      </c>
      <c r="U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76">
        <f>+'havelvac 7.2'!P200+'havelvac 7.3'!P200+'havelvac 7.4'!P200+'havelvac 7.5'!P200+'havelvac 7.6'!P200+'havelvac 7.7'!P200+'havelvac 7.9'!P200+'havelvac 7.8'!P200+'havelvac 7.10'!P200+'havelvac 7.11'!P200+'havelvac 7.12'!P200+'havelvac 7.13'!P200</f>
        <v>53126.700000000004</v>
      </c>
      <c r="W191" s="213" t="str">
        <f t="shared" si="19"/>
        <v xml:space="preserve"> </v>
      </c>
      <c r="X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13" t="str">
        <f t="shared" si="20"/>
        <v xml:space="preserve"> </v>
      </c>
      <c r="Z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13" t="str">
        <f t="shared" si="21"/>
        <v xml:space="preserve"> </v>
      </c>
      <c r="AB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84" customFormat="1" ht="13.5" hidden="1">
      <c r="A192" s="170" t="str">
        <f t="shared" si="15"/>
        <v>71040703010000</v>
      </c>
      <c r="B192" s="171" t="s">
        <v>439</v>
      </c>
      <c r="C192" s="129" t="s">
        <v>155</v>
      </c>
      <c r="D192" s="128" t="s">
        <v>183</v>
      </c>
      <c r="E192" s="127" t="s">
        <v>442</v>
      </c>
      <c r="F192" s="172" t="s">
        <v>106</v>
      </c>
      <c r="G192" s="173" t="s">
        <v>440</v>
      </c>
      <c r="H192" s="141"/>
      <c r="I192" s="142"/>
      <c r="J192" s="143"/>
      <c r="K192" s="143"/>
      <c r="L192" s="24" t="s">
        <v>210</v>
      </c>
      <c r="M192" s="25"/>
      <c r="N192" s="183">
        <f>+'havelvac 7.2'!N201+'havelvac 7.3'!N201+'havelvac 7.4'!N201+'havelvac 7.5'!N201+'havelvac 7.6'!N201+'havelvac 7.7'!N201+'havelvac 7.9'!N201+'havelvac 7.8'!N201+'havelvac 7.10'!N201+'havelvac 7.11'!N201+'havelvac 7.12'!N201+'havelvac 7.13'!N201</f>
        <v>8319.4000000000015</v>
      </c>
      <c r="O192" s="183">
        <f>+'havelvac 7.2'!O201+'havelvac 7.3'!O201+'havelvac 7.4'!O201+'havelvac 7.5'!O201+'havelvac 7.6'!O201+'havelvac 7.7'!O201+'havelvac 7.9'!O201+'havelvac 7.8'!O201+'havelvac 7.10'!O201+'havelvac 7.11'!O201+'havelvac 7.12'!O201+'havelvac 7.13'!O201</f>
        <v>8319.4000000000015</v>
      </c>
      <c r="P192" s="216" t="str">
        <f t="shared" si="16"/>
        <v xml:space="preserve"> </v>
      </c>
      <c r="Q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16" t="str">
        <f t="shared" si="17"/>
        <v xml:space="preserve"> </v>
      </c>
      <c r="S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16" t="str">
        <f t="shared" si="18"/>
        <v xml:space="preserve"> </v>
      </c>
      <c r="U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83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16" t="str">
        <f t="shared" si="19"/>
        <v xml:space="preserve"> </v>
      </c>
      <c r="X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16" t="str">
        <f t="shared" si="20"/>
        <v xml:space="preserve"> </v>
      </c>
      <c r="Z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16" t="str">
        <f t="shared" si="21"/>
        <v xml:space="preserve"> </v>
      </c>
      <c r="AB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2" customFormat="1" hidden="1">
      <c r="A193" s="170" t="str">
        <f t="shared" si="15"/>
        <v>71040703014639</v>
      </c>
      <c r="B193" s="171" t="s">
        <v>439</v>
      </c>
      <c r="C193" s="129" t="s">
        <v>155</v>
      </c>
      <c r="D193" s="128" t="s">
        <v>183</v>
      </c>
      <c r="E193" s="127" t="s">
        <v>442</v>
      </c>
      <c r="F193" s="172" t="s">
        <v>106</v>
      </c>
      <c r="G193" s="126">
        <v>4639</v>
      </c>
      <c r="H193" s="22"/>
      <c r="I193" s="22"/>
      <c r="J193" s="23"/>
      <c r="K193" s="23"/>
      <c r="L193" s="29" t="s">
        <v>211</v>
      </c>
      <c r="M193" s="44">
        <v>4639</v>
      </c>
      <c r="N193" s="169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69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17" t="str">
        <f t="shared" si="16"/>
        <v xml:space="preserve"> </v>
      </c>
      <c r="Q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17" t="str">
        <f t="shared" si="17"/>
        <v xml:space="preserve"> </v>
      </c>
      <c r="S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17" t="str">
        <f t="shared" si="18"/>
        <v xml:space="preserve"> </v>
      </c>
      <c r="U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69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17" t="str">
        <f t="shared" si="19"/>
        <v xml:space="preserve"> </v>
      </c>
      <c r="X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17" t="str">
        <f t="shared" si="20"/>
        <v xml:space="preserve"> </v>
      </c>
      <c r="Z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17" t="str">
        <f t="shared" si="21"/>
        <v xml:space="preserve"> </v>
      </c>
      <c r="AB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75" customFormat="1" ht="27">
      <c r="A194" s="170" t="str">
        <f t="shared" si="15"/>
        <v>71040900000000</v>
      </c>
      <c r="B194" s="171" t="s">
        <v>439</v>
      </c>
      <c r="C194" s="129" t="s">
        <v>155</v>
      </c>
      <c r="D194" s="128" t="s">
        <v>187</v>
      </c>
      <c r="E194" s="127" t="s">
        <v>441</v>
      </c>
      <c r="F194" s="172" t="s">
        <v>441</v>
      </c>
      <c r="G194" s="173" t="s">
        <v>440</v>
      </c>
      <c r="H194" s="166">
        <v>2490</v>
      </c>
      <c r="I194" s="159" t="s">
        <v>155</v>
      </c>
      <c r="J194" s="160">
        <v>9</v>
      </c>
      <c r="K194" s="160">
        <v>0</v>
      </c>
      <c r="L194" s="161" t="s">
        <v>212</v>
      </c>
      <c r="M194" s="167"/>
      <c r="N194" s="174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74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14" t="str">
        <f t="shared" si="16"/>
        <v xml:space="preserve"> </v>
      </c>
      <c r="Q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14" t="str">
        <f t="shared" si="17"/>
        <v xml:space="preserve"> </v>
      </c>
      <c r="S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14" t="str">
        <f t="shared" si="18"/>
        <v xml:space="preserve"> </v>
      </c>
      <c r="U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74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14" t="str">
        <f t="shared" si="19"/>
        <v xml:space="preserve"> </v>
      </c>
      <c r="X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14" t="str">
        <f t="shared" si="20"/>
        <v xml:space="preserve"> </v>
      </c>
      <c r="Z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14" t="str">
        <f t="shared" si="21"/>
        <v xml:space="preserve"> </v>
      </c>
      <c r="AB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2" customFormat="1" ht="12.75">
      <c r="A195" s="170" t="str">
        <f t="shared" si="15"/>
        <v>71040900000001</v>
      </c>
      <c r="B195" s="171" t="s">
        <v>439</v>
      </c>
      <c r="C195" s="129" t="s">
        <v>155</v>
      </c>
      <c r="D195" s="128" t="s">
        <v>187</v>
      </c>
      <c r="E195" s="127" t="s">
        <v>441</v>
      </c>
      <c r="F195" s="172" t="s">
        <v>441</v>
      </c>
      <c r="G195" s="173" t="s">
        <v>96</v>
      </c>
      <c r="H195" s="22"/>
      <c r="I195" s="16"/>
      <c r="J195" s="17"/>
      <c r="K195" s="17"/>
      <c r="L195" s="27" t="s">
        <v>110</v>
      </c>
      <c r="M195" s="28"/>
      <c r="N195" s="176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76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13" t="str">
        <f t="shared" si="16"/>
        <v xml:space="preserve"> </v>
      </c>
      <c r="Q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13" t="str">
        <f t="shared" si="17"/>
        <v xml:space="preserve"> </v>
      </c>
      <c r="S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13" t="str">
        <f t="shared" si="18"/>
        <v xml:space="preserve"> </v>
      </c>
      <c r="U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76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13" t="str">
        <f t="shared" si="19"/>
        <v xml:space="preserve"> </v>
      </c>
      <c r="X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13" t="str">
        <f t="shared" si="20"/>
        <v xml:space="preserve"> </v>
      </c>
      <c r="Z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13" t="str">
        <f t="shared" si="21"/>
        <v xml:space="preserve"> </v>
      </c>
      <c r="AB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79" customFormat="1" ht="25.5">
      <c r="A196" s="170" t="str">
        <f t="shared" si="15"/>
        <v>71040901000000</v>
      </c>
      <c r="B196" s="171" t="s">
        <v>439</v>
      </c>
      <c r="C196" s="129" t="s">
        <v>155</v>
      </c>
      <c r="D196" s="128" t="s">
        <v>187</v>
      </c>
      <c r="E196" s="127" t="s">
        <v>106</v>
      </c>
      <c r="F196" s="172" t="s">
        <v>441</v>
      </c>
      <c r="G196" s="173" t="s">
        <v>440</v>
      </c>
      <c r="H196" s="146">
        <v>2491</v>
      </c>
      <c r="I196" s="147" t="s">
        <v>155</v>
      </c>
      <c r="J196" s="148">
        <v>9</v>
      </c>
      <c r="K196" s="148">
        <v>1</v>
      </c>
      <c r="L196" s="149" t="s">
        <v>212</v>
      </c>
      <c r="M196" s="150"/>
      <c r="N196" s="178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78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15" t="str">
        <f t="shared" si="16"/>
        <v xml:space="preserve"> </v>
      </c>
      <c r="Q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15" t="str">
        <f t="shared" si="17"/>
        <v xml:space="preserve"> </v>
      </c>
      <c r="S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15" t="str">
        <f t="shared" si="18"/>
        <v xml:space="preserve"> </v>
      </c>
      <c r="U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78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15" t="str">
        <f t="shared" si="19"/>
        <v xml:space="preserve"> </v>
      </c>
      <c r="X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15" t="str">
        <f t="shared" si="20"/>
        <v xml:space="preserve"> </v>
      </c>
      <c r="Z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15" t="str">
        <f t="shared" si="21"/>
        <v xml:space="preserve"> </v>
      </c>
      <c r="AB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2" customFormat="1" ht="12.75">
      <c r="A197" s="170" t="str">
        <f t="shared" si="15"/>
        <v>71040901000001</v>
      </c>
      <c r="B197" s="171" t="s">
        <v>439</v>
      </c>
      <c r="C197" s="129" t="s">
        <v>155</v>
      </c>
      <c r="D197" s="128" t="s">
        <v>187</v>
      </c>
      <c r="E197" s="127" t="s">
        <v>106</v>
      </c>
      <c r="F197" s="172" t="s">
        <v>441</v>
      </c>
      <c r="G197" s="173" t="s">
        <v>96</v>
      </c>
      <c r="H197" s="22"/>
      <c r="I197" s="22"/>
      <c r="J197" s="23"/>
      <c r="K197" s="23"/>
      <c r="L197" s="27" t="s">
        <v>108</v>
      </c>
      <c r="M197" s="28"/>
      <c r="N197" s="176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76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13" t="str">
        <f t="shared" si="16"/>
        <v xml:space="preserve"> </v>
      </c>
      <c r="Q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13" t="str">
        <f t="shared" si="17"/>
        <v xml:space="preserve"> </v>
      </c>
      <c r="S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13" t="str">
        <f t="shared" si="18"/>
        <v xml:space="preserve"> </v>
      </c>
      <c r="U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76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13" t="str">
        <f t="shared" si="19"/>
        <v xml:space="preserve"> </v>
      </c>
      <c r="X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13" t="str">
        <f t="shared" si="20"/>
        <v xml:space="preserve"> </v>
      </c>
      <c r="Z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13" t="str">
        <f t="shared" si="21"/>
        <v xml:space="preserve"> </v>
      </c>
      <c r="AB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84" customFormat="1" ht="13.5" hidden="1">
      <c r="A198" s="170" t="str">
        <f t="shared" si="15"/>
        <v>71040901010000</v>
      </c>
      <c r="B198" s="171" t="s">
        <v>439</v>
      </c>
      <c r="C198" s="129" t="s">
        <v>155</v>
      </c>
      <c r="D198" s="128" t="s">
        <v>187</v>
      </c>
      <c r="E198" s="127" t="s">
        <v>106</v>
      </c>
      <c r="F198" s="172" t="s">
        <v>106</v>
      </c>
      <c r="G198" s="173" t="s">
        <v>440</v>
      </c>
      <c r="H198" s="141"/>
      <c r="I198" s="142"/>
      <c r="J198" s="143"/>
      <c r="K198" s="143"/>
      <c r="L198" s="24" t="s">
        <v>213</v>
      </c>
      <c r="M198" s="25"/>
      <c r="N198" s="183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83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16" t="str">
        <f t="shared" si="16"/>
        <v xml:space="preserve"> </v>
      </c>
      <c r="Q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16" t="str">
        <f t="shared" si="17"/>
        <v xml:space="preserve"> </v>
      </c>
      <c r="S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16" t="str">
        <f t="shared" si="18"/>
        <v xml:space="preserve"> </v>
      </c>
      <c r="U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83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16" t="str">
        <f t="shared" si="19"/>
        <v xml:space="preserve"> </v>
      </c>
      <c r="X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16" t="str">
        <f t="shared" si="20"/>
        <v xml:space="preserve"> </v>
      </c>
      <c r="Z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16" t="str">
        <f t="shared" si="21"/>
        <v xml:space="preserve"> </v>
      </c>
      <c r="AB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2" customFormat="1" hidden="1">
      <c r="A199" s="170" t="str">
        <f t="shared" si="15"/>
        <v>71040901014239</v>
      </c>
      <c r="B199" s="171" t="s">
        <v>439</v>
      </c>
      <c r="C199" s="129" t="s">
        <v>155</v>
      </c>
      <c r="D199" s="128" t="s">
        <v>187</v>
      </c>
      <c r="E199" s="127" t="s">
        <v>106</v>
      </c>
      <c r="F199" s="172" t="s">
        <v>106</v>
      </c>
      <c r="G199" s="126">
        <v>4239</v>
      </c>
      <c r="H199" s="15"/>
      <c r="I199" s="22"/>
      <c r="J199" s="23"/>
      <c r="K199" s="23"/>
      <c r="L199" s="29" t="s">
        <v>125</v>
      </c>
      <c r="M199" s="30">
        <v>4239</v>
      </c>
      <c r="N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17" t="str">
        <f t="shared" si="16"/>
        <v xml:space="preserve"> </v>
      </c>
      <c r="Q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17" t="str">
        <f t="shared" si="17"/>
        <v xml:space="preserve"> </v>
      </c>
      <c r="S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17" t="str">
        <f t="shared" si="18"/>
        <v xml:space="preserve"> </v>
      </c>
      <c r="U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17" t="str">
        <f t="shared" si="19"/>
        <v xml:space="preserve"> </v>
      </c>
      <c r="X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17" t="str">
        <f t="shared" si="20"/>
        <v xml:space="preserve"> </v>
      </c>
      <c r="Z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17" t="str">
        <f t="shared" si="21"/>
        <v xml:space="preserve"> </v>
      </c>
      <c r="AB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2" customFormat="1" hidden="1">
      <c r="A200" s="170" t="str">
        <f t="shared" si="15"/>
        <v>71040901015221</v>
      </c>
      <c r="B200" s="171" t="s">
        <v>439</v>
      </c>
      <c r="C200" s="129" t="s">
        <v>155</v>
      </c>
      <c r="D200" s="128" t="s">
        <v>187</v>
      </c>
      <c r="E200" s="127" t="s">
        <v>106</v>
      </c>
      <c r="F200" s="172" t="s">
        <v>106</v>
      </c>
      <c r="G200" s="126">
        <v>5221</v>
      </c>
      <c r="H200" s="22"/>
      <c r="I200" s="22"/>
      <c r="J200" s="23"/>
      <c r="K200" s="23"/>
      <c r="L200" s="29" t="s">
        <v>194</v>
      </c>
      <c r="M200" s="44">
        <v>5221</v>
      </c>
      <c r="N200" s="169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69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17" t="str">
        <f t="shared" si="16"/>
        <v xml:space="preserve"> </v>
      </c>
      <c r="Q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17" t="str">
        <f t="shared" si="17"/>
        <v xml:space="preserve"> </v>
      </c>
      <c r="S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17" t="str">
        <f t="shared" si="18"/>
        <v xml:space="preserve"> </v>
      </c>
      <c r="U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69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17" t="str">
        <f t="shared" si="19"/>
        <v xml:space="preserve"> </v>
      </c>
      <c r="X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17" t="str">
        <f t="shared" si="20"/>
        <v xml:space="preserve"> </v>
      </c>
      <c r="Z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17" t="str">
        <f t="shared" si="21"/>
        <v xml:space="preserve"> </v>
      </c>
      <c r="AB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84" customFormat="1" ht="54" hidden="1">
      <c r="A201" s="170" t="str">
        <f t="shared" si="15"/>
        <v>71040901020000</v>
      </c>
      <c r="B201" s="171" t="s">
        <v>439</v>
      </c>
      <c r="C201" s="129" t="s">
        <v>155</v>
      </c>
      <c r="D201" s="128" t="s">
        <v>187</v>
      </c>
      <c r="E201" s="127" t="s">
        <v>106</v>
      </c>
      <c r="F201" s="172" t="s">
        <v>140</v>
      </c>
      <c r="G201" s="173" t="s">
        <v>440</v>
      </c>
      <c r="H201" s="141"/>
      <c r="I201" s="142"/>
      <c r="J201" s="143"/>
      <c r="K201" s="143"/>
      <c r="L201" s="24" t="s">
        <v>214</v>
      </c>
      <c r="M201" s="25"/>
      <c r="N201" s="183">
        <f>+'havelvac 7.2'!N217+'havelvac 7.3'!N217+'havelvac 7.4'!N217+'havelvac 7.5'!N217+'havelvac 7.6'!N217+'havelvac 7.7'!N217+'havelvac 7.9'!N217+'havelvac 7.8'!N217+'havelvac 7.10'!N217+'havelvac 7.11'!N217+'havelvac 7.12'!N217+'havelvac 7.13'!N217</f>
        <v>37</v>
      </c>
      <c r="O201" s="183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16" t="str">
        <f t="shared" si="16"/>
        <v xml:space="preserve"> </v>
      </c>
      <c r="Q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16" t="str">
        <f t="shared" si="17"/>
        <v xml:space="preserve"> </v>
      </c>
      <c r="S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16" t="str">
        <f t="shared" si="18"/>
        <v xml:space="preserve"> </v>
      </c>
      <c r="U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83">
        <f>+'havelvac 7.2'!P217+'havelvac 7.3'!P217+'havelvac 7.4'!P217+'havelvac 7.5'!P217+'havelvac 7.6'!P217+'havelvac 7.7'!P217+'havelvac 7.9'!P217+'havelvac 7.8'!P217+'havelvac 7.10'!P217+'havelvac 7.11'!P217+'havelvac 7.12'!P217+'havelvac 7.13'!P217</f>
        <v>37</v>
      </c>
      <c r="W201" s="216" t="str">
        <f t="shared" si="19"/>
        <v xml:space="preserve"> </v>
      </c>
      <c r="X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16" t="str">
        <f t="shared" si="20"/>
        <v xml:space="preserve"> </v>
      </c>
      <c r="Z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16" t="str">
        <f t="shared" si="21"/>
        <v xml:space="preserve"> </v>
      </c>
      <c r="AB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2" customFormat="1" ht="25.5" hidden="1">
      <c r="A202" s="170" t="str">
        <f t="shared" si="15"/>
        <v>71040901024637</v>
      </c>
      <c r="B202" s="171" t="s">
        <v>439</v>
      </c>
      <c r="C202" s="129" t="s">
        <v>155</v>
      </c>
      <c r="D202" s="128" t="s">
        <v>187</v>
      </c>
      <c r="E202" s="127" t="s">
        <v>106</v>
      </c>
      <c r="F202" s="172" t="s">
        <v>140</v>
      </c>
      <c r="G202" s="126">
        <v>4637</v>
      </c>
      <c r="H202" s="22"/>
      <c r="I202" s="22"/>
      <c r="J202" s="23"/>
      <c r="K202" s="23"/>
      <c r="L202" s="29" t="s">
        <v>215</v>
      </c>
      <c r="M202" s="44">
        <v>4637</v>
      </c>
      <c r="N202" s="169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69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17" t="str">
        <f t="shared" si="16"/>
        <v xml:space="preserve"> </v>
      </c>
      <c r="Q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17" t="str">
        <f t="shared" si="17"/>
        <v xml:space="preserve"> </v>
      </c>
      <c r="S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17" t="str">
        <f t="shared" si="18"/>
        <v xml:space="preserve"> </v>
      </c>
      <c r="U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69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17" t="str">
        <f t="shared" si="19"/>
        <v xml:space="preserve"> </v>
      </c>
      <c r="X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17" t="str">
        <f t="shared" si="20"/>
        <v xml:space="preserve"> </v>
      </c>
      <c r="Z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17" t="str">
        <f t="shared" si="21"/>
        <v xml:space="preserve"> </v>
      </c>
      <c r="AB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84" customFormat="1" ht="27" hidden="1">
      <c r="A203" s="170" t="str">
        <f t="shared" si="15"/>
        <v>71040901030000</v>
      </c>
      <c r="B203" s="171" t="s">
        <v>439</v>
      </c>
      <c r="C203" s="129" t="s">
        <v>155</v>
      </c>
      <c r="D203" s="128" t="s">
        <v>187</v>
      </c>
      <c r="E203" s="127" t="s">
        <v>106</v>
      </c>
      <c r="F203" s="172" t="s">
        <v>442</v>
      </c>
      <c r="G203" s="173" t="s">
        <v>440</v>
      </c>
      <c r="H203" s="141"/>
      <c r="I203" s="142"/>
      <c r="J203" s="143"/>
      <c r="K203" s="143"/>
      <c r="L203" s="24" t="s">
        <v>216</v>
      </c>
      <c r="M203" s="25"/>
      <c r="N203" s="183">
        <f>+'havelvac 7.2'!N219+'havelvac 7.3'!N219+'havelvac 7.4'!N219+'havelvac 7.5'!N219+'havelvac 7.6'!N219+'havelvac 7.7'!N219+'havelvac 7.9'!N219+'havelvac 7.8'!N219+'havelvac 7.10'!N219+'havelvac 7.11'!N219+'havelvac 7.12'!N219+'havelvac 7.13'!N219</f>
        <v>37</v>
      </c>
      <c r="O203" s="183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16" t="str">
        <f t="shared" si="16"/>
        <v xml:space="preserve"> </v>
      </c>
      <c r="Q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16" t="str">
        <f t="shared" si="17"/>
        <v xml:space="preserve"> </v>
      </c>
      <c r="S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16" t="str">
        <f t="shared" si="18"/>
        <v xml:space="preserve"> </v>
      </c>
      <c r="U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83">
        <f>+'havelvac 7.2'!P219+'havelvac 7.3'!P219+'havelvac 7.4'!P219+'havelvac 7.5'!P219+'havelvac 7.6'!P219+'havelvac 7.7'!P219+'havelvac 7.9'!P219+'havelvac 7.8'!P219+'havelvac 7.10'!P219+'havelvac 7.11'!P219+'havelvac 7.12'!P219+'havelvac 7.13'!P219</f>
        <v>37</v>
      </c>
      <c r="W203" s="216" t="str">
        <f t="shared" si="19"/>
        <v xml:space="preserve"> </v>
      </c>
      <c r="X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16" t="str">
        <f t="shared" si="20"/>
        <v xml:space="preserve"> </v>
      </c>
      <c r="Z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16" t="str">
        <f t="shared" si="21"/>
        <v xml:space="preserve"> </v>
      </c>
      <c r="AB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2" customFormat="1" ht="25.5" hidden="1">
      <c r="A204" s="170" t="str">
        <f t="shared" si="15"/>
        <v>71040901034511</v>
      </c>
      <c r="B204" s="171" t="s">
        <v>439</v>
      </c>
      <c r="C204" s="129" t="s">
        <v>155</v>
      </c>
      <c r="D204" s="128" t="s">
        <v>187</v>
      </c>
      <c r="E204" s="127" t="s">
        <v>106</v>
      </c>
      <c r="F204" s="172" t="s">
        <v>442</v>
      </c>
      <c r="G204" s="126">
        <v>4511</v>
      </c>
      <c r="H204" s="22"/>
      <c r="I204" s="22"/>
      <c r="J204" s="23"/>
      <c r="K204" s="23"/>
      <c r="L204" s="26" t="s">
        <v>217</v>
      </c>
      <c r="M204" s="10">
        <v>4511</v>
      </c>
      <c r="N204" s="169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69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17" t="str">
        <f t="shared" si="16"/>
        <v xml:space="preserve"> </v>
      </c>
      <c r="Q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17" t="str">
        <f t="shared" si="17"/>
        <v xml:space="preserve"> </v>
      </c>
      <c r="S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17" t="str">
        <f t="shared" si="18"/>
        <v xml:space="preserve"> </v>
      </c>
      <c r="U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69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17" t="str">
        <f t="shared" si="19"/>
        <v xml:space="preserve"> </v>
      </c>
      <c r="X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17" t="str">
        <f t="shared" si="20"/>
        <v xml:space="preserve"> </v>
      </c>
      <c r="Z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17" t="str">
        <f t="shared" si="21"/>
        <v xml:space="preserve"> </v>
      </c>
      <c r="AB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84" customFormat="1" ht="27" hidden="1">
      <c r="A205" s="170" t="str">
        <f t="shared" si="15"/>
        <v>71040901040000</v>
      </c>
      <c r="B205" s="171" t="s">
        <v>439</v>
      </c>
      <c r="C205" s="129" t="s">
        <v>155</v>
      </c>
      <c r="D205" s="128" t="s">
        <v>187</v>
      </c>
      <c r="E205" s="127" t="s">
        <v>106</v>
      </c>
      <c r="F205" s="172" t="s">
        <v>155</v>
      </c>
      <c r="G205" s="173" t="s">
        <v>440</v>
      </c>
      <c r="H205" s="141"/>
      <c r="I205" s="142"/>
      <c r="J205" s="143"/>
      <c r="K205" s="143"/>
      <c r="L205" s="24" t="s">
        <v>218</v>
      </c>
      <c r="M205" s="25"/>
      <c r="N205" s="183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83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16" t="str">
        <f t="shared" si="16"/>
        <v xml:space="preserve"> </v>
      </c>
      <c r="Q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16" t="str">
        <f t="shared" si="17"/>
        <v xml:space="preserve"> </v>
      </c>
      <c r="S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16" t="str">
        <f t="shared" si="18"/>
        <v xml:space="preserve"> </v>
      </c>
      <c r="U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83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16" t="str">
        <f t="shared" si="19"/>
        <v xml:space="preserve"> </v>
      </c>
      <c r="X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16" t="str">
        <f t="shared" si="20"/>
        <v xml:space="preserve"> </v>
      </c>
      <c r="Z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16" t="str">
        <f t="shared" si="21"/>
        <v xml:space="preserve"> </v>
      </c>
      <c r="AB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2" customFormat="1" hidden="1">
      <c r="A206" s="170" t="str">
        <f t="shared" si="15"/>
        <v>71040901044639</v>
      </c>
      <c r="B206" s="171" t="s">
        <v>439</v>
      </c>
      <c r="C206" s="129" t="s">
        <v>155</v>
      </c>
      <c r="D206" s="128" t="s">
        <v>187</v>
      </c>
      <c r="E206" s="127" t="s">
        <v>106</v>
      </c>
      <c r="F206" s="172" t="s">
        <v>155</v>
      </c>
      <c r="G206" s="126">
        <v>4639</v>
      </c>
      <c r="H206" s="22"/>
      <c r="I206" s="22"/>
      <c r="J206" s="23"/>
      <c r="K206" s="23"/>
      <c r="L206" s="29" t="s">
        <v>211</v>
      </c>
      <c r="M206" s="44">
        <v>4639</v>
      </c>
      <c r="N206" s="169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69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17" t="str">
        <f t="shared" si="16"/>
        <v xml:space="preserve"> </v>
      </c>
      <c r="Q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17" t="str">
        <f t="shared" si="17"/>
        <v xml:space="preserve"> </v>
      </c>
      <c r="S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17" t="str">
        <f t="shared" si="18"/>
        <v xml:space="preserve"> </v>
      </c>
      <c r="U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69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17" t="str">
        <f t="shared" si="19"/>
        <v xml:space="preserve"> </v>
      </c>
      <c r="X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17" t="str">
        <f t="shared" si="20"/>
        <v xml:space="preserve"> </v>
      </c>
      <c r="Z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17" t="str">
        <f t="shared" si="21"/>
        <v xml:space="preserve"> </v>
      </c>
      <c r="AB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2" customFormat="1" ht="25.5" hidden="1">
      <c r="A207" s="170" t="str">
        <f t="shared" si="15"/>
        <v>71040901044819</v>
      </c>
      <c r="B207" s="171" t="s">
        <v>439</v>
      </c>
      <c r="C207" s="129" t="s">
        <v>155</v>
      </c>
      <c r="D207" s="128" t="s">
        <v>187</v>
      </c>
      <c r="E207" s="127" t="s">
        <v>106</v>
      </c>
      <c r="F207" s="172" t="s">
        <v>155</v>
      </c>
      <c r="G207" s="126">
        <v>4819</v>
      </c>
      <c r="H207" s="22"/>
      <c r="I207" s="22"/>
      <c r="J207" s="23"/>
      <c r="K207" s="23"/>
      <c r="L207" s="27" t="s">
        <v>219</v>
      </c>
      <c r="M207" s="28">
        <v>4819</v>
      </c>
      <c r="N207" s="169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69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17" t="str">
        <f t="shared" si="16"/>
        <v xml:space="preserve"> </v>
      </c>
      <c r="Q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17" t="str">
        <f t="shared" si="17"/>
        <v xml:space="preserve"> </v>
      </c>
      <c r="S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17" t="str">
        <f t="shared" si="18"/>
        <v xml:space="preserve"> </v>
      </c>
      <c r="U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69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17" t="str">
        <f t="shared" si="19"/>
        <v xml:space="preserve"> </v>
      </c>
      <c r="X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17" t="str">
        <f t="shared" si="20"/>
        <v xml:space="preserve"> </v>
      </c>
      <c r="Z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17" t="str">
        <f t="shared" si="21"/>
        <v xml:space="preserve"> </v>
      </c>
      <c r="AB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84" customFormat="1" ht="13.5" hidden="1">
      <c r="A208" s="170" t="str">
        <f t="shared" si="15"/>
        <v>71040901050000</v>
      </c>
      <c r="B208" s="171" t="s">
        <v>439</v>
      </c>
      <c r="C208" s="129" t="s">
        <v>155</v>
      </c>
      <c r="D208" s="128" t="s">
        <v>187</v>
      </c>
      <c r="E208" s="127" t="s">
        <v>106</v>
      </c>
      <c r="F208" s="172" t="s">
        <v>149</v>
      </c>
      <c r="G208" s="173" t="s">
        <v>440</v>
      </c>
      <c r="H208" s="141"/>
      <c r="I208" s="142"/>
      <c r="J208" s="143"/>
      <c r="K208" s="143"/>
      <c r="L208" s="24" t="s">
        <v>220</v>
      </c>
      <c r="M208" s="25"/>
      <c r="N208" s="183">
        <f>+'havelvac 7.2'!N224+'havelvac 7.3'!N224+'havelvac 7.4'!N224+'havelvac 7.5'!N224+'havelvac 7.6'!N224+'havelvac 7.7'!N224+'havelvac 7.9'!N224+'havelvac 7.8'!N224+'havelvac 7.10'!N224+'havelvac 7.11'!N224+'havelvac 7.12'!N224+'havelvac 7.13'!N224</f>
        <v>39825.599999999999</v>
      </c>
      <c r="O208" s="183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16" t="str">
        <f t="shared" ref="P208:P271" si="24">IFERROR(Q208/O208, " ")</f>
        <v xml:space="preserve"> </v>
      </c>
      <c r="Q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16" t="str">
        <f t="shared" ref="R208:R271" si="25">IFERROR(S208/O208, " ")</f>
        <v xml:space="preserve"> </v>
      </c>
      <c r="S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16" t="str">
        <f t="shared" ref="T208:T271" si="26">IFERROR(U208/O208, " ")</f>
        <v xml:space="preserve"> </v>
      </c>
      <c r="U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83">
        <f>+'havelvac 7.2'!P224+'havelvac 7.3'!P224+'havelvac 7.4'!P224+'havelvac 7.5'!P224+'havelvac 7.6'!P224+'havelvac 7.7'!P224+'havelvac 7.9'!P224+'havelvac 7.8'!P224+'havelvac 7.10'!P224+'havelvac 7.11'!P224+'havelvac 7.12'!P224+'havelvac 7.13'!P224</f>
        <v>39825.599999999999</v>
      </c>
      <c r="W208" s="216" t="str">
        <f t="shared" ref="W208:W271" si="27">IFERROR(X208/V208, " ")</f>
        <v xml:space="preserve"> </v>
      </c>
      <c r="X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16" t="str">
        <f t="shared" ref="Y208:Y271" si="28">IFERROR(Z208/V208, " ")</f>
        <v xml:space="preserve"> </v>
      </c>
      <c r="Z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16" t="str">
        <f t="shared" ref="AA208:AA271" si="29">IFERROR(AB208/V208, " ")</f>
        <v xml:space="preserve"> </v>
      </c>
      <c r="AB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2" customFormat="1" hidden="1">
      <c r="A209" s="170" t="str">
        <f t="shared" si="15"/>
        <v>71040901058111</v>
      </c>
      <c r="B209" s="171" t="s">
        <v>439</v>
      </c>
      <c r="C209" s="129" t="s">
        <v>155</v>
      </c>
      <c r="D209" s="128" t="s">
        <v>187</v>
      </c>
      <c r="E209" s="127" t="s">
        <v>106</v>
      </c>
      <c r="F209" s="172" t="s">
        <v>149</v>
      </c>
      <c r="G209" s="126">
        <v>8111</v>
      </c>
      <c r="H209" s="22"/>
      <c r="I209" s="22"/>
      <c r="J209" s="23"/>
      <c r="K209" s="23"/>
      <c r="L209" s="27" t="s">
        <v>221</v>
      </c>
      <c r="M209" s="28">
        <v>8111</v>
      </c>
      <c r="N209" s="169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69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17" t="str">
        <f t="shared" si="24"/>
        <v xml:space="preserve"> </v>
      </c>
      <c r="Q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17" t="str">
        <f t="shared" si="25"/>
        <v xml:space="preserve"> </v>
      </c>
      <c r="S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17" t="str">
        <f t="shared" si="26"/>
        <v xml:space="preserve"> </v>
      </c>
      <c r="U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69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17" t="str">
        <f t="shared" si="27"/>
        <v xml:space="preserve"> </v>
      </c>
      <c r="X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17" t="str">
        <f t="shared" si="28"/>
        <v xml:space="preserve"> </v>
      </c>
      <c r="Z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17" t="str">
        <f t="shared" si="29"/>
        <v xml:space="preserve"> </v>
      </c>
      <c r="AB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2" customFormat="1" hidden="1">
      <c r="A210" s="170" t="str">
        <f t="shared" si="15"/>
        <v>71040901058411</v>
      </c>
      <c r="B210" s="171" t="s">
        <v>439</v>
      </c>
      <c r="C210" s="129" t="s">
        <v>155</v>
      </c>
      <c r="D210" s="128" t="s">
        <v>187</v>
      </c>
      <c r="E210" s="127" t="s">
        <v>106</v>
      </c>
      <c r="F210" s="172" t="s">
        <v>149</v>
      </c>
      <c r="G210" s="126">
        <v>8411</v>
      </c>
      <c r="H210" s="22"/>
      <c r="I210" s="22"/>
      <c r="J210" s="23"/>
      <c r="K210" s="23"/>
      <c r="L210" s="26" t="s">
        <v>222</v>
      </c>
      <c r="M210" s="10">
        <v>8411</v>
      </c>
      <c r="N210" s="169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69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17" t="str">
        <f t="shared" si="24"/>
        <v xml:space="preserve"> </v>
      </c>
      <c r="Q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17" t="str">
        <f t="shared" si="25"/>
        <v xml:space="preserve"> </v>
      </c>
      <c r="S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17" t="str">
        <f t="shared" si="26"/>
        <v xml:space="preserve"> </v>
      </c>
      <c r="U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69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17" t="str">
        <f t="shared" si="27"/>
        <v xml:space="preserve"> </v>
      </c>
      <c r="X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17" t="str">
        <f t="shared" si="28"/>
        <v xml:space="preserve"> </v>
      </c>
      <c r="Z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17" t="str">
        <f t="shared" si="29"/>
        <v xml:space="preserve"> </v>
      </c>
      <c r="AB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84" customFormat="1" ht="13.5" hidden="1">
      <c r="A211" s="170" t="str">
        <f t="shared" ref="A211:A283" si="30">CONCATENATE(B211,C211,D211,E211,F211,G211)</f>
        <v>71040901060000</v>
      </c>
      <c r="B211" s="171" t="s">
        <v>439</v>
      </c>
      <c r="C211" s="129" t="s">
        <v>155</v>
      </c>
      <c r="D211" s="128" t="s">
        <v>187</v>
      </c>
      <c r="E211" s="127" t="s">
        <v>106</v>
      </c>
      <c r="F211" s="172" t="s">
        <v>157</v>
      </c>
      <c r="G211" s="173" t="s">
        <v>440</v>
      </c>
      <c r="H211" s="141"/>
      <c r="I211" s="142"/>
      <c r="J211" s="143"/>
      <c r="K211" s="143"/>
      <c r="L211" s="24" t="s">
        <v>223</v>
      </c>
      <c r="M211" s="25"/>
      <c r="N211" s="183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83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16" t="str">
        <f t="shared" si="24"/>
        <v xml:space="preserve"> </v>
      </c>
      <c r="Q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16" t="str">
        <f t="shared" si="25"/>
        <v xml:space="preserve"> </v>
      </c>
      <c r="S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16" t="str">
        <f t="shared" si="26"/>
        <v xml:space="preserve"> </v>
      </c>
      <c r="U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83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16" t="str">
        <f t="shared" si="27"/>
        <v xml:space="preserve"> </v>
      </c>
      <c r="X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16" t="str">
        <f t="shared" si="28"/>
        <v xml:space="preserve"> </v>
      </c>
      <c r="Z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16" t="str">
        <f t="shared" si="29"/>
        <v xml:space="preserve"> </v>
      </c>
      <c r="AB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84" customFormat="1" ht="13.5" hidden="1">
      <c r="A212" s="170">
        <v>71040901064861</v>
      </c>
      <c r="B212" s="171" t="s">
        <v>439</v>
      </c>
      <c r="C212" s="129" t="s">
        <v>155</v>
      </c>
      <c r="D212" s="128" t="s">
        <v>187</v>
      </c>
      <c r="E212" s="127" t="s">
        <v>106</v>
      </c>
      <c r="F212" s="172" t="s">
        <v>157</v>
      </c>
      <c r="G212" s="173">
        <v>4861</v>
      </c>
      <c r="H212" s="141"/>
      <c r="I212" s="142"/>
      <c r="J212" s="143"/>
      <c r="K212" s="143"/>
      <c r="L212" s="24" t="s">
        <v>134</v>
      </c>
      <c r="M212" s="25">
        <v>4861</v>
      </c>
      <c r="N212" s="183"/>
      <c r="O212" s="183"/>
      <c r="P212" s="216" t="str">
        <f t="shared" si="24"/>
        <v xml:space="preserve"> </v>
      </c>
      <c r="Q212" s="183"/>
      <c r="R212" s="216" t="str">
        <f t="shared" si="25"/>
        <v xml:space="preserve"> </v>
      </c>
      <c r="S212" s="183"/>
      <c r="T212" s="216" t="str">
        <f t="shared" si="26"/>
        <v xml:space="preserve"> </v>
      </c>
      <c r="U212" s="183"/>
      <c r="V212" s="183"/>
      <c r="W212" s="216" t="str">
        <f t="shared" si="27"/>
        <v xml:space="preserve"> </v>
      </c>
      <c r="X212" s="183"/>
      <c r="Y212" s="216" t="str">
        <f t="shared" si="28"/>
        <v xml:space="preserve"> </v>
      </c>
      <c r="Z212" s="183"/>
      <c r="AA212" s="216" t="str">
        <f t="shared" si="29"/>
        <v xml:space="preserve"> </v>
      </c>
      <c r="AB212" s="183"/>
    </row>
    <row r="213" spans="1:28" s="132" customFormat="1" ht="25.5" hidden="1">
      <c r="A213" s="170" t="str">
        <f t="shared" si="30"/>
        <v>71040901064819</v>
      </c>
      <c r="B213" s="171" t="s">
        <v>439</v>
      </c>
      <c r="C213" s="129" t="s">
        <v>155</v>
      </c>
      <c r="D213" s="128" t="s">
        <v>187</v>
      </c>
      <c r="E213" s="127" t="s">
        <v>106</v>
      </c>
      <c r="F213" s="172" t="s">
        <v>157</v>
      </c>
      <c r="G213" s="126">
        <v>4819</v>
      </c>
      <c r="H213" s="22"/>
      <c r="I213" s="22"/>
      <c r="J213" s="23"/>
      <c r="K213" s="23"/>
      <c r="L213" s="27" t="s">
        <v>219</v>
      </c>
      <c r="M213" s="28">
        <v>4819</v>
      </c>
      <c r="N213" s="169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69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17" t="str">
        <f t="shared" si="24"/>
        <v xml:space="preserve"> </v>
      </c>
      <c r="Q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17" t="str">
        <f t="shared" si="25"/>
        <v xml:space="preserve"> </v>
      </c>
      <c r="S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17" t="str">
        <f t="shared" si="26"/>
        <v xml:space="preserve"> </v>
      </c>
      <c r="U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69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17" t="str">
        <f t="shared" si="27"/>
        <v xml:space="preserve"> </v>
      </c>
      <c r="X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17" t="str">
        <f t="shared" si="28"/>
        <v xml:space="preserve"> </v>
      </c>
      <c r="Z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17" t="str">
        <f t="shared" si="29"/>
        <v xml:space="preserve"> </v>
      </c>
      <c r="AB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84" customFormat="1" ht="13.5" hidden="1">
      <c r="A214" s="170" t="str">
        <f t="shared" si="30"/>
        <v>71040901070000</v>
      </c>
      <c r="B214" s="171" t="s">
        <v>439</v>
      </c>
      <c r="C214" s="129" t="s">
        <v>155</v>
      </c>
      <c r="D214" s="128" t="s">
        <v>187</v>
      </c>
      <c r="E214" s="127" t="s">
        <v>106</v>
      </c>
      <c r="F214" s="172" t="s">
        <v>183</v>
      </c>
      <c r="G214" s="173" t="s">
        <v>440</v>
      </c>
      <c r="H214" s="141"/>
      <c r="I214" s="142"/>
      <c r="J214" s="143"/>
      <c r="K214" s="143"/>
      <c r="L214" s="24" t="s">
        <v>224</v>
      </c>
      <c r="M214" s="25"/>
      <c r="N214" s="183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83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16" t="str">
        <f t="shared" si="24"/>
        <v xml:space="preserve"> </v>
      </c>
      <c r="Q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16" t="str">
        <f t="shared" si="25"/>
        <v xml:space="preserve"> </v>
      </c>
      <c r="S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16" t="str">
        <f t="shared" si="26"/>
        <v xml:space="preserve"> </v>
      </c>
      <c r="U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83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16" t="str">
        <f t="shared" si="27"/>
        <v xml:space="preserve"> </v>
      </c>
      <c r="X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16" t="str">
        <f t="shared" si="28"/>
        <v xml:space="preserve"> </v>
      </c>
      <c r="Z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16" t="str">
        <f t="shared" si="29"/>
        <v xml:space="preserve"> </v>
      </c>
      <c r="AB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2" customFormat="1" hidden="1">
      <c r="A215" s="170" t="str">
        <f t="shared" si="30"/>
        <v>71040901074239</v>
      </c>
      <c r="B215" s="171" t="s">
        <v>439</v>
      </c>
      <c r="C215" s="129" t="s">
        <v>155</v>
      </c>
      <c r="D215" s="128" t="s">
        <v>187</v>
      </c>
      <c r="E215" s="127" t="s">
        <v>106</v>
      </c>
      <c r="F215" s="172" t="s">
        <v>183</v>
      </c>
      <c r="G215" s="126">
        <v>4239</v>
      </c>
      <c r="H215" s="22"/>
      <c r="I215" s="22"/>
      <c r="J215" s="23"/>
      <c r="K215" s="23"/>
      <c r="L215" s="26" t="s">
        <v>125</v>
      </c>
      <c r="M215" s="10">
        <v>4239</v>
      </c>
      <c r="N215" s="169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69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17" t="str">
        <f t="shared" si="24"/>
        <v xml:space="preserve"> </v>
      </c>
      <c r="Q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17" t="str">
        <f t="shared" si="25"/>
        <v xml:space="preserve"> </v>
      </c>
      <c r="S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17" t="str">
        <f t="shared" si="26"/>
        <v xml:space="preserve"> </v>
      </c>
      <c r="U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69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17" t="str">
        <f t="shared" si="27"/>
        <v xml:space="preserve"> </v>
      </c>
      <c r="X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17" t="str">
        <f t="shared" si="28"/>
        <v xml:space="preserve"> </v>
      </c>
      <c r="Z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17" t="str">
        <f t="shared" si="29"/>
        <v xml:space="preserve"> </v>
      </c>
      <c r="AB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84" customFormat="1" ht="13.5" hidden="1">
      <c r="A216" s="170" t="str">
        <f t="shared" si="30"/>
        <v>71040901080000</v>
      </c>
      <c r="B216" s="171" t="s">
        <v>439</v>
      </c>
      <c r="C216" s="129" t="s">
        <v>155</v>
      </c>
      <c r="D216" s="128" t="s">
        <v>187</v>
      </c>
      <c r="E216" s="127" t="s">
        <v>106</v>
      </c>
      <c r="F216" s="172" t="s">
        <v>185</v>
      </c>
      <c r="G216" s="173" t="s">
        <v>440</v>
      </c>
      <c r="H216" s="141"/>
      <c r="I216" s="142"/>
      <c r="J216" s="143"/>
      <c r="K216" s="143"/>
      <c r="L216" s="24" t="s">
        <v>225</v>
      </c>
      <c r="M216" s="25"/>
      <c r="N216" s="183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83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16" t="str">
        <f t="shared" si="24"/>
        <v xml:space="preserve"> </v>
      </c>
      <c r="Q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16" t="str">
        <f t="shared" si="25"/>
        <v xml:space="preserve"> </v>
      </c>
      <c r="S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16" t="str">
        <f t="shared" si="26"/>
        <v xml:space="preserve"> </v>
      </c>
      <c r="U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83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16" t="str">
        <f t="shared" si="27"/>
        <v xml:space="preserve"> </v>
      </c>
      <c r="X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16" t="str">
        <f t="shared" si="28"/>
        <v xml:space="preserve"> </v>
      </c>
      <c r="Z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16" t="str">
        <f t="shared" si="29"/>
        <v xml:space="preserve"> </v>
      </c>
      <c r="AB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2" customFormat="1" hidden="1">
      <c r="A217" s="170" t="str">
        <f t="shared" si="30"/>
        <v>71040901084234</v>
      </c>
      <c r="B217" s="171" t="s">
        <v>439</v>
      </c>
      <c r="C217" s="129" t="s">
        <v>155</v>
      </c>
      <c r="D217" s="128" t="s">
        <v>187</v>
      </c>
      <c r="E217" s="127" t="s">
        <v>106</v>
      </c>
      <c r="F217" s="172" t="s">
        <v>185</v>
      </c>
      <c r="G217" s="126">
        <v>4234</v>
      </c>
      <c r="H217" s="22"/>
      <c r="I217" s="22"/>
      <c r="J217" s="23"/>
      <c r="K217" s="23"/>
      <c r="L217" s="26" t="s">
        <v>122</v>
      </c>
      <c r="M217" s="10">
        <v>4234</v>
      </c>
      <c r="N217" s="169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69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17" t="str">
        <f t="shared" si="24"/>
        <v xml:space="preserve"> </v>
      </c>
      <c r="Q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17" t="str">
        <f t="shared" si="25"/>
        <v xml:space="preserve"> </v>
      </c>
      <c r="S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17" t="str">
        <f t="shared" si="26"/>
        <v xml:space="preserve"> </v>
      </c>
      <c r="U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69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17" t="str">
        <f t="shared" si="27"/>
        <v xml:space="preserve"> </v>
      </c>
      <c r="X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17" t="str">
        <f t="shared" si="28"/>
        <v xml:space="preserve"> </v>
      </c>
      <c r="Z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17" t="str">
        <f t="shared" si="29"/>
        <v xml:space="preserve"> </v>
      </c>
      <c r="AB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2" customFormat="1" ht="25.5" hidden="1">
      <c r="A218" s="170" t="str">
        <f t="shared" si="30"/>
        <v>71040901084511</v>
      </c>
      <c r="B218" s="171" t="s">
        <v>439</v>
      </c>
      <c r="C218" s="129" t="s">
        <v>155</v>
      </c>
      <c r="D218" s="128" t="s">
        <v>187</v>
      </c>
      <c r="E218" s="127" t="s">
        <v>106</v>
      </c>
      <c r="F218" s="172" t="s">
        <v>185</v>
      </c>
      <c r="G218" s="126">
        <v>4511</v>
      </c>
      <c r="H218" s="22"/>
      <c r="I218" s="22"/>
      <c r="J218" s="23"/>
      <c r="K218" s="23"/>
      <c r="L218" s="26" t="s">
        <v>217</v>
      </c>
      <c r="M218" s="10">
        <v>4511</v>
      </c>
      <c r="N218" s="169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69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17" t="str">
        <f t="shared" si="24"/>
        <v xml:space="preserve"> </v>
      </c>
      <c r="Q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17" t="str">
        <f t="shared" si="25"/>
        <v xml:space="preserve"> </v>
      </c>
      <c r="S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17" t="str">
        <f t="shared" si="26"/>
        <v xml:space="preserve"> </v>
      </c>
      <c r="U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69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17" t="str">
        <f t="shared" si="27"/>
        <v xml:space="preserve"> </v>
      </c>
      <c r="X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17" t="str">
        <f t="shared" si="28"/>
        <v xml:space="preserve"> </v>
      </c>
      <c r="Z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17" t="str">
        <f t="shared" si="29"/>
        <v xml:space="preserve"> </v>
      </c>
      <c r="AB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84" customFormat="1" ht="13.5">
      <c r="A219" s="170" t="str">
        <f t="shared" si="30"/>
        <v>71040901090000</v>
      </c>
      <c r="B219" s="171" t="s">
        <v>439</v>
      </c>
      <c r="C219" s="129" t="s">
        <v>155</v>
      </c>
      <c r="D219" s="128" t="s">
        <v>187</v>
      </c>
      <c r="E219" s="127" t="s">
        <v>106</v>
      </c>
      <c r="F219" s="172" t="s">
        <v>187</v>
      </c>
      <c r="G219" s="173" t="s">
        <v>440</v>
      </c>
      <c r="H219" s="141"/>
      <c r="I219" s="142"/>
      <c r="J219" s="143"/>
      <c r="K219" s="143"/>
      <c r="L219" s="24" t="s">
        <v>226</v>
      </c>
      <c r="M219" s="25"/>
      <c r="N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16" t="str">
        <f t="shared" si="24"/>
        <v xml:space="preserve"> </v>
      </c>
      <c r="Q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16" t="str">
        <f t="shared" si="25"/>
        <v xml:space="preserve"> </v>
      </c>
      <c r="S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16" t="str">
        <f t="shared" si="26"/>
        <v xml:space="preserve"> </v>
      </c>
      <c r="U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16" t="str">
        <f t="shared" si="27"/>
        <v xml:space="preserve"> </v>
      </c>
      <c r="X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16" t="str">
        <f t="shared" si="28"/>
        <v xml:space="preserve"> </v>
      </c>
      <c r="Z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16" t="str">
        <f t="shared" si="29"/>
        <v xml:space="preserve"> </v>
      </c>
      <c r="AB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2" customFormat="1" hidden="1">
      <c r="A220" s="170" t="str">
        <f t="shared" si="30"/>
        <v>71040901094234</v>
      </c>
      <c r="B220" s="171" t="s">
        <v>439</v>
      </c>
      <c r="C220" s="129" t="s">
        <v>155</v>
      </c>
      <c r="D220" s="128" t="s">
        <v>187</v>
      </c>
      <c r="E220" s="127" t="s">
        <v>106</v>
      </c>
      <c r="F220" s="172" t="s">
        <v>187</v>
      </c>
      <c r="G220" s="126">
        <v>4234</v>
      </c>
      <c r="H220" s="22"/>
      <c r="I220" s="22"/>
      <c r="J220" s="23"/>
      <c r="K220" s="23"/>
      <c r="L220" s="26" t="s">
        <v>122</v>
      </c>
      <c r="M220" s="10">
        <v>4234</v>
      </c>
      <c r="N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17" t="str">
        <f t="shared" si="24"/>
        <v xml:space="preserve"> </v>
      </c>
      <c r="Q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17" t="str">
        <f t="shared" si="25"/>
        <v xml:space="preserve"> </v>
      </c>
      <c r="S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17" t="str">
        <f t="shared" si="26"/>
        <v xml:space="preserve"> </v>
      </c>
      <c r="U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17" t="str">
        <f t="shared" si="27"/>
        <v xml:space="preserve"> </v>
      </c>
      <c r="X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17" t="str">
        <f t="shared" si="28"/>
        <v xml:space="preserve"> </v>
      </c>
      <c r="Z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17" t="str">
        <f t="shared" si="29"/>
        <v xml:space="preserve"> </v>
      </c>
      <c r="AB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2" customFormat="1">
      <c r="A221" s="170" t="str">
        <f t="shared" si="30"/>
        <v>71040901094239</v>
      </c>
      <c r="B221" s="171" t="s">
        <v>439</v>
      </c>
      <c r="C221" s="129" t="s">
        <v>155</v>
      </c>
      <c r="D221" s="128" t="s">
        <v>187</v>
      </c>
      <c r="E221" s="127" t="s">
        <v>106</v>
      </c>
      <c r="F221" s="172" t="s">
        <v>187</v>
      </c>
      <c r="G221" s="126">
        <v>4239</v>
      </c>
      <c r="H221" s="22"/>
      <c r="I221" s="22"/>
      <c r="J221" s="23"/>
      <c r="K221" s="23"/>
      <c r="L221" s="26" t="s">
        <v>125</v>
      </c>
      <c r="M221" s="30">
        <v>4239</v>
      </c>
      <c r="N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17" t="str">
        <f t="shared" si="24"/>
        <v xml:space="preserve"> </v>
      </c>
      <c r="Q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17" t="str">
        <f t="shared" si="25"/>
        <v xml:space="preserve"> </v>
      </c>
      <c r="S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17" t="str">
        <f t="shared" si="26"/>
        <v xml:space="preserve"> </v>
      </c>
      <c r="U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17" t="str">
        <f t="shared" si="27"/>
        <v xml:space="preserve"> </v>
      </c>
      <c r="X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17" t="str">
        <f t="shared" si="28"/>
        <v xml:space="preserve"> </v>
      </c>
      <c r="Z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17" t="str">
        <f t="shared" si="29"/>
        <v xml:space="preserve"> </v>
      </c>
      <c r="AB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2" customFormat="1" ht="25.5">
      <c r="A222" s="170" t="str">
        <f t="shared" si="30"/>
        <v>71040901094819</v>
      </c>
      <c r="B222" s="171" t="s">
        <v>439</v>
      </c>
      <c r="C222" s="129" t="s">
        <v>155</v>
      </c>
      <c r="D222" s="128" t="s">
        <v>187</v>
      </c>
      <c r="E222" s="127" t="s">
        <v>106</v>
      </c>
      <c r="F222" s="172" t="s">
        <v>187</v>
      </c>
      <c r="G222" s="126">
        <v>4819</v>
      </c>
      <c r="H222" s="22"/>
      <c r="I222" s="22"/>
      <c r="J222" s="23"/>
      <c r="K222" s="23"/>
      <c r="L222" s="26" t="s">
        <v>219</v>
      </c>
      <c r="M222" s="30">
        <v>4819</v>
      </c>
      <c r="N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17" t="str">
        <f t="shared" si="24"/>
        <v xml:space="preserve"> </v>
      </c>
      <c r="Q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17" t="str">
        <f t="shared" si="25"/>
        <v xml:space="preserve"> </v>
      </c>
      <c r="S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17" t="str">
        <f t="shared" si="26"/>
        <v xml:space="preserve"> </v>
      </c>
      <c r="U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17" t="str">
        <f t="shared" si="27"/>
        <v xml:space="preserve"> </v>
      </c>
      <c r="X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17" t="str">
        <f t="shared" si="28"/>
        <v xml:space="preserve"> </v>
      </c>
      <c r="Z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17" t="str">
        <f t="shared" si="29"/>
        <v xml:space="preserve"> </v>
      </c>
      <c r="AB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84" customFormat="1" ht="27" hidden="1">
      <c r="A223" s="170" t="str">
        <f t="shared" si="30"/>
        <v>71040901100000</v>
      </c>
      <c r="B223" s="171" t="s">
        <v>439</v>
      </c>
      <c r="C223" s="129" t="s">
        <v>155</v>
      </c>
      <c r="D223" s="128" t="s">
        <v>187</v>
      </c>
      <c r="E223" s="127" t="s">
        <v>106</v>
      </c>
      <c r="F223" s="172" t="s">
        <v>189</v>
      </c>
      <c r="G223" s="173" t="s">
        <v>440</v>
      </c>
      <c r="H223" s="141"/>
      <c r="I223" s="142"/>
      <c r="J223" s="143"/>
      <c r="K223" s="143"/>
      <c r="L223" s="24" t="s">
        <v>227</v>
      </c>
      <c r="M223" s="25"/>
      <c r="N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16" t="str">
        <f t="shared" si="24"/>
        <v xml:space="preserve"> </v>
      </c>
      <c r="Q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16" t="str">
        <f t="shared" si="25"/>
        <v xml:space="preserve"> </v>
      </c>
      <c r="S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16" t="str">
        <f t="shared" si="26"/>
        <v xml:space="preserve"> </v>
      </c>
      <c r="U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16" t="str">
        <f t="shared" si="27"/>
        <v xml:space="preserve"> </v>
      </c>
      <c r="X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16" t="str">
        <f t="shared" si="28"/>
        <v xml:space="preserve"> </v>
      </c>
      <c r="Z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16" t="str">
        <f t="shared" si="29"/>
        <v xml:space="preserve"> </v>
      </c>
      <c r="AB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2" customFormat="1" hidden="1">
      <c r="A224" s="170" t="str">
        <f t="shared" si="30"/>
        <v>71040901104823</v>
      </c>
      <c r="B224" s="171" t="s">
        <v>439</v>
      </c>
      <c r="C224" s="129" t="s">
        <v>155</v>
      </c>
      <c r="D224" s="128" t="s">
        <v>187</v>
      </c>
      <c r="E224" s="127" t="s">
        <v>106</v>
      </c>
      <c r="F224" s="172" t="s">
        <v>189</v>
      </c>
      <c r="G224" s="126">
        <v>4823</v>
      </c>
      <c r="H224" s="22"/>
      <c r="I224" s="22"/>
      <c r="J224" s="23"/>
      <c r="K224" s="23"/>
      <c r="L224" s="26" t="s">
        <v>133</v>
      </c>
      <c r="M224" s="10">
        <v>4823</v>
      </c>
      <c r="N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17" t="str">
        <f t="shared" si="24"/>
        <v xml:space="preserve"> </v>
      </c>
      <c r="Q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17" t="str">
        <f t="shared" si="25"/>
        <v xml:space="preserve"> </v>
      </c>
      <c r="S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17" t="str">
        <f t="shared" si="26"/>
        <v xml:space="preserve"> </v>
      </c>
      <c r="U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17" t="str">
        <f t="shared" si="27"/>
        <v xml:space="preserve"> </v>
      </c>
      <c r="X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17" t="str">
        <f t="shared" si="28"/>
        <v xml:space="preserve"> </v>
      </c>
      <c r="Z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17" t="str">
        <f t="shared" si="29"/>
        <v xml:space="preserve"> </v>
      </c>
      <c r="AB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2" customFormat="1" hidden="1">
      <c r="A225" s="170" t="str">
        <f t="shared" si="30"/>
        <v>71040901105129</v>
      </c>
      <c r="B225" s="171" t="s">
        <v>439</v>
      </c>
      <c r="C225" s="129" t="s">
        <v>155</v>
      </c>
      <c r="D225" s="128" t="s">
        <v>187</v>
      </c>
      <c r="E225" s="127" t="s">
        <v>106</v>
      </c>
      <c r="F225" s="172" t="s">
        <v>189</v>
      </c>
      <c r="G225" s="126">
        <v>5129</v>
      </c>
      <c r="H225" s="22"/>
      <c r="I225" s="22"/>
      <c r="J225" s="23"/>
      <c r="K225" s="23"/>
      <c r="L225" s="26" t="s">
        <v>137</v>
      </c>
      <c r="M225" s="10">
        <v>5129</v>
      </c>
      <c r="N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17" t="str">
        <f t="shared" si="24"/>
        <v xml:space="preserve"> </v>
      </c>
      <c r="Q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17" t="str">
        <f t="shared" si="25"/>
        <v xml:space="preserve"> </v>
      </c>
      <c r="S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17" t="str">
        <f t="shared" si="26"/>
        <v xml:space="preserve"> </v>
      </c>
      <c r="U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17" t="str">
        <f t="shared" si="27"/>
        <v xml:space="preserve"> </v>
      </c>
      <c r="X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17" t="str">
        <f t="shared" si="28"/>
        <v xml:space="preserve"> </v>
      </c>
      <c r="Z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17" t="str">
        <f t="shared" si="29"/>
        <v xml:space="preserve"> </v>
      </c>
      <c r="AB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84" customFormat="1" ht="27" hidden="1">
      <c r="A226" s="170" t="str">
        <f t="shared" si="30"/>
        <v>71040901110000</v>
      </c>
      <c r="B226" s="171" t="s">
        <v>439</v>
      </c>
      <c r="C226" s="129" t="s">
        <v>155</v>
      </c>
      <c r="D226" s="128" t="s">
        <v>187</v>
      </c>
      <c r="E226" s="127" t="s">
        <v>106</v>
      </c>
      <c r="F226" s="172" t="s">
        <v>104</v>
      </c>
      <c r="G226" s="173" t="s">
        <v>440</v>
      </c>
      <c r="H226" s="141"/>
      <c r="I226" s="142"/>
      <c r="J226" s="143"/>
      <c r="K226" s="143"/>
      <c r="L226" s="24" t="s">
        <v>228</v>
      </c>
      <c r="M226" s="25"/>
      <c r="N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16" t="str">
        <f t="shared" si="24"/>
        <v xml:space="preserve"> </v>
      </c>
      <c r="Q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16" t="str">
        <f t="shared" si="25"/>
        <v xml:space="preserve"> </v>
      </c>
      <c r="S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16" t="str">
        <f t="shared" si="26"/>
        <v xml:space="preserve"> </v>
      </c>
      <c r="U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16" t="str">
        <f t="shared" si="27"/>
        <v xml:space="preserve"> </v>
      </c>
      <c r="X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16" t="str">
        <f t="shared" si="28"/>
        <v xml:space="preserve"> </v>
      </c>
      <c r="Z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16" t="str">
        <f t="shared" si="29"/>
        <v xml:space="preserve"> </v>
      </c>
      <c r="AB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2" customFormat="1" ht="25.5" hidden="1">
      <c r="A227" s="170" t="str">
        <f t="shared" si="30"/>
        <v>71040901114512</v>
      </c>
      <c r="B227" s="171" t="s">
        <v>439</v>
      </c>
      <c r="C227" s="129" t="s">
        <v>155</v>
      </c>
      <c r="D227" s="128" t="s">
        <v>187</v>
      </c>
      <c r="E227" s="127" t="s">
        <v>106</v>
      </c>
      <c r="F227" s="172" t="s">
        <v>104</v>
      </c>
      <c r="G227" s="126" t="s">
        <v>229</v>
      </c>
      <c r="H227" s="22"/>
      <c r="I227" s="22"/>
      <c r="J227" s="23"/>
      <c r="K227" s="23"/>
      <c r="L227" s="26" t="s">
        <v>230</v>
      </c>
      <c r="M227" s="10" t="s">
        <v>229</v>
      </c>
      <c r="N227" s="169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69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17" t="str">
        <f t="shared" si="24"/>
        <v xml:space="preserve"> </v>
      </c>
      <c r="Q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17" t="str">
        <f t="shared" si="25"/>
        <v xml:space="preserve"> </v>
      </c>
      <c r="S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17" t="str">
        <f t="shared" si="26"/>
        <v xml:space="preserve"> </v>
      </c>
      <c r="U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69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17" t="str">
        <f t="shared" si="27"/>
        <v xml:space="preserve"> </v>
      </c>
      <c r="X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17" t="str">
        <f t="shared" si="28"/>
        <v xml:space="preserve"> </v>
      </c>
      <c r="Z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17" t="str">
        <f t="shared" si="29"/>
        <v xml:space="preserve"> </v>
      </c>
      <c r="AB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58" customFormat="1">
      <c r="A228" s="118" t="str">
        <f t="shared" si="30"/>
        <v>71050000000000</v>
      </c>
      <c r="B228" s="120" t="s">
        <v>439</v>
      </c>
      <c r="C228" s="113" t="s">
        <v>149</v>
      </c>
      <c r="D228" s="114" t="s">
        <v>441</v>
      </c>
      <c r="E228" s="123" t="s">
        <v>441</v>
      </c>
      <c r="F228" s="124" t="s">
        <v>441</v>
      </c>
      <c r="G228" s="125" t="s">
        <v>440</v>
      </c>
      <c r="H228" s="164">
        <v>2500</v>
      </c>
      <c r="I228" s="198" t="s">
        <v>149</v>
      </c>
      <c r="J228" s="199">
        <v>0</v>
      </c>
      <c r="K228" s="199">
        <v>0</v>
      </c>
      <c r="L228" s="156" t="s">
        <v>231</v>
      </c>
      <c r="M228" s="165"/>
      <c r="N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12" t="str">
        <f t="shared" si="24"/>
        <v xml:space="preserve"> </v>
      </c>
      <c r="Q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12" t="str">
        <f t="shared" si="25"/>
        <v xml:space="preserve"> </v>
      </c>
      <c r="S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12" t="str">
        <f t="shared" si="26"/>
        <v xml:space="preserve"> </v>
      </c>
      <c r="U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12" t="str">
        <f t="shared" si="27"/>
        <v xml:space="preserve"> </v>
      </c>
      <c r="X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12" t="str">
        <f t="shared" si="28"/>
        <v xml:space="preserve"> </v>
      </c>
      <c r="Z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12" t="str">
        <f t="shared" si="29"/>
        <v xml:space="preserve"> </v>
      </c>
      <c r="AB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2" customFormat="1" ht="12.75">
      <c r="A229" s="170" t="str">
        <f t="shared" si="30"/>
        <v>71050000000001</v>
      </c>
      <c r="B229" s="171" t="s">
        <v>439</v>
      </c>
      <c r="C229" s="129" t="s">
        <v>149</v>
      </c>
      <c r="D229" s="128" t="s">
        <v>441</v>
      </c>
      <c r="E229" s="127" t="s">
        <v>441</v>
      </c>
      <c r="F229" s="172" t="s">
        <v>441</v>
      </c>
      <c r="G229" s="173" t="s">
        <v>96</v>
      </c>
      <c r="H229" s="22"/>
      <c r="I229" s="16"/>
      <c r="J229" s="17"/>
      <c r="K229" s="17"/>
      <c r="L229" s="27" t="s">
        <v>108</v>
      </c>
      <c r="M229" s="28"/>
      <c r="N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13" t="str">
        <f t="shared" si="24"/>
        <v xml:space="preserve"> </v>
      </c>
      <c r="Q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13" t="str">
        <f t="shared" si="25"/>
        <v xml:space="preserve"> </v>
      </c>
      <c r="S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13" t="str">
        <f t="shared" si="26"/>
        <v xml:space="preserve"> </v>
      </c>
      <c r="U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13" t="str">
        <f t="shared" si="27"/>
        <v xml:space="preserve"> </v>
      </c>
      <c r="X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13" t="str">
        <f t="shared" si="28"/>
        <v xml:space="preserve"> </v>
      </c>
      <c r="Z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13" t="str">
        <f t="shared" si="29"/>
        <v xml:space="preserve"> </v>
      </c>
      <c r="AB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75" customFormat="1" ht="13.5">
      <c r="A230" s="170" t="str">
        <f t="shared" si="30"/>
        <v>71050100000000</v>
      </c>
      <c r="B230" s="171" t="s">
        <v>439</v>
      </c>
      <c r="C230" s="129" t="s">
        <v>149</v>
      </c>
      <c r="D230" s="128" t="s">
        <v>106</v>
      </c>
      <c r="E230" s="127" t="s">
        <v>441</v>
      </c>
      <c r="F230" s="172" t="s">
        <v>441</v>
      </c>
      <c r="G230" s="173" t="s">
        <v>440</v>
      </c>
      <c r="H230" s="166">
        <v>2510</v>
      </c>
      <c r="I230" s="159" t="s">
        <v>149</v>
      </c>
      <c r="J230" s="160">
        <v>1</v>
      </c>
      <c r="K230" s="160">
        <v>0</v>
      </c>
      <c r="L230" s="161" t="s">
        <v>232</v>
      </c>
      <c r="M230" s="167"/>
      <c r="N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14" t="str">
        <f t="shared" si="24"/>
        <v xml:space="preserve"> </v>
      </c>
      <c r="Q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14" t="str">
        <f t="shared" si="25"/>
        <v xml:space="preserve"> </v>
      </c>
      <c r="S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14" t="str">
        <f t="shared" si="26"/>
        <v xml:space="preserve"> </v>
      </c>
      <c r="U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14" t="str">
        <f t="shared" si="27"/>
        <v xml:space="preserve"> </v>
      </c>
      <c r="X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14" t="str">
        <f t="shared" si="28"/>
        <v xml:space="preserve"> </v>
      </c>
      <c r="Z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14" t="str">
        <f t="shared" si="29"/>
        <v xml:space="preserve"> </v>
      </c>
      <c r="AB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2" customFormat="1" ht="12.75">
      <c r="A231" s="170" t="str">
        <f t="shared" si="30"/>
        <v>71050100000001</v>
      </c>
      <c r="B231" s="171" t="s">
        <v>439</v>
      </c>
      <c r="C231" s="129" t="s">
        <v>149</v>
      </c>
      <c r="D231" s="128" t="s">
        <v>106</v>
      </c>
      <c r="E231" s="127" t="s">
        <v>441</v>
      </c>
      <c r="F231" s="172" t="s">
        <v>441</v>
      </c>
      <c r="G231" s="173" t="s">
        <v>96</v>
      </c>
      <c r="H231" s="15"/>
      <c r="I231" s="16"/>
      <c r="J231" s="17"/>
      <c r="K231" s="17"/>
      <c r="L231" s="27" t="s">
        <v>110</v>
      </c>
      <c r="M231" s="28"/>
      <c r="N231" s="176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76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13" t="str">
        <f t="shared" si="24"/>
        <v xml:space="preserve"> </v>
      </c>
      <c r="Q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13" t="str">
        <f t="shared" si="25"/>
        <v xml:space="preserve"> </v>
      </c>
      <c r="S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13" t="str">
        <f t="shared" si="26"/>
        <v xml:space="preserve"> </v>
      </c>
      <c r="U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76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13" t="str">
        <f t="shared" si="27"/>
        <v xml:space="preserve"> </v>
      </c>
      <c r="X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13" t="str">
        <f t="shared" si="28"/>
        <v xml:space="preserve"> </v>
      </c>
      <c r="Z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13" t="str">
        <f t="shared" si="29"/>
        <v xml:space="preserve"> </v>
      </c>
      <c r="AB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79" customFormat="1" ht="12.75">
      <c r="A232" s="170" t="str">
        <f t="shared" si="30"/>
        <v>71050101000000</v>
      </c>
      <c r="B232" s="171" t="s">
        <v>439</v>
      </c>
      <c r="C232" s="129" t="s">
        <v>149</v>
      </c>
      <c r="D232" s="128" t="s">
        <v>106</v>
      </c>
      <c r="E232" s="127" t="s">
        <v>106</v>
      </c>
      <c r="F232" s="172" t="s">
        <v>441</v>
      </c>
      <c r="G232" s="173" t="s">
        <v>440</v>
      </c>
      <c r="H232" s="146">
        <v>2511</v>
      </c>
      <c r="I232" s="147" t="s">
        <v>149</v>
      </c>
      <c r="J232" s="148">
        <v>1</v>
      </c>
      <c r="K232" s="148">
        <v>1</v>
      </c>
      <c r="L232" s="149" t="s">
        <v>232</v>
      </c>
      <c r="M232" s="150"/>
      <c r="N232" s="178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78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15" t="str">
        <f t="shared" si="24"/>
        <v xml:space="preserve"> </v>
      </c>
      <c r="Q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15" t="str">
        <f t="shared" si="25"/>
        <v xml:space="preserve"> </v>
      </c>
      <c r="S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15" t="str">
        <f t="shared" si="26"/>
        <v xml:space="preserve"> </v>
      </c>
      <c r="U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78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15" t="str">
        <f t="shared" si="27"/>
        <v xml:space="preserve"> </v>
      </c>
      <c r="X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15" t="str">
        <f t="shared" si="28"/>
        <v xml:space="preserve"> </v>
      </c>
      <c r="Z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15" t="str">
        <f t="shared" si="29"/>
        <v xml:space="preserve"> </v>
      </c>
      <c r="AB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2" customFormat="1" ht="12.75">
      <c r="A233" s="170" t="str">
        <f t="shared" si="30"/>
        <v>71050101000001</v>
      </c>
      <c r="B233" s="171" t="s">
        <v>439</v>
      </c>
      <c r="C233" s="129" t="s">
        <v>149</v>
      </c>
      <c r="D233" s="128" t="s">
        <v>106</v>
      </c>
      <c r="E233" s="127" t="s">
        <v>106</v>
      </c>
      <c r="F233" s="172" t="s">
        <v>441</v>
      </c>
      <c r="G233" s="173" t="s">
        <v>96</v>
      </c>
      <c r="H233" s="15"/>
      <c r="I233" s="22"/>
      <c r="J233" s="23"/>
      <c r="K233" s="23"/>
      <c r="L233" s="27" t="s">
        <v>108</v>
      </c>
      <c r="M233" s="28"/>
      <c r="N233" s="176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76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13" t="str">
        <f t="shared" si="24"/>
        <v xml:space="preserve"> </v>
      </c>
      <c r="Q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13" t="str">
        <f t="shared" si="25"/>
        <v xml:space="preserve"> </v>
      </c>
      <c r="S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13" t="str">
        <f t="shared" si="26"/>
        <v xml:space="preserve"> </v>
      </c>
      <c r="U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76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13" t="str">
        <f t="shared" si="27"/>
        <v xml:space="preserve"> </v>
      </c>
      <c r="X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13" t="str">
        <f t="shared" si="28"/>
        <v xml:space="preserve"> </v>
      </c>
      <c r="Z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13" t="str">
        <f t="shared" si="29"/>
        <v xml:space="preserve"> </v>
      </c>
      <c r="AB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84" customFormat="1" ht="13.5">
      <c r="A234" s="170" t="str">
        <f t="shared" si="30"/>
        <v>71050101010000</v>
      </c>
      <c r="B234" s="171" t="s">
        <v>439</v>
      </c>
      <c r="C234" s="129" t="s">
        <v>149</v>
      </c>
      <c r="D234" s="128" t="s">
        <v>106</v>
      </c>
      <c r="E234" s="127" t="s">
        <v>106</v>
      </c>
      <c r="F234" s="172" t="s">
        <v>106</v>
      </c>
      <c r="G234" s="173" t="s">
        <v>440</v>
      </c>
      <c r="H234" s="141"/>
      <c r="I234" s="142"/>
      <c r="J234" s="143"/>
      <c r="K234" s="143"/>
      <c r="L234" s="24" t="s">
        <v>233</v>
      </c>
      <c r="M234" s="25"/>
      <c r="N234" s="183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83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16" t="str">
        <f t="shared" si="24"/>
        <v xml:space="preserve"> </v>
      </c>
      <c r="Q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16" t="str">
        <f t="shared" si="25"/>
        <v xml:space="preserve"> </v>
      </c>
      <c r="S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16" t="str">
        <f t="shared" si="26"/>
        <v xml:space="preserve"> </v>
      </c>
      <c r="U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83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16" t="str">
        <f t="shared" si="27"/>
        <v xml:space="preserve"> </v>
      </c>
      <c r="X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16" t="str">
        <f t="shared" si="28"/>
        <v xml:space="preserve"> </v>
      </c>
      <c r="Z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16" t="str">
        <f t="shared" si="29"/>
        <v xml:space="preserve"> </v>
      </c>
      <c r="AB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2" customFormat="1">
      <c r="A235" s="170" t="str">
        <f t="shared" si="30"/>
        <v>71050101014213</v>
      </c>
      <c r="B235" s="171" t="s">
        <v>439</v>
      </c>
      <c r="C235" s="129" t="s">
        <v>149</v>
      </c>
      <c r="D235" s="128" t="s">
        <v>106</v>
      </c>
      <c r="E235" s="127" t="s">
        <v>106</v>
      </c>
      <c r="F235" s="172" t="s">
        <v>106</v>
      </c>
      <c r="G235" s="126">
        <v>4213</v>
      </c>
      <c r="H235" s="22"/>
      <c r="I235" s="22"/>
      <c r="J235" s="23"/>
      <c r="K235" s="23"/>
      <c r="L235" s="27" t="s">
        <v>115</v>
      </c>
      <c r="M235" s="28">
        <v>4213</v>
      </c>
      <c r="N235" s="169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69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17" t="str">
        <f t="shared" si="24"/>
        <v xml:space="preserve"> </v>
      </c>
      <c r="Q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17" t="str">
        <f t="shared" si="25"/>
        <v xml:space="preserve"> </v>
      </c>
      <c r="S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17" t="str">
        <f t="shared" si="26"/>
        <v xml:space="preserve"> </v>
      </c>
      <c r="U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69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17" t="str">
        <f t="shared" si="27"/>
        <v xml:space="preserve"> </v>
      </c>
      <c r="X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17" t="str">
        <f t="shared" si="28"/>
        <v xml:space="preserve"> </v>
      </c>
      <c r="Z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17" t="str">
        <f t="shared" si="29"/>
        <v xml:space="preserve"> </v>
      </c>
      <c r="AB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2" customFormat="1" hidden="1">
      <c r="A236" s="170" t="str">
        <f t="shared" si="30"/>
        <v>71050101015112</v>
      </c>
      <c r="B236" s="171" t="s">
        <v>439</v>
      </c>
      <c r="C236" s="129" t="s">
        <v>149</v>
      </c>
      <c r="D236" s="128" t="s">
        <v>106</v>
      </c>
      <c r="E236" s="127" t="s">
        <v>106</v>
      </c>
      <c r="F236" s="172" t="s">
        <v>106</v>
      </c>
      <c r="G236" s="126">
        <v>5112</v>
      </c>
      <c r="H236" s="22"/>
      <c r="I236" s="22"/>
      <c r="J236" s="23"/>
      <c r="K236" s="23"/>
      <c r="L236" s="27" t="s">
        <v>173</v>
      </c>
      <c r="M236" s="28">
        <v>5112</v>
      </c>
      <c r="N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17" t="str">
        <f t="shared" si="24"/>
        <v xml:space="preserve"> </v>
      </c>
      <c r="Q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17" t="str">
        <f t="shared" si="25"/>
        <v xml:space="preserve"> </v>
      </c>
      <c r="S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17" t="str">
        <f t="shared" si="26"/>
        <v xml:space="preserve"> </v>
      </c>
      <c r="U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17" t="str">
        <f t="shared" si="27"/>
        <v xml:space="preserve"> </v>
      </c>
      <c r="X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17" t="str">
        <f t="shared" si="28"/>
        <v xml:space="preserve"> </v>
      </c>
      <c r="Z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17" t="str">
        <f t="shared" si="29"/>
        <v xml:space="preserve"> </v>
      </c>
      <c r="AB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2" customFormat="1" hidden="1">
      <c r="A237" s="170" t="str">
        <f t="shared" si="30"/>
        <v>71050101015113</v>
      </c>
      <c r="B237" s="171" t="s">
        <v>439</v>
      </c>
      <c r="C237" s="129" t="s">
        <v>149</v>
      </c>
      <c r="D237" s="128" t="s">
        <v>106</v>
      </c>
      <c r="E237" s="127" t="s">
        <v>106</v>
      </c>
      <c r="F237" s="172" t="s">
        <v>106</v>
      </c>
      <c r="G237" s="173">
        <v>5113</v>
      </c>
      <c r="H237" s="22"/>
      <c r="I237" s="22"/>
      <c r="J237" s="23"/>
      <c r="K237" s="23"/>
      <c r="L237" s="26" t="s">
        <v>174</v>
      </c>
      <c r="M237" s="10">
        <v>5113</v>
      </c>
      <c r="N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17" t="str">
        <f t="shared" si="24"/>
        <v xml:space="preserve"> </v>
      </c>
      <c r="Q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17" t="str">
        <f t="shared" si="25"/>
        <v xml:space="preserve"> </v>
      </c>
      <c r="S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17" t="str">
        <f t="shared" si="26"/>
        <v xml:space="preserve"> </v>
      </c>
      <c r="U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17" t="str">
        <f t="shared" si="27"/>
        <v xml:space="preserve"> </v>
      </c>
      <c r="X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17" t="str">
        <f t="shared" si="28"/>
        <v xml:space="preserve"> </v>
      </c>
      <c r="Z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17" t="str">
        <f t="shared" si="29"/>
        <v xml:space="preserve"> </v>
      </c>
      <c r="AB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84" customFormat="1" ht="27" hidden="1">
      <c r="A238" s="170" t="str">
        <f t="shared" si="30"/>
        <v>71050101020000</v>
      </c>
      <c r="B238" s="171" t="s">
        <v>439</v>
      </c>
      <c r="C238" s="129" t="s">
        <v>149</v>
      </c>
      <c r="D238" s="128" t="s">
        <v>106</v>
      </c>
      <c r="E238" s="127" t="s">
        <v>106</v>
      </c>
      <c r="F238" s="172" t="s">
        <v>140</v>
      </c>
      <c r="G238" s="173" t="s">
        <v>440</v>
      </c>
      <c r="H238" s="141"/>
      <c r="I238" s="142"/>
      <c r="J238" s="143"/>
      <c r="K238" s="143"/>
      <c r="L238" s="24" t="s">
        <v>234</v>
      </c>
      <c r="M238" s="25"/>
      <c r="N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16" t="str">
        <f t="shared" si="24"/>
        <v xml:space="preserve"> </v>
      </c>
      <c r="Q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16" t="str">
        <f t="shared" si="25"/>
        <v xml:space="preserve"> </v>
      </c>
      <c r="S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16" t="str">
        <f t="shared" si="26"/>
        <v xml:space="preserve"> </v>
      </c>
      <c r="U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16" t="str">
        <f t="shared" si="27"/>
        <v xml:space="preserve"> </v>
      </c>
      <c r="X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16" t="str">
        <f t="shared" si="28"/>
        <v xml:space="preserve"> </v>
      </c>
      <c r="Z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16" t="str">
        <f t="shared" si="29"/>
        <v xml:space="preserve"> </v>
      </c>
      <c r="AB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2" customFormat="1" hidden="1">
      <c r="A239" s="170" t="str">
        <f t="shared" si="30"/>
        <v>71050101024213</v>
      </c>
      <c r="B239" s="171" t="s">
        <v>439</v>
      </c>
      <c r="C239" s="129" t="s">
        <v>149</v>
      </c>
      <c r="D239" s="128" t="s">
        <v>106</v>
      </c>
      <c r="E239" s="127" t="s">
        <v>106</v>
      </c>
      <c r="F239" s="172" t="s">
        <v>140</v>
      </c>
      <c r="G239" s="126">
        <v>4213</v>
      </c>
      <c r="H239" s="22"/>
      <c r="I239" s="22"/>
      <c r="J239" s="23"/>
      <c r="K239" s="23"/>
      <c r="L239" s="27" t="s">
        <v>115</v>
      </c>
      <c r="M239" s="28">
        <v>4213</v>
      </c>
      <c r="N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17" t="str">
        <f t="shared" si="24"/>
        <v xml:space="preserve"> </v>
      </c>
      <c r="Q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17" t="str">
        <f t="shared" si="25"/>
        <v xml:space="preserve"> </v>
      </c>
      <c r="S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17" t="str">
        <f t="shared" si="26"/>
        <v xml:space="preserve"> </v>
      </c>
      <c r="U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17" t="str">
        <f t="shared" si="27"/>
        <v xml:space="preserve"> </v>
      </c>
      <c r="X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17" t="str">
        <f t="shared" si="28"/>
        <v xml:space="preserve"> </v>
      </c>
      <c r="Z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17" t="str">
        <f t="shared" si="29"/>
        <v xml:space="preserve"> </v>
      </c>
      <c r="AB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2" customFormat="1" ht="65.25" hidden="1">
      <c r="A240" s="170" t="str">
        <f t="shared" si="30"/>
        <v>71050101030000</v>
      </c>
      <c r="B240" s="171" t="s">
        <v>439</v>
      </c>
      <c r="C240" s="129" t="s">
        <v>149</v>
      </c>
      <c r="D240" s="128" t="s">
        <v>106</v>
      </c>
      <c r="E240" s="127" t="s">
        <v>106</v>
      </c>
      <c r="F240" s="172" t="s">
        <v>442</v>
      </c>
      <c r="G240" s="173" t="s">
        <v>440</v>
      </c>
      <c r="H240" s="141"/>
      <c r="I240" s="142"/>
      <c r="J240" s="143"/>
      <c r="K240" s="143"/>
      <c r="L240" s="24" t="s">
        <v>489</v>
      </c>
      <c r="M240" s="25" t="s">
        <v>81</v>
      </c>
      <c r="N240" s="183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83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16" t="str">
        <f t="shared" si="24"/>
        <v xml:space="preserve"> </v>
      </c>
      <c r="Q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16" t="str">
        <f t="shared" si="25"/>
        <v xml:space="preserve"> </v>
      </c>
      <c r="S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16" t="str">
        <f t="shared" si="26"/>
        <v xml:space="preserve"> </v>
      </c>
      <c r="U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83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16" t="str">
        <f t="shared" si="27"/>
        <v xml:space="preserve"> </v>
      </c>
      <c r="X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16" t="str">
        <f t="shared" si="28"/>
        <v xml:space="preserve"> </v>
      </c>
      <c r="Z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16" t="str">
        <f t="shared" si="29"/>
        <v xml:space="preserve"> </v>
      </c>
      <c r="AB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2" customFormat="1" ht="54" hidden="1">
      <c r="A241" s="170">
        <v>71050101040000</v>
      </c>
      <c r="B241" s="171" t="s">
        <v>439</v>
      </c>
      <c r="C241" s="129" t="s">
        <v>149</v>
      </c>
      <c r="D241" s="128" t="s">
        <v>106</v>
      </c>
      <c r="E241" s="127" t="s">
        <v>106</v>
      </c>
      <c r="F241" s="172" t="s">
        <v>155</v>
      </c>
      <c r="G241" s="173" t="s">
        <v>440</v>
      </c>
      <c r="H241" s="141"/>
      <c r="I241" s="142"/>
      <c r="J241" s="143"/>
      <c r="K241" s="143"/>
      <c r="L241" s="24" t="s">
        <v>59</v>
      </c>
      <c r="M241" s="25"/>
      <c r="N241" s="183"/>
      <c r="O241" s="183"/>
      <c r="P241" s="216" t="str">
        <f t="shared" si="24"/>
        <v xml:space="preserve"> </v>
      </c>
      <c r="Q241" s="183"/>
      <c r="R241" s="216" t="str">
        <f t="shared" si="25"/>
        <v xml:space="preserve"> </v>
      </c>
      <c r="S241" s="183"/>
      <c r="T241" s="216" t="str">
        <f t="shared" si="26"/>
        <v xml:space="preserve"> </v>
      </c>
      <c r="U241" s="183"/>
      <c r="V241" s="183"/>
      <c r="W241" s="216" t="str">
        <f t="shared" si="27"/>
        <v xml:space="preserve"> </v>
      </c>
      <c r="X241" s="183"/>
      <c r="Y241" s="216" t="str">
        <f t="shared" si="28"/>
        <v xml:space="preserve"> </v>
      </c>
      <c r="Z241" s="183"/>
      <c r="AA241" s="216" t="str">
        <f t="shared" si="29"/>
        <v xml:space="preserve"> </v>
      </c>
      <c r="AB241" s="183"/>
    </row>
    <row r="242" spans="1:28" s="132" customFormat="1" ht="13.5" hidden="1">
      <c r="A242" s="170">
        <v>71050101044861</v>
      </c>
      <c r="B242" s="171" t="s">
        <v>439</v>
      </c>
      <c r="C242" s="129" t="s">
        <v>149</v>
      </c>
      <c r="D242" s="128" t="s">
        <v>106</v>
      </c>
      <c r="E242" s="127" t="s">
        <v>106</v>
      </c>
      <c r="F242" s="172" t="s">
        <v>155</v>
      </c>
      <c r="G242" s="173">
        <v>4861</v>
      </c>
      <c r="H242" s="141"/>
      <c r="I242" s="142"/>
      <c r="J242" s="143"/>
      <c r="K242" s="143"/>
      <c r="L242" s="24" t="s">
        <v>134</v>
      </c>
      <c r="M242" s="25">
        <v>4861</v>
      </c>
      <c r="N242" s="183"/>
      <c r="O242" s="183"/>
      <c r="P242" s="216" t="str">
        <f t="shared" si="24"/>
        <v xml:space="preserve"> </v>
      </c>
      <c r="Q242" s="183"/>
      <c r="R242" s="216" t="str">
        <f t="shared" si="25"/>
        <v xml:space="preserve"> </v>
      </c>
      <c r="S242" s="183"/>
      <c r="T242" s="216" t="str">
        <f t="shared" si="26"/>
        <v xml:space="preserve"> </v>
      </c>
      <c r="U242" s="183"/>
      <c r="V242" s="183"/>
      <c r="W242" s="216" t="str">
        <f t="shared" si="27"/>
        <v xml:space="preserve"> </v>
      </c>
      <c r="X242" s="183"/>
      <c r="Y242" s="216" t="str">
        <f t="shared" si="28"/>
        <v xml:space="preserve"> </v>
      </c>
      <c r="Z242" s="183"/>
      <c r="AA242" s="216" t="str">
        <f t="shared" si="29"/>
        <v xml:space="preserve"> </v>
      </c>
      <c r="AB242" s="183"/>
    </row>
    <row r="243" spans="1:28" s="132" customFormat="1" ht="54" hidden="1">
      <c r="A243" s="170">
        <v>71050101050000</v>
      </c>
      <c r="B243" s="171" t="s">
        <v>439</v>
      </c>
      <c r="C243" s="129" t="s">
        <v>149</v>
      </c>
      <c r="D243" s="128" t="s">
        <v>106</v>
      </c>
      <c r="E243" s="127" t="s">
        <v>106</v>
      </c>
      <c r="F243" s="172" t="s">
        <v>149</v>
      </c>
      <c r="G243" s="173" t="s">
        <v>440</v>
      </c>
      <c r="H243" s="141"/>
      <c r="I243" s="142"/>
      <c r="J243" s="143"/>
      <c r="K243" s="143"/>
      <c r="L243" s="24" t="s">
        <v>60</v>
      </c>
      <c r="M243" s="25"/>
      <c r="N243" s="183"/>
      <c r="O243" s="183"/>
      <c r="P243" s="216" t="str">
        <f t="shared" si="24"/>
        <v xml:space="preserve"> </v>
      </c>
      <c r="Q243" s="183"/>
      <c r="R243" s="216" t="str">
        <f t="shared" si="25"/>
        <v xml:space="preserve"> </v>
      </c>
      <c r="S243" s="183"/>
      <c r="T243" s="216" t="str">
        <f t="shared" si="26"/>
        <v xml:space="preserve"> </v>
      </c>
      <c r="U243" s="183"/>
      <c r="V243" s="183"/>
      <c r="W243" s="216" t="str">
        <f t="shared" si="27"/>
        <v xml:space="preserve"> </v>
      </c>
      <c r="X243" s="183"/>
      <c r="Y243" s="216" t="str">
        <f t="shared" si="28"/>
        <v xml:space="preserve"> </v>
      </c>
      <c r="Z243" s="183"/>
      <c r="AA243" s="216" t="str">
        <f t="shared" si="29"/>
        <v xml:space="preserve"> </v>
      </c>
      <c r="AB243" s="183"/>
    </row>
    <row r="244" spans="1:28" s="132" customFormat="1" ht="13.5" hidden="1">
      <c r="A244" s="170">
        <v>71050101054861</v>
      </c>
      <c r="B244" s="171" t="s">
        <v>439</v>
      </c>
      <c r="C244" s="129" t="s">
        <v>149</v>
      </c>
      <c r="D244" s="128" t="s">
        <v>106</v>
      </c>
      <c r="E244" s="127" t="s">
        <v>106</v>
      </c>
      <c r="F244" s="172" t="s">
        <v>149</v>
      </c>
      <c r="G244" s="173">
        <v>4861</v>
      </c>
      <c r="H244" s="141"/>
      <c r="I244" s="142"/>
      <c r="J244" s="143"/>
      <c r="K244" s="143"/>
      <c r="L244" s="24" t="s">
        <v>134</v>
      </c>
      <c r="M244" s="25">
        <v>4861</v>
      </c>
      <c r="N244" s="183"/>
      <c r="O244" s="183"/>
      <c r="P244" s="216" t="str">
        <f t="shared" si="24"/>
        <v xml:space="preserve"> </v>
      </c>
      <c r="Q244" s="183"/>
      <c r="R244" s="216" t="str">
        <f t="shared" si="25"/>
        <v xml:space="preserve"> </v>
      </c>
      <c r="S244" s="183"/>
      <c r="T244" s="216" t="str">
        <f t="shared" si="26"/>
        <v xml:space="preserve"> </v>
      </c>
      <c r="U244" s="183"/>
      <c r="V244" s="183"/>
      <c r="W244" s="216" t="str">
        <f t="shared" si="27"/>
        <v xml:space="preserve"> </v>
      </c>
      <c r="X244" s="183"/>
      <c r="Y244" s="216" t="str">
        <f t="shared" si="28"/>
        <v xml:space="preserve"> </v>
      </c>
      <c r="Z244" s="183"/>
      <c r="AA244" s="216" t="str">
        <f t="shared" si="29"/>
        <v xml:space="preserve"> </v>
      </c>
      <c r="AB244" s="183"/>
    </row>
    <row r="245" spans="1:28" s="132" customFormat="1" ht="67.5" hidden="1">
      <c r="A245" s="170">
        <v>71050101060000</v>
      </c>
      <c r="B245" s="171" t="s">
        <v>439</v>
      </c>
      <c r="C245" s="129" t="s">
        <v>149</v>
      </c>
      <c r="D245" s="128" t="s">
        <v>106</v>
      </c>
      <c r="E245" s="127" t="s">
        <v>106</v>
      </c>
      <c r="F245" s="172" t="s">
        <v>157</v>
      </c>
      <c r="G245" s="173" t="s">
        <v>440</v>
      </c>
      <c r="H245" s="141"/>
      <c r="I245" s="142"/>
      <c r="J245" s="143"/>
      <c r="K245" s="143"/>
      <c r="L245" s="24" t="s">
        <v>61</v>
      </c>
      <c r="M245" s="25"/>
      <c r="N245" s="183"/>
      <c r="O245" s="183"/>
      <c r="P245" s="216" t="str">
        <f t="shared" si="24"/>
        <v xml:space="preserve"> </v>
      </c>
      <c r="Q245" s="183"/>
      <c r="R245" s="216" t="str">
        <f t="shared" si="25"/>
        <v xml:space="preserve"> </v>
      </c>
      <c r="S245" s="183"/>
      <c r="T245" s="216" t="str">
        <f t="shared" si="26"/>
        <v xml:space="preserve"> </v>
      </c>
      <c r="U245" s="183"/>
      <c r="V245" s="183"/>
      <c r="W245" s="216" t="str">
        <f t="shared" si="27"/>
        <v xml:space="preserve"> </v>
      </c>
      <c r="X245" s="183"/>
      <c r="Y245" s="216" t="str">
        <f t="shared" si="28"/>
        <v xml:space="preserve"> </v>
      </c>
      <c r="Z245" s="183"/>
      <c r="AA245" s="216" t="str">
        <f t="shared" si="29"/>
        <v xml:space="preserve"> </v>
      </c>
      <c r="AB245" s="183"/>
    </row>
    <row r="246" spans="1:28" s="132" customFormat="1" ht="13.5" hidden="1">
      <c r="A246" s="170">
        <v>71050101064861</v>
      </c>
      <c r="B246" s="171" t="s">
        <v>439</v>
      </c>
      <c r="C246" s="129" t="s">
        <v>149</v>
      </c>
      <c r="D246" s="128" t="s">
        <v>106</v>
      </c>
      <c r="E246" s="127" t="s">
        <v>106</v>
      </c>
      <c r="F246" s="172" t="s">
        <v>157</v>
      </c>
      <c r="G246" s="173">
        <v>4861</v>
      </c>
      <c r="H246" s="141"/>
      <c r="I246" s="142"/>
      <c r="J246" s="143"/>
      <c r="K246" s="143"/>
      <c r="L246" s="24" t="s">
        <v>134</v>
      </c>
      <c r="M246" s="25">
        <v>4861</v>
      </c>
      <c r="N246" s="183"/>
      <c r="O246" s="183"/>
      <c r="P246" s="216" t="str">
        <f t="shared" si="24"/>
        <v xml:space="preserve"> </v>
      </c>
      <c r="Q246" s="183"/>
      <c r="R246" s="216" t="str">
        <f t="shared" si="25"/>
        <v xml:space="preserve"> </v>
      </c>
      <c r="S246" s="183"/>
      <c r="T246" s="216" t="str">
        <f t="shared" si="26"/>
        <v xml:space="preserve"> </v>
      </c>
      <c r="U246" s="183"/>
      <c r="V246" s="183"/>
      <c r="W246" s="216" t="str">
        <f t="shared" si="27"/>
        <v xml:space="preserve"> </v>
      </c>
      <c r="X246" s="183"/>
      <c r="Y246" s="216" t="str">
        <f t="shared" si="28"/>
        <v xml:space="preserve"> </v>
      </c>
      <c r="Z246" s="183"/>
      <c r="AA246" s="216" t="str">
        <f t="shared" si="29"/>
        <v xml:space="preserve"> </v>
      </c>
      <c r="AB246" s="183"/>
    </row>
    <row r="247" spans="1:28" s="132" customFormat="1" ht="54" hidden="1">
      <c r="A247" s="170">
        <v>71050101070000</v>
      </c>
      <c r="B247" s="171" t="s">
        <v>439</v>
      </c>
      <c r="C247" s="129" t="s">
        <v>149</v>
      </c>
      <c r="D247" s="128" t="s">
        <v>106</v>
      </c>
      <c r="E247" s="127" t="s">
        <v>106</v>
      </c>
      <c r="F247" s="172" t="s">
        <v>183</v>
      </c>
      <c r="G247" s="173" t="s">
        <v>440</v>
      </c>
      <c r="H247" s="141"/>
      <c r="I247" s="142"/>
      <c r="J247" s="143"/>
      <c r="K247" s="143"/>
      <c r="L247" s="24" t="s">
        <v>62</v>
      </c>
      <c r="M247" s="25"/>
      <c r="N247" s="183"/>
      <c r="O247" s="183"/>
      <c r="P247" s="216" t="str">
        <f t="shared" si="24"/>
        <v xml:space="preserve"> </v>
      </c>
      <c r="Q247" s="183"/>
      <c r="R247" s="216" t="str">
        <f t="shared" si="25"/>
        <v xml:space="preserve"> </v>
      </c>
      <c r="S247" s="183"/>
      <c r="T247" s="216" t="str">
        <f t="shared" si="26"/>
        <v xml:space="preserve"> </v>
      </c>
      <c r="U247" s="183"/>
      <c r="V247" s="183"/>
      <c r="W247" s="216" t="str">
        <f t="shared" si="27"/>
        <v xml:space="preserve"> </v>
      </c>
      <c r="X247" s="183"/>
      <c r="Y247" s="216" t="str">
        <f t="shared" si="28"/>
        <v xml:space="preserve"> </v>
      </c>
      <c r="Z247" s="183"/>
      <c r="AA247" s="216" t="str">
        <f t="shared" si="29"/>
        <v xml:space="preserve"> </v>
      </c>
      <c r="AB247" s="183"/>
    </row>
    <row r="248" spans="1:28" s="132" customFormat="1" ht="13.5" hidden="1">
      <c r="A248" s="170">
        <v>71050101074861</v>
      </c>
      <c r="B248" s="171" t="s">
        <v>439</v>
      </c>
      <c r="C248" s="129" t="s">
        <v>149</v>
      </c>
      <c r="D248" s="128" t="s">
        <v>106</v>
      </c>
      <c r="E248" s="127" t="s">
        <v>106</v>
      </c>
      <c r="F248" s="172" t="s">
        <v>183</v>
      </c>
      <c r="G248" s="173">
        <v>4861</v>
      </c>
      <c r="H248" s="141"/>
      <c r="I248" s="142"/>
      <c r="J248" s="143"/>
      <c r="K248" s="143"/>
      <c r="L248" s="24" t="s">
        <v>134</v>
      </c>
      <c r="M248" s="25">
        <v>4861</v>
      </c>
      <c r="N248" s="183"/>
      <c r="O248" s="183"/>
      <c r="P248" s="216" t="str">
        <f t="shared" si="24"/>
        <v xml:space="preserve"> </v>
      </c>
      <c r="Q248" s="183"/>
      <c r="R248" s="216" t="str">
        <f t="shared" si="25"/>
        <v xml:space="preserve"> </v>
      </c>
      <c r="S248" s="183"/>
      <c r="T248" s="216" t="str">
        <f t="shared" si="26"/>
        <v xml:space="preserve"> </v>
      </c>
      <c r="U248" s="183"/>
      <c r="V248" s="183"/>
      <c r="W248" s="216" t="str">
        <f t="shared" si="27"/>
        <v xml:space="preserve"> </v>
      </c>
      <c r="X248" s="183"/>
      <c r="Y248" s="216" t="str">
        <f t="shared" si="28"/>
        <v xml:space="preserve"> </v>
      </c>
      <c r="Z248" s="183"/>
      <c r="AA248" s="216" t="str">
        <f t="shared" si="29"/>
        <v xml:space="preserve"> </v>
      </c>
      <c r="AB248" s="183"/>
    </row>
    <row r="249" spans="1:28" s="132" customFormat="1" hidden="1">
      <c r="A249" s="170" t="str">
        <f t="shared" si="30"/>
        <v>71050101034861</v>
      </c>
      <c r="B249" s="171" t="s">
        <v>439</v>
      </c>
      <c r="C249" s="129" t="s">
        <v>149</v>
      </c>
      <c r="D249" s="128" t="s">
        <v>106</v>
      </c>
      <c r="E249" s="127" t="s">
        <v>106</v>
      </c>
      <c r="F249" s="172" t="s">
        <v>442</v>
      </c>
      <c r="G249" s="173" t="s">
        <v>84</v>
      </c>
      <c r="H249" s="180"/>
      <c r="I249" s="180"/>
      <c r="J249" s="181"/>
      <c r="K249" s="182"/>
      <c r="L249" s="33" t="s">
        <v>134</v>
      </c>
      <c r="M249" s="28" t="s">
        <v>84</v>
      </c>
      <c r="N249" s="169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69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17" t="str">
        <f t="shared" si="24"/>
        <v xml:space="preserve"> </v>
      </c>
      <c r="Q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17" t="str">
        <f t="shared" si="25"/>
        <v xml:space="preserve"> </v>
      </c>
      <c r="S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17" t="str">
        <f t="shared" si="26"/>
        <v xml:space="preserve"> </v>
      </c>
      <c r="U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69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17" t="str">
        <f t="shared" si="27"/>
        <v xml:space="preserve"> </v>
      </c>
      <c r="X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17" t="str">
        <f t="shared" si="28"/>
        <v xml:space="preserve"> </v>
      </c>
      <c r="Z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17" t="str">
        <f t="shared" si="29"/>
        <v xml:space="preserve"> </v>
      </c>
      <c r="AB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75" customFormat="1" ht="13.5" hidden="1">
      <c r="A250" s="170" t="str">
        <f t="shared" si="30"/>
        <v>71050300000000</v>
      </c>
      <c r="B250" s="171" t="s">
        <v>439</v>
      </c>
      <c r="C250" s="129" t="s">
        <v>149</v>
      </c>
      <c r="D250" s="128" t="s">
        <v>442</v>
      </c>
      <c r="E250" s="127" t="s">
        <v>441</v>
      </c>
      <c r="F250" s="172" t="s">
        <v>441</v>
      </c>
      <c r="G250" s="173" t="s">
        <v>440</v>
      </c>
      <c r="H250" s="166">
        <v>2530</v>
      </c>
      <c r="I250" s="159" t="s">
        <v>149</v>
      </c>
      <c r="J250" s="160">
        <v>3</v>
      </c>
      <c r="K250" s="160">
        <v>0</v>
      </c>
      <c r="L250" s="161" t="s">
        <v>235</v>
      </c>
      <c r="M250" s="167"/>
      <c r="N250" s="174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74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14" t="str">
        <f t="shared" si="24"/>
        <v xml:space="preserve"> </v>
      </c>
      <c r="Q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14" t="str">
        <f t="shared" si="25"/>
        <v xml:space="preserve"> </v>
      </c>
      <c r="S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14" t="str">
        <f t="shared" si="26"/>
        <v xml:space="preserve"> </v>
      </c>
      <c r="U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74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14" t="str">
        <f t="shared" si="27"/>
        <v xml:space="preserve"> </v>
      </c>
      <c r="X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14" t="str">
        <f t="shared" si="28"/>
        <v xml:space="preserve"> </v>
      </c>
      <c r="Z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14" t="str">
        <f t="shared" si="29"/>
        <v xml:space="preserve"> </v>
      </c>
      <c r="AB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2" customFormat="1" ht="12.75" hidden="1">
      <c r="A251" s="170" t="str">
        <f t="shared" si="30"/>
        <v>71050300000001</v>
      </c>
      <c r="B251" s="171" t="s">
        <v>439</v>
      </c>
      <c r="C251" s="129" t="s">
        <v>149</v>
      </c>
      <c r="D251" s="128" t="s">
        <v>442</v>
      </c>
      <c r="E251" s="127" t="s">
        <v>441</v>
      </c>
      <c r="F251" s="172" t="s">
        <v>441</v>
      </c>
      <c r="G251" s="173" t="s">
        <v>96</v>
      </c>
      <c r="H251" s="15"/>
      <c r="I251" s="16"/>
      <c r="J251" s="17"/>
      <c r="K251" s="17"/>
      <c r="L251" s="27" t="s">
        <v>110</v>
      </c>
      <c r="M251" s="32"/>
      <c r="N251" s="176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76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13" t="str">
        <f t="shared" si="24"/>
        <v xml:space="preserve"> </v>
      </c>
      <c r="Q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13" t="str">
        <f t="shared" si="25"/>
        <v xml:space="preserve"> </v>
      </c>
      <c r="S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13" t="str">
        <f t="shared" si="26"/>
        <v xml:space="preserve"> </v>
      </c>
      <c r="U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76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13" t="str">
        <f t="shared" si="27"/>
        <v xml:space="preserve"> </v>
      </c>
      <c r="X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13" t="str">
        <f t="shared" si="28"/>
        <v xml:space="preserve"> </v>
      </c>
      <c r="Z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13" t="str">
        <f t="shared" si="29"/>
        <v xml:space="preserve"> </v>
      </c>
      <c r="AB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79" customFormat="1" ht="12.75" hidden="1">
      <c r="A252" s="170" t="str">
        <f t="shared" si="30"/>
        <v>71050301000000</v>
      </c>
      <c r="B252" s="171" t="s">
        <v>439</v>
      </c>
      <c r="C252" s="129" t="s">
        <v>149</v>
      </c>
      <c r="D252" s="128" t="s">
        <v>442</v>
      </c>
      <c r="E252" s="127" t="s">
        <v>106</v>
      </c>
      <c r="F252" s="172" t="s">
        <v>441</v>
      </c>
      <c r="G252" s="173" t="s">
        <v>440</v>
      </c>
      <c r="H252" s="146">
        <v>2531</v>
      </c>
      <c r="I252" s="147" t="s">
        <v>149</v>
      </c>
      <c r="J252" s="148">
        <v>3</v>
      </c>
      <c r="K252" s="148">
        <v>1</v>
      </c>
      <c r="L252" s="149" t="s">
        <v>236</v>
      </c>
      <c r="M252" s="150"/>
      <c r="N252" s="178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78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15" t="str">
        <f t="shared" si="24"/>
        <v xml:space="preserve"> </v>
      </c>
      <c r="Q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15" t="str">
        <f t="shared" si="25"/>
        <v xml:space="preserve"> </v>
      </c>
      <c r="S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15" t="str">
        <f t="shared" si="26"/>
        <v xml:space="preserve"> </v>
      </c>
      <c r="U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78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15" t="str">
        <f t="shared" si="27"/>
        <v xml:space="preserve"> </v>
      </c>
      <c r="X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15" t="str">
        <f t="shared" si="28"/>
        <v xml:space="preserve"> </v>
      </c>
      <c r="Z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15" t="str">
        <f t="shared" si="29"/>
        <v xml:space="preserve"> </v>
      </c>
      <c r="AB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2" customFormat="1" ht="12.75" hidden="1">
      <c r="A253" s="170" t="str">
        <f t="shared" si="30"/>
        <v>71050301000001</v>
      </c>
      <c r="B253" s="171" t="s">
        <v>439</v>
      </c>
      <c r="C253" s="129" t="s">
        <v>149</v>
      </c>
      <c r="D253" s="128" t="s">
        <v>442</v>
      </c>
      <c r="E253" s="127" t="s">
        <v>106</v>
      </c>
      <c r="F253" s="172" t="s">
        <v>441</v>
      </c>
      <c r="G253" s="173" t="s">
        <v>96</v>
      </c>
      <c r="H253" s="15"/>
      <c r="I253" s="22"/>
      <c r="J253" s="23"/>
      <c r="K253" s="23"/>
      <c r="L253" s="27" t="s">
        <v>108</v>
      </c>
      <c r="M253" s="40"/>
      <c r="N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13" t="str">
        <f t="shared" si="24"/>
        <v xml:space="preserve"> </v>
      </c>
      <c r="Q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13" t="str">
        <f t="shared" si="25"/>
        <v xml:space="preserve"> </v>
      </c>
      <c r="S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13" t="str">
        <f t="shared" si="26"/>
        <v xml:space="preserve"> </v>
      </c>
      <c r="U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13" t="str">
        <f t="shared" si="27"/>
        <v xml:space="preserve"> </v>
      </c>
      <c r="X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13" t="str">
        <f t="shared" si="28"/>
        <v xml:space="preserve"> </v>
      </c>
      <c r="Z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13" t="str">
        <f t="shared" si="29"/>
        <v xml:space="preserve"> </v>
      </c>
      <c r="AB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84" customFormat="1" ht="13.5" hidden="1">
      <c r="A254" s="170" t="str">
        <f t="shared" si="30"/>
        <v>71050301010000</v>
      </c>
      <c r="B254" s="171" t="s">
        <v>439</v>
      </c>
      <c r="C254" s="129" t="s">
        <v>149</v>
      </c>
      <c r="D254" s="128" t="s">
        <v>442</v>
      </c>
      <c r="E254" s="127" t="s">
        <v>106</v>
      </c>
      <c r="F254" s="172" t="s">
        <v>106</v>
      </c>
      <c r="G254" s="173" t="s">
        <v>440</v>
      </c>
      <c r="H254" s="141"/>
      <c r="I254" s="142"/>
      <c r="J254" s="143"/>
      <c r="K254" s="143"/>
      <c r="L254" s="24" t="s">
        <v>237</v>
      </c>
      <c r="M254" s="25"/>
      <c r="N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16" t="str">
        <f t="shared" si="24"/>
        <v xml:space="preserve"> </v>
      </c>
      <c r="Q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16" t="str">
        <f t="shared" si="25"/>
        <v xml:space="preserve"> </v>
      </c>
      <c r="S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16" t="str">
        <f t="shared" si="26"/>
        <v xml:space="preserve"> </v>
      </c>
      <c r="U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16" t="str">
        <f t="shared" si="27"/>
        <v xml:space="preserve"> </v>
      </c>
      <c r="X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16" t="str">
        <f t="shared" si="28"/>
        <v xml:space="preserve"> </v>
      </c>
      <c r="Z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16" t="str">
        <f t="shared" si="29"/>
        <v xml:space="preserve"> </v>
      </c>
      <c r="AB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2" customFormat="1" hidden="1">
      <c r="A255" s="170" t="str">
        <f t="shared" si="30"/>
        <v>71050301014213</v>
      </c>
      <c r="B255" s="171" t="s">
        <v>439</v>
      </c>
      <c r="C255" s="129" t="s">
        <v>149</v>
      </c>
      <c r="D255" s="128" t="s">
        <v>442</v>
      </c>
      <c r="E255" s="127" t="s">
        <v>106</v>
      </c>
      <c r="F255" s="172" t="s">
        <v>106</v>
      </c>
      <c r="G255" s="126">
        <v>4213</v>
      </c>
      <c r="H255" s="15"/>
      <c r="I255" s="22"/>
      <c r="J255" s="23"/>
      <c r="K255" s="23"/>
      <c r="L255" s="26" t="s">
        <v>115</v>
      </c>
      <c r="M255" s="40">
        <v>4213</v>
      </c>
      <c r="N255" s="169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69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17" t="str">
        <f t="shared" si="24"/>
        <v xml:space="preserve"> </v>
      </c>
      <c r="Q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17" t="str">
        <f t="shared" si="25"/>
        <v xml:space="preserve"> </v>
      </c>
      <c r="S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17" t="str">
        <f t="shared" si="26"/>
        <v xml:space="preserve"> </v>
      </c>
      <c r="U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69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17" t="str">
        <f t="shared" si="27"/>
        <v xml:space="preserve"> </v>
      </c>
      <c r="X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17" t="str">
        <f t="shared" si="28"/>
        <v xml:space="preserve"> </v>
      </c>
      <c r="Z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17" t="str">
        <f t="shared" si="29"/>
        <v xml:space="preserve"> </v>
      </c>
      <c r="AB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75" customFormat="1" ht="27">
      <c r="A256" s="170" t="str">
        <f t="shared" si="30"/>
        <v>71050600000000</v>
      </c>
      <c r="B256" s="171" t="s">
        <v>439</v>
      </c>
      <c r="C256" s="129" t="s">
        <v>149</v>
      </c>
      <c r="D256" s="128" t="s">
        <v>157</v>
      </c>
      <c r="E256" s="127" t="s">
        <v>441</v>
      </c>
      <c r="F256" s="172" t="s">
        <v>441</v>
      </c>
      <c r="G256" s="173" t="s">
        <v>440</v>
      </c>
      <c r="H256" s="166">
        <v>2560</v>
      </c>
      <c r="I256" s="159" t="s">
        <v>149</v>
      </c>
      <c r="J256" s="160">
        <v>6</v>
      </c>
      <c r="K256" s="160">
        <v>0</v>
      </c>
      <c r="L256" s="161" t="s">
        <v>238</v>
      </c>
      <c r="M256" s="167"/>
      <c r="N256" s="174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74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14" t="str">
        <f t="shared" si="24"/>
        <v xml:space="preserve"> </v>
      </c>
      <c r="Q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14" t="str">
        <f t="shared" si="25"/>
        <v xml:space="preserve"> </v>
      </c>
      <c r="S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14" t="str">
        <f t="shared" si="26"/>
        <v xml:space="preserve"> </v>
      </c>
      <c r="U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74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14" t="str">
        <f t="shared" si="27"/>
        <v xml:space="preserve"> </v>
      </c>
      <c r="X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14" t="str">
        <f t="shared" si="28"/>
        <v xml:space="preserve"> </v>
      </c>
      <c r="Z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14" t="str">
        <f t="shared" si="29"/>
        <v xml:space="preserve"> </v>
      </c>
      <c r="AB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2" customFormat="1" ht="12.75">
      <c r="A257" s="170" t="str">
        <f t="shared" si="30"/>
        <v>71050600000001</v>
      </c>
      <c r="B257" s="171" t="s">
        <v>439</v>
      </c>
      <c r="C257" s="129" t="s">
        <v>149</v>
      </c>
      <c r="D257" s="128" t="s">
        <v>157</v>
      </c>
      <c r="E257" s="127" t="s">
        <v>441</v>
      </c>
      <c r="F257" s="172" t="s">
        <v>441</v>
      </c>
      <c r="G257" s="173" t="s">
        <v>96</v>
      </c>
      <c r="H257" s="22"/>
      <c r="I257" s="16"/>
      <c r="J257" s="17"/>
      <c r="K257" s="17"/>
      <c r="L257" s="27" t="s">
        <v>110</v>
      </c>
      <c r="M257" s="28"/>
      <c r="N257" s="176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76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13" t="str">
        <f t="shared" si="24"/>
        <v xml:space="preserve"> </v>
      </c>
      <c r="Q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13" t="str">
        <f t="shared" si="25"/>
        <v xml:space="preserve"> </v>
      </c>
      <c r="S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13" t="str">
        <f t="shared" si="26"/>
        <v xml:space="preserve"> </v>
      </c>
      <c r="U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76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13" t="str">
        <f t="shared" si="27"/>
        <v xml:space="preserve"> </v>
      </c>
      <c r="X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13" t="str">
        <f t="shared" si="28"/>
        <v xml:space="preserve"> </v>
      </c>
      <c r="Z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13" t="str">
        <f t="shared" si="29"/>
        <v xml:space="preserve"> </v>
      </c>
      <c r="AB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79" customFormat="1" ht="25.5">
      <c r="A258" s="170" t="str">
        <f t="shared" si="30"/>
        <v>71050601000000</v>
      </c>
      <c r="B258" s="171" t="s">
        <v>439</v>
      </c>
      <c r="C258" s="129" t="s">
        <v>149</v>
      </c>
      <c r="D258" s="128" t="s">
        <v>157</v>
      </c>
      <c r="E258" s="127" t="s">
        <v>106</v>
      </c>
      <c r="F258" s="172" t="s">
        <v>441</v>
      </c>
      <c r="G258" s="173" t="s">
        <v>440</v>
      </c>
      <c r="H258" s="146">
        <v>2561</v>
      </c>
      <c r="I258" s="147" t="s">
        <v>149</v>
      </c>
      <c r="J258" s="148">
        <v>6</v>
      </c>
      <c r="K258" s="148">
        <v>1</v>
      </c>
      <c r="L258" s="149" t="s">
        <v>238</v>
      </c>
      <c r="M258" s="150"/>
      <c r="N258" s="178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78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15" t="str">
        <f t="shared" si="24"/>
        <v xml:space="preserve"> </v>
      </c>
      <c r="Q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15" t="str">
        <f t="shared" si="25"/>
        <v xml:space="preserve"> </v>
      </c>
      <c r="S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15" t="str">
        <f t="shared" si="26"/>
        <v xml:space="preserve"> </v>
      </c>
      <c r="U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78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15" t="str">
        <f t="shared" si="27"/>
        <v xml:space="preserve"> </v>
      </c>
      <c r="X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15" t="str">
        <f t="shared" si="28"/>
        <v xml:space="preserve"> </v>
      </c>
      <c r="Z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15" t="str">
        <f t="shared" si="29"/>
        <v xml:space="preserve"> </v>
      </c>
      <c r="AB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2" customFormat="1" ht="12.75">
      <c r="A259" s="170" t="str">
        <f t="shared" si="30"/>
        <v>71050601000001</v>
      </c>
      <c r="B259" s="171" t="s">
        <v>439</v>
      </c>
      <c r="C259" s="129" t="s">
        <v>149</v>
      </c>
      <c r="D259" s="128" t="s">
        <v>157</v>
      </c>
      <c r="E259" s="127" t="s">
        <v>106</v>
      </c>
      <c r="F259" s="172" t="s">
        <v>441</v>
      </c>
      <c r="G259" s="173" t="s">
        <v>96</v>
      </c>
      <c r="H259" s="22"/>
      <c r="I259" s="22"/>
      <c r="J259" s="23"/>
      <c r="K259" s="23"/>
      <c r="L259" s="27" t="s">
        <v>108</v>
      </c>
      <c r="M259" s="28"/>
      <c r="N259" s="176">
        <f>+'havelvac 7.2'!N307+'havelvac 7.3'!N307+'havelvac 7.4'!N307+'havelvac 7.5'!N307+'havelvac 7.6'!N307+'havelvac 7.7'!N307+'havelvac 7.9'!N307+'havelvac 7.8'!N307+'havelvac 7.10'!N307+'havelvac 7.11'!N307+'havelvac 7.12'!N307+'havelvac 7.13'!N305</f>
        <v>80</v>
      </c>
      <c r="O259" s="176">
        <f>+'havelvac 7.2'!O307+'havelvac 7.3'!O307+'havelvac 7.4'!O307+'havelvac 7.5'!O307+'havelvac 7.6'!O307+'havelvac 7.7'!O307+'havelvac 7.9'!O307+'havelvac 7.8'!O307+'havelvac 7.10'!O307+'havelvac 7.11'!O307+'havelvac 7.12'!O307+'havelvac 7.13'!O305</f>
        <v>80</v>
      </c>
      <c r="P259" s="213" t="str">
        <f t="shared" si="24"/>
        <v xml:space="preserve"> </v>
      </c>
      <c r="Q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13" t="str">
        <f t="shared" si="25"/>
        <v xml:space="preserve"> </v>
      </c>
      <c r="S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13" t="str">
        <f t="shared" si="26"/>
        <v xml:space="preserve"> </v>
      </c>
      <c r="U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76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13" t="str">
        <f t="shared" si="27"/>
        <v xml:space="preserve"> </v>
      </c>
      <c r="X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13" t="str">
        <f t="shared" si="28"/>
        <v xml:space="preserve"> </v>
      </c>
      <c r="Z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13" t="str">
        <f t="shared" si="29"/>
        <v xml:space="preserve"> </v>
      </c>
      <c r="AB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84" customFormat="1" ht="13.5">
      <c r="A260" s="170" t="str">
        <f t="shared" si="30"/>
        <v>71050601010000</v>
      </c>
      <c r="B260" s="171" t="s">
        <v>439</v>
      </c>
      <c r="C260" s="129" t="s">
        <v>149</v>
      </c>
      <c r="D260" s="128" t="s">
        <v>157</v>
      </c>
      <c r="E260" s="127" t="s">
        <v>106</v>
      </c>
      <c r="F260" s="172" t="s">
        <v>106</v>
      </c>
      <c r="G260" s="173" t="s">
        <v>440</v>
      </c>
      <c r="H260" s="141"/>
      <c r="I260" s="142"/>
      <c r="J260" s="143"/>
      <c r="K260" s="143"/>
      <c r="L260" s="24" t="s">
        <v>239</v>
      </c>
      <c r="M260" s="25"/>
      <c r="N260" s="183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83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16" t="str">
        <f t="shared" si="24"/>
        <v xml:space="preserve"> </v>
      </c>
      <c r="Q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16" t="str">
        <f t="shared" si="25"/>
        <v xml:space="preserve"> </v>
      </c>
      <c r="S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16" t="str">
        <f t="shared" si="26"/>
        <v xml:space="preserve"> </v>
      </c>
      <c r="U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83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16" t="str">
        <f t="shared" si="27"/>
        <v xml:space="preserve"> </v>
      </c>
      <c r="X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16" t="str">
        <f t="shared" si="28"/>
        <v xml:space="preserve"> </v>
      </c>
      <c r="Z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16" t="str">
        <f t="shared" si="29"/>
        <v xml:space="preserve"> </v>
      </c>
      <c r="AB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2" customFormat="1">
      <c r="A261" s="170" t="str">
        <f t="shared" si="30"/>
        <v>71050601014213</v>
      </c>
      <c r="B261" s="171" t="s">
        <v>439</v>
      </c>
      <c r="C261" s="129" t="s">
        <v>149</v>
      </c>
      <c r="D261" s="128" t="s">
        <v>157</v>
      </c>
      <c r="E261" s="127" t="s">
        <v>106</v>
      </c>
      <c r="F261" s="172" t="s">
        <v>106</v>
      </c>
      <c r="G261" s="126">
        <v>4213</v>
      </c>
      <c r="H261" s="15"/>
      <c r="I261" s="22"/>
      <c r="J261" s="23"/>
      <c r="K261" s="23"/>
      <c r="L261" s="29" t="s">
        <v>115</v>
      </c>
      <c r="M261" s="30">
        <v>4213</v>
      </c>
      <c r="N261" s="169">
        <f>+'havelvac 7.2'!N309+'havelvac 7.3'!N309+'havelvac 7.4'!N309+'havelvac 7.5'!N309+'havelvac 7.6'!N309+'havelvac 7.7'!N309+'havelvac 7.9'!N309+'havelvac 7.8'!N309+'havelvac 7.10'!N309+'havelvac 7.11'!N309+'havelvac 7.12'!N309+'havelvac 7.13'!N307</f>
        <v>5325.7</v>
      </c>
      <c r="O261" s="169">
        <f>+'havelvac 7.2'!O309+'havelvac 7.3'!O309+'havelvac 7.4'!O309+'havelvac 7.5'!O309+'havelvac 7.6'!O309+'havelvac 7.7'!O309+'havelvac 7.9'!O309+'havelvac 7.8'!O309+'havelvac 7.10'!O309+'havelvac 7.11'!O309+'havelvac 7.12'!O309+'havelvac 7.13'!O307</f>
        <v>5325.7</v>
      </c>
      <c r="P261" s="217" t="str">
        <f t="shared" si="24"/>
        <v xml:space="preserve"> </v>
      </c>
      <c r="Q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17" t="str">
        <f t="shared" si="25"/>
        <v xml:space="preserve"> </v>
      </c>
      <c r="S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17" t="str">
        <f t="shared" si="26"/>
        <v xml:space="preserve"> </v>
      </c>
      <c r="U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69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17" t="str">
        <f t="shared" si="27"/>
        <v xml:space="preserve"> </v>
      </c>
      <c r="X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17" t="str">
        <f t="shared" si="28"/>
        <v xml:space="preserve"> </v>
      </c>
      <c r="Z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17" t="str">
        <f t="shared" si="29"/>
        <v xml:space="preserve"> </v>
      </c>
      <c r="AB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2" customFormat="1" hidden="1">
      <c r="A262" s="170" t="str">
        <f t="shared" si="30"/>
        <v>71050601014269</v>
      </c>
      <c r="B262" s="171" t="s">
        <v>439</v>
      </c>
      <c r="C262" s="129" t="s">
        <v>149</v>
      </c>
      <c r="D262" s="128" t="s">
        <v>157</v>
      </c>
      <c r="E262" s="127" t="s">
        <v>106</v>
      </c>
      <c r="F262" s="172" t="s">
        <v>106</v>
      </c>
      <c r="G262" s="126">
        <v>4269</v>
      </c>
      <c r="H262" s="22"/>
      <c r="I262" s="22"/>
      <c r="J262" s="23"/>
      <c r="K262" s="23"/>
      <c r="L262" s="27" t="s">
        <v>240</v>
      </c>
      <c r="M262" s="28">
        <v>4269</v>
      </c>
      <c r="N262" s="169">
        <f>+'havelvac 7.2'!N310+'havelvac 7.3'!N310+'havelvac 7.4'!N310+'havelvac 7.5'!N310+'havelvac 7.6'!N310+'havelvac 7.7'!N310+'havelvac 7.9'!N310+'havelvac 7.8'!N310+'havelvac 7.10'!N310+'havelvac 7.11'!N310+'havelvac 7.12'!N310+'havelvac 7.13'!N308</f>
        <v>80</v>
      </c>
      <c r="O262" s="169">
        <f>+'havelvac 7.2'!O310+'havelvac 7.3'!O310+'havelvac 7.4'!O310+'havelvac 7.5'!O310+'havelvac 7.6'!O310+'havelvac 7.7'!O310+'havelvac 7.9'!O310+'havelvac 7.8'!O310+'havelvac 7.10'!O310+'havelvac 7.11'!O310+'havelvac 7.12'!O310+'havelvac 7.13'!O308</f>
        <v>80</v>
      </c>
      <c r="P262" s="217" t="str">
        <f t="shared" si="24"/>
        <v xml:space="preserve"> </v>
      </c>
      <c r="Q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17" t="str">
        <f t="shared" si="25"/>
        <v xml:space="preserve"> </v>
      </c>
      <c r="S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17" t="str">
        <f t="shared" si="26"/>
        <v xml:space="preserve"> </v>
      </c>
      <c r="U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69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17" t="str">
        <f t="shared" si="27"/>
        <v xml:space="preserve"> </v>
      </c>
      <c r="X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17" t="str">
        <f t="shared" si="28"/>
        <v xml:space="preserve"> </v>
      </c>
      <c r="Z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17" t="str">
        <f t="shared" si="29"/>
        <v xml:space="preserve"> </v>
      </c>
      <c r="AB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2" customFormat="1" ht="25.5" hidden="1">
      <c r="A263" s="170" t="str">
        <f t="shared" si="30"/>
        <v>71050601014638</v>
      </c>
      <c r="B263" s="171" t="s">
        <v>439</v>
      </c>
      <c r="C263" s="129" t="s">
        <v>149</v>
      </c>
      <c r="D263" s="128" t="s">
        <v>157</v>
      </c>
      <c r="E263" s="127" t="s">
        <v>106</v>
      </c>
      <c r="F263" s="172" t="s">
        <v>106</v>
      </c>
      <c r="G263" s="126">
        <v>4638</v>
      </c>
      <c r="H263" s="22"/>
      <c r="I263" s="22"/>
      <c r="J263" s="23"/>
      <c r="K263" s="23"/>
      <c r="L263" s="27" t="s">
        <v>241</v>
      </c>
      <c r="M263" s="28">
        <v>4638</v>
      </c>
      <c r="N263" s="169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69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17" t="str">
        <f t="shared" si="24"/>
        <v xml:space="preserve"> </v>
      </c>
      <c r="Q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17" t="str">
        <f t="shared" si="25"/>
        <v xml:space="preserve"> </v>
      </c>
      <c r="S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17" t="str">
        <f t="shared" si="26"/>
        <v xml:space="preserve"> </v>
      </c>
      <c r="U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69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17" t="str">
        <f t="shared" si="27"/>
        <v xml:space="preserve"> </v>
      </c>
      <c r="X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17" t="str">
        <f t="shared" si="28"/>
        <v xml:space="preserve"> </v>
      </c>
      <c r="Z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17" t="str">
        <f t="shared" si="29"/>
        <v xml:space="preserve"> </v>
      </c>
      <c r="AB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2" customFormat="1" ht="25.5" hidden="1">
      <c r="A264" s="170" t="str">
        <f t="shared" si="30"/>
        <v>71050601014819</v>
      </c>
      <c r="B264" s="171" t="s">
        <v>439</v>
      </c>
      <c r="C264" s="129" t="s">
        <v>149</v>
      </c>
      <c r="D264" s="128" t="s">
        <v>157</v>
      </c>
      <c r="E264" s="127" t="s">
        <v>106</v>
      </c>
      <c r="F264" s="172" t="s">
        <v>106</v>
      </c>
      <c r="G264" s="126">
        <v>4819</v>
      </c>
      <c r="H264" s="22"/>
      <c r="I264" s="22"/>
      <c r="J264" s="23"/>
      <c r="K264" s="23"/>
      <c r="L264" s="27" t="s">
        <v>219</v>
      </c>
      <c r="M264" s="28">
        <v>4819</v>
      </c>
      <c r="N264" s="169">
        <f>+'havelvac 7.2'!N312+'havelvac 7.3'!N312+'havelvac 7.4'!N312+'havelvac 7.5'!N312+'havelvac 7.6'!N312+'havelvac 7.7'!N312+'havelvac 7.9'!N312+'havelvac 7.8'!N312+'havelvac 7.10'!N312+'havelvac 7.11'!N312+'havelvac 7.12'!N312+'havelvac 7.13'!N310</f>
        <v>5325.7</v>
      </c>
      <c r="O264" s="169">
        <f>+'havelvac 7.2'!O312+'havelvac 7.3'!O312+'havelvac 7.4'!O312+'havelvac 7.5'!O312+'havelvac 7.6'!O312+'havelvac 7.7'!O312+'havelvac 7.9'!O312+'havelvac 7.8'!O312+'havelvac 7.10'!O312+'havelvac 7.11'!O312+'havelvac 7.12'!O312+'havelvac 7.13'!O310</f>
        <v>5325.7</v>
      </c>
      <c r="P264" s="217" t="str">
        <f t="shared" si="24"/>
        <v xml:space="preserve"> </v>
      </c>
      <c r="Q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17" t="str">
        <f t="shared" si="25"/>
        <v xml:space="preserve"> </v>
      </c>
      <c r="S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17" t="str">
        <f t="shared" si="26"/>
        <v xml:space="preserve"> </v>
      </c>
      <c r="U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69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17" t="str">
        <f t="shared" si="27"/>
        <v xml:space="preserve"> </v>
      </c>
      <c r="X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17" t="str">
        <f t="shared" si="28"/>
        <v xml:space="preserve"> </v>
      </c>
      <c r="Z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17" t="str">
        <f t="shared" si="29"/>
        <v xml:space="preserve"> </v>
      </c>
      <c r="AB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2" customFormat="1" hidden="1">
      <c r="A265" s="170" t="str">
        <f t="shared" si="30"/>
        <v>71050601015113</v>
      </c>
      <c r="B265" s="171" t="s">
        <v>439</v>
      </c>
      <c r="C265" s="129" t="s">
        <v>149</v>
      </c>
      <c r="D265" s="128" t="s">
        <v>157</v>
      </c>
      <c r="E265" s="127" t="s">
        <v>106</v>
      </c>
      <c r="F265" s="172" t="s">
        <v>106</v>
      </c>
      <c r="G265" s="126">
        <v>5113</v>
      </c>
      <c r="H265" s="22"/>
      <c r="I265" s="22"/>
      <c r="J265" s="23"/>
      <c r="K265" s="23"/>
      <c r="L265" s="26" t="s">
        <v>174</v>
      </c>
      <c r="M265" s="10">
        <v>5113</v>
      </c>
      <c r="N265" s="169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69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17" t="str">
        <f t="shared" si="24"/>
        <v xml:space="preserve"> </v>
      </c>
      <c r="Q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17" t="str">
        <f t="shared" si="25"/>
        <v xml:space="preserve"> </v>
      </c>
      <c r="S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17" t="str">
        <f t="shared" si="26"/>
        <v xml:space="preserve"> </v>
      </c>
      <c r="U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69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17" t="str">
        <f t="shared" si="27"/>
        <v xml:space="preserve"> </v>
      </c>
      <c r="X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17" t="str">
        <f t="shared" si="28"/>
        <v xml:space="preserve"> </v>
      </c>
      <c r="Z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17" t="str">
        <f t="shared" si="29"/>
        <v xml:space="preserve"> </v>
      </c>
      <c r="AB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84" customFormat="1" ht="27">
      <c r="A266" s="170" t="str">
        <f t="shared" si="30"/>
        <v>71050601020000</v>
      </c>
      <c r="B266" s="171" t="s">
        <v>439</v>
      </c>
      <c r="C266" s="129" t="s">
        <v>149</v>
      </c>
      <c r="D266" s="128" t="s">
        <v>157</v>
      </c>
      <c r="E266" s="127" t="s">
        <v>106</v>
      </c>
      <c r="F266" s="172" t="s">
        <v>140</v>
      </c>
      <c r="G266" s="173" t="s">
        <v>440</v>
      </c>
      <c r="H266" s="141"/>
      <c r="I266" s="142"/>
      <c r="J266" s="143"/>
      <c r="K266" s="143"/>
      <c r="L266" s="24" t="s">
        <v>242</v>
      </c>
      <c r="M266" s="25"/>
      <c r="N266" s="183">
        <f>+'havelvac 7.2'!N314+'havelvac 7.3'!N314+'havelvac 7.4'!N314+'havelvac 7.5'!N314+'havelvac 7.6'!N314+'havelvac 7.7'!N314+'havelvac 7.9'!N314+'havelvac 7.8'!N314+'havelvac 7.10'!N314+'havelvac 7.11'!N314+'havelvac 7.12'!N314+'havelvac 7.13'!N312</f>
        <v>49</v>
      </c>
      <c r="O266" s="183">
        <f>+'havelvac 7.2'!O314+'havelvac 7.3'!O314+'havelvac 7.4'!O314+'havelvac 7.5'!O314+'havelvac 7.6'!O314+'havelvac 7.7'!O314+'havelvac 7.9'!O314+'havelvac 7.8'!O314+'havelvac 7.10'!O314+'havelvac 7.11'!O314+'havelvac 7.12'!O314+'havelvac 7.13'!O312</f>
        <v>49</v>
      </c>
      <c r="P266" s="216" t="str">
        <f t="shared" si="24"/>
        <v xml:space="preserve"> </v>
      </c>
      <c r="Q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16" t="str">
        <f t="shared" si="25"/>
        <v xml:space="preserve"> </v>
      </c>
      <c r="S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16" t="str">
        <f t="shared" si="26"/>
        <v xml:space="preserve"> </v>
      </c>
      <c r="U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83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16" t="str">
        <f t="shared" si="27"/>
        <v xml:space="preserve"> </v>
      </c>
      <c r="X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16" t="str">
        <f t="shared" si="28"/>
        <v xml:space="preserve"> </v>
      </c>
      <c r="Z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16" t="str">
        <f t="shared" si="29"/>
        <v xml:space="preserve"> </v>
      </c>
      <c r="AB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2" customFormat="1">
      <c r="A267" s="170" t="str">
        <f t="shared" si="30"/>
        <v>71050601024213</v>
      </c>
      <c r="B267" s="171" t="s">
        <v>439</v>
      </c>
      <c r="C267" s="129" t="s">
        <v>149</v>
      </c>
      <c r="D267" s="128" t="s">
        <v>157</v>
      </c>
      <c r="E267" s="127" t="s">
        <v>106</v>
      </c>
      <c r="F267" s="172" t="s">
        <v>140</v>
      </c>
      <c r="G267" s="126">
        <v>4213</v>
      </c>
      <c r="H267" s="15"/>
      <c r="I267" s="22"/>
      <c r="J267" s="23"/>
      <c r="K267" s="23"/>
      <c r="L267" s="29" t="s">
        <v>115</v>
      </c>
      <c r="M267" s="30">
        <v>4213</v>
      </c>
      <c r="N267" s="169">
        <f>+'havelvac 7.2'!N315+'havelvac 7.3'!N315+'havelvac 7.4'!N315+'havelvac 7.5'!N315+'havelvac 7.6'!N315+'havelvac 7.7'!N315+'havelvac 7.9'!N315+'havelvac 7.8'!N315+'havelvac 7.10'!N315+'havelvac 7.11'!N315+'havelvac 7.12'!N315+'havelvac 7.13'!N313</f>
        <v>49</v>
      </c>
      <c r="O267" s="169">
        <f>+'havelvac 7.2'!O315+'havelvac 7.3'!O315+'havelvac 7.4'!O315+'havelvac 7.5'!O315+'havelvac 7.6'!O315+'havelvac 7.7'!O315+'havelvac 7.9'!O315+'havelvac 7.8'!O315+'havelvac 7.10'!O315+'havelvac 7.11'!O315+'havelvac 7.12'!O315+'havelvac 7.13'!O313</f>
        <v>49</v>
      </c>
      <c r="P267" s="217" t="str">
        <f t="shared" si="24"/>
        <v xml:space="preserve"> </v>
      </c>
      <c r="Q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17" t="str">
        <f t="shared" si="25"/>
        <v xml:space="preserve"> </v>
      </c>
      <c r="S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17" t="str">
        <f t="shared" si="26"/>
        <v xml:space="preserve"> </v>
      </c>
      <c r="U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69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17" t="str">
        <f t="shared" si="27"/>
        <v xml:space="preserve"> </v>
      </c>
      <c r="X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17" t="str">
        <f t="shared" si="28"/>
        <v xml:space="preserve"> </v>
      </c>
      <c r="Z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17" t="str">
        <f t="shared" si="29"/>
        <v xml:space="preserve"> </v>
      </c>
      <c r="AB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84" customFormat="1" ht="27">
      <c r="A268" s="170" t="str">
        <f t="shared" si="30"/>
        <v>71050601030000</v>
      </c>
      <c r="B268" s="171" t="s">
        <v>439</v>
      </c>
      <c r="C268" s="129" t="s">
        <v>149</v>
      </c>
      <c r="D268" s="128" t="s">
        <v>157</v>
      </c>
      <c r="E268" s="127" t="s">
        <v>106</v>
      </c>
      <c r="F268" s="172" t="s">
        <v>442</v>
      </c>
      <c r="G268" s="173" t="s">
        <v>440</v>
      </c>
      <c r="H268" s="141"/>
      <c r="I268" s="142"/>
      <c r="J268" s="143"/>
      <c r="K268" s="143"/>
      <c r="L268" s="24" t="s">
        <v>243</v>
      </c>
      <c r="M268" s="25"/>
      <c r="N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16" t="str">
        <f t="shared" si="24"/>
        <v xml:space="preserve"> </v>
      </c>
      <c r="Q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16" t="str">
        <f t="shared" si="25"/>
        <v xml:space="preserve"> </v>
      </c>
      <c r="S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16" t="str">
        <f t="shared" si="26"/>
        <v xml:space="preserve"> </v>
      </c>
      <c r="U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16" t="str">
        <f t="shared" si="27"/>
        <v xml:space="preserve"> </v>
      </c>
      <c r="X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16" t="str">
        <f t="shared" si="28"/>
        <v xml:space="preserve"> </v>
      </c>
      <c r="Z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16" t="str">
        <f t="shared" si="29"/>
        <v xml:space="preserve"> </v>
      </c>
      <c r="AB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2" customFormat="1">
      <c r="A269" s="170" t="str">
        <f t="shared" si="30"/>
        <v>71050601034213</v>
      </c>
      <c r="B269" s="171" t="s">
        <v>439</v>
      </c>
      <c r="C269" s="129" t="s">
        <v>149</v>
      </c>
      <c r="D269" s="128" t="s">
        <v>157</v>
      </c>
      <c r="E269" s="127" t="s">
        <v>106</v>
      </c>
      <c r="F269" s="172" t="s">
        <v>442</v>
      </c>
      <c r="G269" s="126">
        <v>4213</v>
      </c>
      <c r="H269" s="15"/>
      <c r="I269" s="22"/>
      <c r="J269" s="23"/>
      <c r="K269" s="23"/>
      <c r="L269" s="29" t="s">
        <v>115</v>
      </c>
      <c r="M269" s="30">
        <v>4213</v>
      </c>
      <c r="N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17" t="str">
        <f t="shared" si="24"/>
        <v xml:space="preserve"> </v>
      </c>
      <c r="Q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17" t="str">
        <f t="shared" si="25"/>
        <v xml:space="preserve"> </v>
      </c>
      <c r="S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17" t="str">
        <f t="shared" si="26"/>
        <v xml:space="preserve"> </v>
      </c>
      <c r="U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17" t="str">
        <f t="shared" si="27"/>
        <v xml:space="preserve"> </v>
      </c>
      <c r="X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17" t="str">
        <f t="shared" si="28"/>
        <v xml:space="preserve"> </v>
      </c>
      <c r="Z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17" t="str">
        <f t="shared" si="29"/>
        <v xml:space="preserve"> </v>
      </c>
      <c r="AB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84" customFormat="1" ht="13.5" hidden="1">
      <c r="A270" s="170" t="str">
        <f t="shared" si="30"/>
        <v>71050601040000</v>
      </c>
      <c r="B270" s="171" t="s">
        <v>439</v>
      </c>
      <c r="C270" s="129" t="s">
        <v>149</v>
      </c>
      <c r="D270" s="128" t="s">
        <v>157</v>
      </c>
      <c r="E270" s="127" t="s">
        <v>106</v>
      </c>
      <c r="F270" s="172" t="s">
        <v>155</v>
      </c>
      <c r="G270" s="173" t="s">
        <v>440</v>
      </c>
      <c r="H270" s="141"/>
      <c r="I270" s="142"/>
      <c r="J270" s="143"/>
      <c r="K270" s="143"/>
      <c r="L270" s="24" t="s">
        <v>244</v>
      </c>
      <c r="M270" s="25"/>
      <c r="N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16" t="str">
        <f t="shared" si="24"/>
        <v xml:space="preserve"> </v>
      </c>
      <c r="Q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16" t="str">
        <f t="shared" si="25"/>
        <v xml:space="preserve"> </v>
      </c>
      <c r="S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16" t="str">
        <f t="shared" si="26"/>
        <v xml:space="preserve"> </v>
      </c>
      <c r="U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16" t="str">
        <f t="shared" si="27"/>
        <v xml:space="preserve"> </v>
      </c>
      <c r="X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16" t="str">
        <f t="shared" si="28"/>
        <v xml:space="preserve"> </v>
      </c>
      <c r="Z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16" t="str">
        <f t="shared" si="29"/>
        <v xml:space="preserve"> </v>
      </c>
      <c r="AB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2" customFormat="1" hidden="1">
      <c r="A271" s="170" t="str">
        <f t="shared" si="30"/>
        <v>71050601044269</v>
      </c>
      <c r="B271" s="171" t="s">
        <v>439</v>
      </c>
      <c r="C271" s="129" t="s">
        <v>149</v>
      </c>
      <c r="D271" s="128" t="s">
        <v>157</v>
      </c>
      <c r="E271" s="127" t="s">
        <v>106</v>
      </c>
      <c r="F271" s="172" t="s">
        <v>155</v>
      </c>
      <c r="G271" s="126">
        <v>4269</v>
      </c>
      <c r="H271" s="22"/>
      <c r="I271" s="22"/>
      <c r="J271" s="23"/>
      <c r="K271" s="23"/>
      <c r="L271" s="27" t="s">
        <v>240</v>
      </c>
      <c r="M271" s="28">
        <v>4269</v>
      </c>
      <c r="N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17" t="str">
        <f t="shared" si="24"/>
        <v xml:space="preserve"> </v>
      </c>
      <c r="Q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17" t="str">
        <f t="shared" si="25"/>
        <v xml:space="preserve"> </v>
      </c>
      <c r="S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17" t="str">
        <f t="shared" si="26"/>
        <v xml:space="preserve"> </v>
      </c>
      <c r="U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17" t="str">
        <f t="shared" si="27"/>
        <v xml:space="preserve"> </v>
      </c>
      <c r="X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17" t="str">
        <f t="shared" si="28"/>
        <v xml:space="preserve"> </v>
      </c>
      <c r="Z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17" t="str">
        <f t="shared" si="29"/>
        <v xml:space="preserve"> </v>
      </c>
      <c r="AB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2" customFormat="1" ht="25.5" hidden="1">
      <c r="A272" s="170" t="str">
        <f t="shared" si="30"/>
        <v>71050601044819</v>
      </c>
      <c r="B272" s="171" t="s">
        <v>439</v>
      </c>
      <c r="C272" s="129" t="s">
        <v>149</v>
      </c>
      <c r="D272" s="128" t="s">
        <v>157</v>
      </c>
      <c r="E272" s="127" t="s">
        <v>106</v>
      </c>
      <c r="F272" s="172" t="s">
        <v>155</v>
      </c>
      <c r="G272" s="126">
        <v>4819</v>
      </c>
      <c r="H272" s="22"/>
      <c r="I272" s="22"/>
      <c r="J272" s="23"/>
      <c r="K272" s="23"/>
      <c r="L272" s="27" t="s">
        <v>219</v>
      </c>
      <c r="M272" s="28">
        <v>4819</v>
      </c>
      <c r="N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17" t="str">
        <f t="shared" ref="P272:P335" si="31">IFERROR(Q272/O272, " ")</f>
        <v xml:space="preserve"> </v>
      </c>
      <c r="Q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17" t="str">
        <f t="shared" ref="R272:R335" si="32">IFERROR(S272/O272, " ")</f>
        <v xml:space="preserve"> </v>
      </c>
      <c r="S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17" t="str">
        <f t="shared" ref="T272:T335" si="33">IFERROR(U272/O272, " ")</f>
        <v xml:space="preserve"> </v>
      </c>
      <c r="U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17" t="str">
        <f t="shared" ref="W272:W335" si="34">IFERROR(X272/V272, " ")</f>
        <v xml:space="preserve"> </v>
      </c>
      <c r="X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17" t="str">
        <f t="shared" ref="Y272:Y335" si="35">IFERROR(Z272/V272, " ")</f>
        <v xml:space="preserve"> </v>
      </c>
      <c r="Z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17" t="str">
        <f t="shared" ref="AA272:AA335" si="36">IFERROR(AB272/V272, " ")</f>
        <v xml:space="preserve"> </v>
      </c>
      <c r="AB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2" customFormat="1" hidden="1">
      <c r="A273" s="170" t="str">
        <f t="shared" si="30"/>
        <v>71050601045221</v>
      </c>
      <c r="B273" s="171" t="s">
        <v>439</v>
      </c>
      <c r="C273" s="129" t="s">
        <v>149</v>
      </c>
      <c r="D273" s="128" t="s">
        <v>157</v>
      </c>
      <c r="E273" s="127" t="s">
        <v>106</v>
      </c>
      <c r="F273" s="172" t="s">
        <v>155</v>
      </c>
      <c r="G273" s="126">
        <v>5221</v>
      </c>
      <c r="H273" s="22"/>
      <c r="I273" s="22"/>
      <c r="J273" s="23"/>
      <c r="K273" s="23"/>
      <c r="L273" s="29" t="s">
        <v>194</v>
      </c>
      <c r="M273" s="44">
        <v>5221</v>
      </c>
      <c r="N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17" t="str">
        <f t="shared" si="31"/>
        <v xml:space="preserve"> </v>
      </c>
      <c r="Q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17" t="str">
        <f t="shared" si="32"/>
        <v xml:space="preserve"> </v>
      </c>
      <c r="S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17" t="str">
        <f t="shared" si="33"/>
        <v xml:space="preserve"> </v>
      </c>
      <c r="U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17" t="str">
        <f t="shared" si="34"/>
        <v xml:space="preserve"> </v>
      </c>
      <c r="X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17" t="str">
        <f t="shared" si="35"/>
        <v xml:space="preserve"> </v>
      </c>
      <c r="Z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17" t="str">
        <f t="shared" si="36"/>
        <v xml:space="preserve"> </v>
      </c>
      <c r="AB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84" customFormat="1" ht="13.5" hidden="1">
      <c r="A274" s="170" t="str">
        <f t="shared" si="30"/>
        <v>71050601050000</v>
      </c>
      <c r="B274" s="171" t="s">
        <v>439</v>
      </c>
      <c r="C274" s="129" t="s">
        <v>149</v>
      </c>
      <c r="D274" s="128" t="s">
        <v>157</v>
      </c>
      <c r="E274" s="127" t="s">
        <v>106</v>
      </c>
      <c r="F274" s="172" t="s">
        <v>149</v>
      </c>
      <c r="G274" s="173" t="s">
        <v>440</v>
      </c>
      <c r="H274" s="141"/>
      <c r="I274" s="142"/>
      <c r="J274" s="143"/>
      <c r="K274" s="143"/>
      <c r="L274" s="24" t="s">
        <v>245</v>
      </c>
      <c r="M274" s="25"/>
      <c r="N274" s="183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83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16" t="str">
        <f t="shared" si="31"/>
        <v xml:space="preserve"> </v>
      </c>
      <c r="Q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16" t="str">
        <f t="shared" si="32"/>
        <v xml:space="preserve"> </v>
      </c>
      <c r="S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16" t="str">
        <f t="shared" si="33"/>
        <v xml:space="preserve"> </v>
      </c>
      <c r="U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83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16" t="str">
        <f t="shared" si="34"/>
        <v xml:space="preserve"> </v>
      </c>
      <c r="X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16" t="str">
        <f t="shared" si="35"/>
        <v xml:space="preserve"> </v>
      </c>
      <c r="Z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16" t="str">
        <f t="shared" si="36"/>
        <v xml:space="preserve"> </v>
      </c>
      <c r="AB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2" customFormat="1" hidden="1">
      <c r="A275" s="170" t="str">
        <f t="shared" si="30"/>
        <v>71050601054861</v>
      </c>
      <c r="B275" s="171" t="s">
        <v>439</v>
      </c>
      <c r="C275" s="129" t="s">
        <v>149</v>
      </c>
      <c r="D275" s="128" t="s">
        <v>157</v>
      </c>
      <c r="E275" s="127" t="s">
        <v>106</v>
      </c>
      <c r="F275" s="172" t="s">
        <v>149</v>
      </c>
      <c r="G275" s="126">
        <v>4861</v>
      </c>
      <c r="H275" s="22"/>
      <c r="I275" s="22"/>
      <c r="J275" s="23"/>
      <c r="K275" s="23"/>
      <c r="L275" s="26" t="s">
        <v>134</v>
      </c>
      <c r="M275" s="10">
        <v>4861</v>
      </c>
      <c r="N275" s="169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69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17" t="str">
        <f t="shared" si="31"/>
        <v xml:space="preserve"> </v>
      </c>
      <c r="Q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17" t="str">
        <f t="shared" si="32"/>
        <v xml:space="preserve"> </v>
      </c>
      <c r="S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17" t="str">
        <f t="shared" si="33"/>
        <v xml:space="preserve"> </v>
      </c>
      <c r="U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69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17" t="str">
        <f t="shared" si="34"/>
        <v xml:space="preserve"> </v>
      </c>
      <c r="X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17" t="str">
        <f t="shared" si="35"/>
        <v xml:space="preserve"> </v>
      </c>
      <c r="Z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17" t="str">
        <f t="shared" si="36"/>
        <v xml:space="preserve"> </v>
      </c>
      <c r="AB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58" customFormat="1" ht="28.5">
      <c r="A276" s="118" t="str">
        <f t="shared" si="30"/>
        <v>71060000000000</v>
      </c>
      <c r="B276" s="120" t="s">
        <v>439</v>
      </c>
      <c r="C276" s="113" t="s">
        <v>157</v>
      </c>
      <c r="D276" s="114" t="s">
        <v>441</v>
      </c>
      <c r="E276" s="123" t="s">
        <v>441</v>
      </c>
      <c r="F276" s="124" t="s">
        <v>441</v>
      </c>
      <c r="G276" s="125" t="s">
        <v>440</v>
      </c>
      <c r="H276" s="164">
        <v>2600</v>
      </c>
      <c r="I276" s="198" t="s">
        <v>157</v>
      </c>
      <c r="J276" s="199">
        <v>0</v>
      </c>
      <c r="K276" s="199">
        <v>0</v>
      </c>
      <c r="L276" s="156" t="s">
        <v>246</v>
      </c>
      <c r="M276" s="165"/>
      <c r="N276" s="157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57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12" t="str">
        <f t="shared" si="31"/>
        <v xml:space="preserve"> </v>
      </c>
      <c r="Q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12" t="str">
        <f t="shared" si="32"/>
        <v xml:space="preserve"> </v>
      </c>
      <c r="S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12" t="str">
        <f t="shared" si="33"/>
        <v xml:space="preserve"> </v>
      </c>
      <c r="U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57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12" t="str">
        <f t="shared" si="34"/>
        <v xml:space="preserve"> </v>
      </c>
      <c r="X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12" t="str">
        <f t="shared" si="35"/>
        <v xml:space="preserve"> </v>
      </c>
      <c r="Z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12" t="str">
        <f t="shared" si="36"/>
        <v xml:space="preserve"> </v>
      </c>
      <c r="AB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2" customFormat="1" ht="12.75">
      <c r="A277" s="170" t="str">
        <f t="shared" si="30"/>
        <v>71060000000001</v>
      </c>
      <c r="B277" s="171" t="s">
        <v>439</v>
      </c>
      <c r="C277" s="129" t="s">
        <v>157</v>
      </c>
      <c r="D277" s="128" t="s">
        <v>441</v>
      </c>
      <c r="E277" s="127" t="s">
        <v>441</v>
      </c>
      <c r="F277" s="172" t="s">
        <v>441</v>
      </c>
      <c r="G277" s="173" t="s">
        <v>96</v>
      </c>
      <c r="H277" s="22"/>
      <c r="I277" s="16"/>
      <c r="J277" s="17"/>
      <c r="K277" s="17"/>
      <c r="L277" s="27" t="s">
        <v>108</v>
      </c>
      <c r="M277" s="168"/>
      <c r="N277" s="177"/>
      <c r="O277" s="177"/>
      <c r="P277" s="218" t="str">
        <f t="shared" si="31"/>
        <v xml:space="preserve"> </v>
      </c>
      <c r="Q277" s="177"/>
      <c r="R277" s="218" t="str">
        <f t="shared" si="32"/>
        <v xml:space="preserve"> </v>
      </c>
      <c r="S277" s="177"/>
      <c r="T277" s="218" t="str">
        <f t="shared" si="33"/>
        <v xml:space="preserve"> </v>
      </c>
      <c r="U277" s="177"/>
      <c r="V277" s="177"/>
      <c r="W277" s="218" t="str">
        <f t="shared" si="34"/>
        <v xml:space="preserve"> </v>
      </c>
      <c r="X277" s="177"/>
      <c r="Y277" s="218" t="str">
        <f t="shared" si="35"/>
        <v xml:space="preserve"> </v>
      </c>
      <c r="Z277" s="177"/>
      <c r="AA277" s="218" t="str">
        <f t="shared" si="36"/>
        <v xml:space="preserve"> </v>
      </c>
      <c r="AB277" s="177"/>
      <c r="AE277" s="177"/>
      <c r="AF277" s="177"/>
      <c r="AG277" s="177"/>
      <c r="AH277" s="177"/>
      <c r="AI277" s="177"/>
      <c r="AQ277" s="177"/>
      <c r="AR277" s="177"/>
      <c r="AS277" s="177"/>
      <c r="AT277" s="177"/>
      <c r="AU277" s="177"/>
      <c r="BC277" s="177"/>
      <c r="BD277" s="177"/>
      <c r="BE277" s="177"/>
      <c r="BF277" s="177"/>
      <c r="BG277" s="177"/>
      <c r="BO277" s="177"/>
      <c r="BP277" s="177"/>
      <c r="BQ277" s="177"/>
      <c r="BR277" s="177"/>
      <c r="BS277" s="177"/>
      <c r="CA277" s="177"/>
      <c r="CB277" s="177"/>
      <c r="CC277" s="177"/>
      <c r="CD277" s="177"/>
      <c r="CE277" s="177"/>
      <c r="CM277" s="177"/>
      <c r="CN277" s="177"/>
      <c r="CO277" s="177"/>
      <c r="CP277" s="177"/>
      <c r="CQ277" s="177"/>
      <c r="CY277" s="177"/>
      <c r="CZ277" s="177"/>
      <c r="DA277" s="177"/>
      <c r="DB277" s="177"/>
      <c r="DC277" s="177"/>
      <c r="DK277" s="177"/>
      <c r="DL277" s="177"/>
      <c r="DM277" s="177"/>
      <c r="DN277" s="177"/>
      <c r="DO277" s="177"/>
      <c r="DW277" s="177"/>
      <c r="DX277" s="177"/>
      <c r="DY277" s="177"/>
      <c r="DZ277" s="177"/>
      <c r="EA277" s="177"/>
      <c r="EI277" s="177"/>
      <c r="EJ277" s="177"/>
      <c r="EK277" s="177"/>
      <c r="EL277" s="177"/>
      <c r="EM277" s="177"/>
      <c r="EU277" s="177"/>
      <c r="EV277" s="177"/>
      <c r="EW277" s="177"/>
      <c r="EX277" s="177"/>
      <c r="EY277" s="177"/>
      <c r="FG277" s="177"/>
      <c r="FH277" s="177"/>
      <c r="FI277" s="177"/>
      <c r="FJ277" s="177"/>
      <c r="FK277" s="177"/>
      <c r="FS277" s="177"/>
      <c r="FT277" s="177"/>
      <c r="FU277" s="177"/>
      <c r="FV277" s="177"/>
      <c r="FW277" s="177"/>
      <c r="GE277" s="177"/>
      <c r="GF277" s="177"/>
      <c r="GG277" s="177"/>
      <c r="GH277" s="177"/>
      <c r="GI277" s="177"/>
      <c r="GQ277" s="177"/>
      <c r="GR277" s="177"/>
      <c r="GS277" s="177"/>
      <c r="GT277" s="177"/>
      <c r="GU277" s="177"/>
      <c r="HC277" s="177"/>
      <c r="HD277" s="177"/>
      <c r="HE277" s="177"/>
      <c r="HF277" s="177"/>
      <c r="HG277" s="177"/>
      <c r="HO277" s="177"/>
      <c r="HP277" s="177"/>
      <c r="HQ277" s="177"/>
      <c r="HR277" s="177"/>
      <c r="HS277" s="177"/>
      <c r="IA277" s="177"/>
      <c r="IB277" s="177"/>
      <c r="IC277" s="177"/>
      <c r="ID277" s="177"/>
      <c r="IE277" s="177"/>
      <c r="IM277" s="177"/>
      <c r="IN277" s="177"/>
      <c r="IO277" s="177"/>
      <c r="IP277" s="177"/>
      <c r="IQ277" s="177"/>
    </row>
    <row r="278" spans="1:251" s="175" customFormat="1" ht="13.5" hidden="1">
      <c r="A278" s="170" t="str">
        <f t="shared" si="30"/>
        <v>71060100000000</v>
      </c>
      <c r="B278" s="171" t="s">
        <v>439</v>
      </c>
      <c r="C278" s="129" t="s">
        <v>157</v>
      </c>
      <c r="D278" s="128" t="s">
        <v>106</v>
      </c>
      <c r="E278" s="127" t="s">
        <v>441</v>
      </c>
      <c r="F278" s="172" t="s">
        <v>441</v>
      </c>
      <c r="G278" s="173" t="s">
        <v>440</v>
      </c>
      <c r="H278" s="166">
        <v>2610</v>
      </c>
      <c r="I278" s="159" t="s">
        <v>157</v>
      </c>
      <c r="J278" s="160">
        <v>1</v>
      </c>
      <c r="K278" s="160">
        <v>0</v>
      </c>
      <c r="L278" s="161" t="s">
        <v>247</v>
      </c>
      <c r="M278" s="167"/>
      <c r="N278" s="174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74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14" t="str">
        <f t="shared" si="31"/>
        <v xml:space="preserve"> </v>
      </c>
      <c r="Q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14" t="str">
        <f t="shared" si="32"/>
        <v xml:space="preserve"> </v>
      </c>
      <c r="S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14" t="str">
        <f t="shared" si="33"/>
        <v xml:space="preserve"> </v>
      </c>
      <c r="U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74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14" t="str">
        <f t="shared" si="34"/>
        <v xml:space="preserve"> </v>
      </c>
      <c r="X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14" t="str">
        <f t="shared" si="35"/>
        <v xml:space="preserve"> </v>
      </c>
      <c r="Z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14" t="str">
        <f t="shared" si="36"/>
        <v xml:space="preserve"> </v>
      </c>
      <c r="AB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2" customFormat="1" ht="12.75" hidden="1">
      <c r="A279" s="170" t="str">
        <f t="shared" si="30"/>
        <v>71060100000001</v>
      </c>
      <c r="B279" s="171" t="s">
        <v>439</v>
      </c>
      <c r="C279" s="129" t="s">
        <v>157</v>
      </c>
      <c r="D279" s="128" t="s">
        <v>106</v>
      </c>
      <c r="E279" s="127" t="s">
        <v>441</v>
      </c>
      <c r="F279" s="172" t="s">
        <v>441</v>
      </c>
      <c r="G279" s="173" t="s">
        <v>96</v>
      </c>
      <c r="H279" s="22"/>
      <c r="I279" s="16"/>
      <c r="J279" s="17"/>
      <c r="K279" s="17"/>
      <c r="L279" s="27" t="s">
        <v>110</v>
      </c>
      <c r="M279" s="28"/>
      <c r="N279" s="176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76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13" t="str">
        <f t="shared" si="31"/>
        <v xml:space="preserve"> </v>
      </c>
      <c r="Q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13" t="str">
        <f t="shared" si="32"/>
        <v xml:space="preserve"> </v>
      </c>
      <c r="S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13" t="str">
        <f t="shared" si="33"/>
        <v xml:space="preserve"> </v>
      </c>
      <c r="U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76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13" t="str">
        <f t="shared" si="34"/>
        <v xml:space="preserve"> </v>
      </c>
      <c r="X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13" t="str">
        <f t="shared" si="35"/>
        <v xml:space="preserve"> </v>
      </c>
      <c r="Z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13" t="str">
        <f t="shared" si="36"/>
        <v xml:space="preserve"> </v>
      </c>
      <c r="AB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79" customFormat="1" ht="12.75" hidden="1">
      <c r="A280" s="170" t="str">
        <f t="shared" si="30"/>
        <v>71060101000000</v>
      </c>
      <c r="B280" s="171" t="s">
        <v>439</v>
      </c>
      <c r="C280" s="129" t="s">
        <v>157</v>
      </c>
      <c r="D280" s="128" t="s">
        <v>106</v>
      </c>
      <c r="E280" s="127" t="s">
        <v>106</v>
      </c>
      <c r="F280" s="172" t="s">
        <v>441</v>
      </c>
      <c r="G280" s="173" t="s">
        <v>440</v>
      </c>
      <c r="H280" s="146" t="s">
        <v>89</v>
      </c>
      <c r="I280" s="147" t="s">
        <v>157</v>
      </c>
      <c r="J280" s="148" t="s">
        <v>82</v>
      </c>
      <c r="K280" s="148" t="s">
        <v>82</v>
      </c>
      <c r="L280" s="149" t="s">
        <v>247</v>
      </c>
      <c r="M280" s="150" t="s">
        <v>81</v>
      </c>
      <c r="N280" s="178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78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15" t="str">
        <f t="shared" si="31"/>
        <v xml:space="preserve"> </v>
      </c>
      <c r="Q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15" t="str">
        <f t="shared" si="32"/>
        <v xml:space="preserve"> </v>
      </c>
      <c r="S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15" t="str">
        <f t="shared" si="33"/>
        <v xml:space="preserve"> </v>
      </c>
      <c r="U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78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15" t="str">
        <f t="shared" si="34"/>
        <v xml:space="preserve"> </v>
      </c>
      <c r="X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15" t="str">
        <f t="shared" si="35"/>
        <v xml:space="preserve"> </v>
      </c>
      <c r="Z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15" t="str">
        <f t="shared" si="36"/>
        <v xml:space="preserve"> </v>
      </c>
      <c r="AB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2" customFormat="1" ht="12.75" hidden="1">
      <c r="A281" s="170" t="str">
        <f t="shared" si="30"/>
        <v>71060101000001</v>
      </c>
      <c r="B281" s="171" t="s">
        <v>439</v>
      </c>
      <c r="C281" s="129" t="s">
        <v>157</v>
      </c>
      <c r="D281" s="128" t="s">
        <v>106</v>
      </c>
      <c r="E281" s="127" t="s">
        <v>106</v>
      </c>
      <c r="F281" s="172" t="s">
        <v>441</v>
      </c>
      <c r="G281" s="173" t="s">
        <v>96</v>
      </c>
      <c r="H281" s="22"/>
      <c r="I281" s="22"/>
      <c r="J281" s="23"/>
      <c r="K281" s="23"/>
      <c r="L281" s="27" t="s">
        <v>108</v>
      </c>
      <c r="M281" s="28"/>
      <c r="N281" s="176"/>
      <c r="O281" s="176"/>
      <c r="P281" s="213" t="str">
        <f t="shared" si="31"/>
        <v xml:space="preserve"> </v>
      </c>
      <c r="Q281" s="176"/>
      <c r="R281" s="213" t="str">
        <f t="shared" si="32"/>
        <v xml:space="preserve"> </v>
      </c>
      <c r="S281" s="176"/>
      <c r="T281" s="213" t="str">
        <f t="shared" si="33"/>
        <v xml:space="preserve"> </v>
      </c>
      <c r="U281" s="176"/>
      <c r="V281" s="176"/>
      <c r="W281" s="213" t="str">
        <f t="shared" si="34"/>
        <v xml:space="preserve"> </v>
      </c>
      <c r="X281" s="176"/>
      <c r="Y281" s="213" t="str">
        <f t="shared" si="35"/>
        <v xml:space="preserve"> </v>
      </c>
      <c r="Z281" s="176"/>
      <c r="AA281" s="213" t="str">
        <f t="shared" si="36"/>
        <v xml:space="preserve"> </v>
      </c>
      <c r="AB281" s="176"/>
    </row>
    <row r="282" spans="1:251" s="184" customFormat="1" ht="13.5" hidden="1">
      <c r="A282" s="170" t="str">
        <f t="shared" si="30"/>
        <v>71060101010000</v>
      </c>
      <c r="B282" s="171" t="s">
        <v>439</v>
      </c>
      <c r="C282" s="129" t="s">
        <v>157</v>
      </c>
      <c r="D282" s="128" t="s">
        <v>106</v>
      </c>
      <c r="E282" s="127" t="s">
        <v>106</v>
      </c>
      <c r="F282" s="172" t="s">
        <v>106</v>
      </c>
      <c r="G282" s="173" t="s">
        <v>440</v>
      </c>
      <c r="H282" s="141"/>
      <c r="I282" s="142"/>
      <c r="J282" s="143"/>
      <c r="K282" s="143"/>
      <c r="L282" s="24" t="s">
        <v>248</v>
      </c>
      <c r="M282" s="25"/>
      <c r="N282" s="183">
        <f>+N284</f>
        <v>0</v>
      </c>
      <c r="O282" s="183">
        <f t="shared" ref="O282:AB282" si="37">+O284</f>
        <v>0</v>
      </c>
      <c r="P282" s="216" t="str">
        <f t="shared" si="31"/>
        <v xml:space="preserve"> </v>
      </c>
      <c r="Q282" s="183" t="e">
        <f t="shared" si="37"/>
        <v>#REF!</v>
      </c>
      <c r="R282" s="216" t="str">
        <f t="shared" si="32"/>
        <v xml:space="preserve"> </v>
      </c>
      <c r="S282" s="183" t="e">
        <f t="shared" si="37"/>
        <v>#REF!</v>
      </c>
      <c r="T282" s="216" t="str">
        <f t="shared" si="33"/>
        <v xml:space="preserve"> </v>
      </c>
      <c r="U282" s="183" t="e">
        <f t="shared" si="37"/>
        <v>#REF!</v>
      </c>
      <c r="V282" s="183">
        <f t="shared" si="37"/>
        <v>0</v>
      </c>
      <c r="W282" s="216" t="str">
        <f t="shared" si="34"/>
        <v xml:space="preserve"> </v>
      </c>
      <c r="X282" s="183" t="e">
        <f t="shared" si="37"/>
        <v>#REF!</v>
      </c>
      <c r="Y282" s="216" t="str">
        <f t="shared" si="35"/>
        <v xml:space="preserve"> </v>
      </c>
      <c r="Z282" s="183" t="e">
        <f t="shared" si="37"/>
        <v>#REF!</v>
      </c>
      <c r="AA282" s="216" t="str">
        <f t="shared" si="36"/>
        <v xml:space="preserve"> </v>
      </c>
      <c r="AB282" s="183" t="e">
        <f t="shared" si="37"/>
        <v>#REF!</v>
      </c>
    </row>
    <row r="283" spans="1:251" s="132" customFormat="1" hidden="1">
      <c r="A283" s="170" t="str">
        <f t="shared" si="30"/>
        <v>71060101014639</v>
      </c>
      <c r="B283" s="171" t="s">
        <v>439</v>
      </c>
      <c r="C283" s="129" t="s">
        <v>157</v>
      </c>
      <c r="D283" s="128" t="s">
        <v>106</v>
      </c>
      <c r="E283" s="127" t="s">
        <v>106</v>
      </c>
      <c r="F283" s="172" t="s">
        <v>106</v>
      </c>
      <c r="G283" s="126">
        <v>4639</v>
      </c>
      <c r="H283" s="22"/>
      <c r="I283" s="22"/>
      <c r="J283" s="23"/>
      <c r="K283" s="23"/>
      <c r="L283" s="29" t="s">
        <v>211</v>
      </c>
      <c r="M283" s="30">
        <v>4639</v>
      </c>
      <c r="N283" s="169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69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17" t="str">
        <f t="shared" si="31"/>
        <v xml:space="preserve"> </v>
      </c>
      <c r="Q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17" t="str">
        <f t="shared" si="32"/>
        <v xml:space="preserve"> </v>
      </c>
      <c r="S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17" t="str">
        <f t="shared" si="33"/>
        <v xml:space="preserve"> </v>
      </c>
      <c r="U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69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17" t="str">
        <f t="shared" si="34"/>
        <v xml:space="preserve"> </v>
      </c>
      <c r="X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17" t="str">
        <f t="shared" si="35"/>
        <v xml:space="preserve"> </v>
      </c>
      <c r="Z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17" t="str">
        <f t="shared" si="36"/>
        <v xml:space="preserve"> </v>
      </c>
      <c r="AB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2" customFormat="1" hidden="1">
      <c r="A284" s="170" t="str">
        <f t="shared" ref="A284:A350" si="38">CONCATENATE(B284,C284,D284,E284,F284,G284)</f>
        <v>71060101014861</v>
      </c>
      <c r="B284" s="171" t="s">
        <v>439</v>
      </c>
      <c r="C284" s="129" t="s">
        <v>157</v>
      </c>
      <c r="D284" s="128" t="s">
        <v>106</v>
      </c>
      <c r="E284" s="127" t="s">
        <v>106</v>
      </c>
      <c r="F284" s="172" t="s">
        <v>106</v>
      </c>
      <c r="G284" s="126">
        <v>4861</v>
      </c>
      <c r="H284" s="22"/>
      <c r="I284" s="22"/>
      <c r="J284" s="23"/>
      <c r="K284" s="23"/>
      <c r="L284" s="26" t="s">
        <v>134</v>
      </c>
      <c r="M284" s="10">
        <v>4861</v>
      </c>
      <c r="N284" s="169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69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17" t="str">
        <f t="shared" si="31"/>
        <v xml:space="preserve"> </v>
      </c>
      <c r="Q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17" t="str">
        <f t="shared" si="32"/>
        <v xml:space="preserve"> </v>
      </c>
      <c r="S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17" t="str">
        <f t="shared" si="33"/>
        <v xml:space="preserve"> </v>
      </c>
      <c r="U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69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17" t="str">
        <f t="shared" si="34"/>
        <v xml:space="preserve"> </v>
      </c>
      <c r="X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17" t="str">
        <f t="shared" si="35"/>
        <v xml:space="preserve"> </v>
      </c>
      <c r="Z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17" t="str">
        <f t="shared" si="36"/>
        <v xml:space="preserve"> </v>
      </c>
      <c r="AB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84" customFormat="1" ht="13.5" hidden="1">
      <c r="A285" s="170" t="str">
        <f t="shared" si="38"/>
        <v>71060101020000</v>
      </c>
      <c r="B285" s="171" t="s">
        <v>439</v>
      </c>
      <c r="C285" s="129" t="s">
        <v>157</v>
      </c>
      <c r="D285" s="128" t="s">
        <v>106</v>
      </c>
      <c r="E285" s="127" t="s">
        <v>106</v>
      </c>
      <c r="F285" s="172" t="s">
        <v>140</v>
      </c>
      <c r="G285" s="173" t="s">
        <v>440</v>
      </c>
      <c r="H285" s="142"/>
      <c r="I285" s="142"/>
      <c r="J285" s="143"/>
      <c r="K285" s="143"/>
      <c r="L285" s="24" t="s">
        <v>250</v>
      </c>
      <c r="M285" s="25"/>
      <c r="N285" s="183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83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16" t="str">
        <f t="shared" si="31"/>
        <v xml:space="preserve"> </v>
      </c>
      <c r="Q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16" t="str">
        <f t="shared" si="32"/>
        <v xml:space="preserve"> </v>
      </c>
      <c r="S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16" t="str">
        <f t="shared" si="33"/>
        <v xml:space="preserve"> </v>
      </c>
      <c r="U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83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16" t="str">
        <f t="shared" si="34"/>
        <v xml:space="preserve"> </v>
      </c>
      <c r="X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16" t="str">
        <f t="shared" si="35"/>
        <v xml:space="preserve"> </v>
      </c>
      <c r="Z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16" t="str">
        <f t="shared" si="36"/>
        <v xml:space="preserve"> </v>
      </c>
      <c r="AB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2" customFormat="1" ht="25.5" hidden="1">
      <c r="A286" s="170" t="str">
        <f t="shared" si="38"/>
        <v>71060101024819</v>
      </c>
      <c r="B286" s="171" t="s">
        <v>439</v>
      </c>
      <c r="C286" s="129" t="s">
        <v>157</v>
      </c>
      <c r="D286" s="128" t="s">
        <v>106</v>
      </c>
      <c r="E286" s="127" t="s">
        <v>106</v>
      </c>
      <c r="F286" s="172" t="s">
        <v>140</v>
      </c>
      <c r="G286" s="126">
        <v>4819</v>
      </c>
      <c r="H286" s="22"/>
      <c r="I286" s="16"/>
      <c r="J286" s="17"/>
      <c r="K286" s="17"/>
      <c r="L286" s="27" t="s">
        <v>219</v>
      </c>
      <c r="M286" s="28">
        <v>4819</v>
      </c>
      <c r="N286" s="169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69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17" t="str">
        <f t="shared" si="31"/>
        <v xml:space="preserve"> </v>
      </c>
      <c r="Q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17" t="str">
        <f t="shared" si="32"/>
        <v xml:space="preserve"> </v>
      </c>
      <c r="S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17" t="str">
        <f t="shared" si="33"/>
        <v xml:space="preserve"> </v>
      </c>
      <c r="U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69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17" t="str">
        <f t="shared" si="34"/>
        <v xml:space="preserve"> </v>
      </c>
      <c r="X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17" t="str">
        <f t="shared" si="35"/>
        <v xml:space="preserve"> </v>
      </c>
      <c r="Z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17" t="str">
        <f t="shared" si="36"/>
        <v xml:space="preserve"> </v>
      </c>
      <c r="AB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2" customFormat="1" hidden="1">
      <c r="A287" s="170" t="str">
        <f t="shared" si="38"/>
        <v>71060101025111</v>
      </c>
      <c r="B287" s="171" t="s">
        <v>439</v>
      </c>
      <c r="C287" s="129" t="s">
        <v>157</v>
      </c>
      <c r="D287" s="128" t="s">
        <v>106</v>
      </c>
      <c r="E287" s="127" t="s">
        <v>106</v>
      </c>
      <c r="F287" s="172" t="s">
        <v>140</v>
      </c>
      <c r="G287" s="126">
        <v>5111</v>
      </c>
      <c r="H287" s="22"/>
      <c r="I287" s="16"/>
      <c r="J287" s="17"/>
      <c r="K287" s="17"/>
      <c r="L287" s="27" t="s">
        <v>249</v>
      </c>
      <c r="M287" s="28">
        <v>5111</v>
      </c>
      <c r="N287" s="169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69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17" t="str">
        <f t="shared" si="31"/>
        <v xml:space="preserve"> </v>
      </c>
      <c r="Q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17" t="str">
        <f t="shared" si="32"/>
        <v xml:space="preserve"> </v>
      </c>
      <c r="S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17" t="str">
        <f t="shared" si="33"/>
        <v xml:space="preserve"> </v>
      </c>
      <c r="U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69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17" t="str">
        <f t="shared" si="34"/>
        <v xml:space="preserve"> </v>
      </c>
      <c r="X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17" t="str">
        <f t="shared" si="35"/>
        <v xml:space="preserve"> </v>
      </c>
      <c r="Z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17" t="str">
        <f t="shared" si="36"/>
        <v xml:space="preserve"> </v>
      </c>
      <c r="AB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2" customFormat="1" hidden="1">
      <c r="A288" s="170" t="str">
        <f t="shared" si="38"/>
        <v>71060101025112</v>
      </c>
      <c r="B288" s="171" t="s">
        <v>439</v>
      </c>
      <c r="C288" s="129" t="s">
        <v>157</v>
      </c>
      <c r="D288" s="128" t="s">
        <v>106</v>
      </c>
      <c r="E288" s="127" t="s">
        <v>106</v>
      </c>
      <c r="F288" s="172" t="s">
        <v>140</v>
      </c>
      <c r="G288" s="126">
        <v>5112</v>
      </c>
      <c r="H288" s="22"/>
      <c r="I288" s="16"/>
      <c r="J288" s="17"/>
      <c r="K288" s="17"/>
      <c r="L288" s="27" t="s">
        <v>173</v>
      </c>
      <c r="M288" s="28">
        <v>5112</v>
      </c>
      <c r="N288" s="169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69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17" t="str">
        <f t="shared" si="31"/>
        <v xml:space="preserve"> </v>
      </c>
      <c r="Q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17" t="str">
        <f t="shared" si="32"/>
        <v xml:space="preserve"> </v>
      </c>
      <c r="S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17" t="str">
        <f t="shared" si="33"/>
        <v xml:space="preserve"> </v>
      </c>
      <c r="U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69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17" t="str">
        <f t="shared" si="34"/>
        <v xml:space="preserve"> </v>
      </c>
      <c r="X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17" t="str">
        <f t="shared" si="35"/>
        <v xml:space="preserve"> </v>
      </c>
      <c r="Z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17" t="str">
        <f t="shared" si="36"/>
        <v xml:space="preserve"> </v>
      </c>
      <c r="AB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2" customFormat="1" hidden="1">
      <c r="A289" s="170" t="str">
        <f t="shared" si="38"/>
        <v>71060101025113</v>
      </c>
      <c r="B289" s="171" t="s">
        <v>439</v>
      </c>
      <c r="C289" s="129" t="s">
        <v>157</v>
      </c>
      <c r="D289" s="128" t="s">
        <v>106</v>
      </c>
      <c r="E289" s="127" t="s">
        <v>106</v>
      </c>
      <c r="F289" s="172" t="s">
        <v>140</v>
      </c>
      <c r="G289" s="126">
        <v>5113</v>
      </c>
      <c r="H289" s="22"/>
      <c r="I289" s="16"/>
      <c r="J289" s="17"/>
      <c r="K289" s="17"/>
      <c r="L289" s="27" t="s">
        <v>174</v>
      </c>
      <c r="M289" s="28">
        <v>5113</v>
      </c>
      <c r="N289" s="169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69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17" t="str">
        <f t="shared" si="31"/>
        <v xml:space="preserve"> </v>
      </c>
      <c r="Q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17" t="str">
        <f t="shared" si="32"/>
        <v xml:space="preserve"> </v>
      </c>
      <c r="S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17" t="str">
        <f t="shared" si="33"/>
        <v xml:space="preserve"> </v>
      </c>
      <c r="U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69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17" t="str">
        <f t="shared" si="34"/>
        <v xml:space="preserve"> </v>
      </c>
      <c r="X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17" t="str">
        <f t="shared" si="35"/>
        <v xml:space="preserve"> </v>
      </c>
      <c r="Z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17" t="str">
        <f t="shared" si="36"/>
        <v xml:space="preserve"> </v>
      </c>
      <c r="AB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190" customFormat="1" ht="54" hidden="1">
      <c r="A290" s="170" t="str">
        <f t="shared" si="38"/>
        <v>71060101030000</v>
      </c>
      <c r="B290" s="171" t="s">
        <v>439</v>
      </c>
      <c r="C290" s="129" t="s">
        <v>157</v>
      </c>
      <c r="D290" s="128" t="s">
        <v>106</v>
      </c>
      <c r="E290" s="127" t="s">
        <v>106</v>
      </c>
      <c r="F290" s="172" t="s">
        <v>442</v>
      </c>
      <c r="G290" s="173" t="s">
        <v>440</v>
      </c>
      <c r="H290" s="144"/>
      <c r="I290" s="46"/>
      <c r="J290" s="47"/>
      <c r="K290" s="47"/>
      <c r="L290" s="24" t="s">
        <v>492</v>
      </c>
      <c r="M290" s="25"/>
      <c r="N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16" t="str">
        <f t="shared" si="31"/>
        <v xml:space="preserve"> </v>
      </c>
      <c r="Q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16" t="str">
        <f t="shared" si="32"/>
        <v xml:space="preserve"> </v>
      </c>
      <c r="S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16" t="str">
        <f t="shared" si="33"/>
        <v xml:space="preserve"> </v>
      </c>
      <c r="U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16" t="str">
        <f t="shared" si="34"/>
        <v xml:space="preserve"> </v>
      </c>
      <c r="X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16" t="str">
        <f t="shared" si="35"/>
        <v xml:space="preserve"> </v>
      </c>
      <c r="Z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16" t="str">
        <f t="shared" si="36"/>
        <v xml:space="preserve"> </v>
      </c>
      <c r="AB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2" customFormat="1" ht="25.5" hidden="1">
      <c r="A291" s="170" t="str">
        <f t="shared" si="38"/>
        <v>71060101034819</v>
      </c>
      <c r="B291" s="171" t="s">
        <v>439</v>
      </c>
      <c r="C291" s="129" t="s">
        <v>157</v>
      </c>
      <c r="D291" s="128" t="s">
        <v>106</v>
      </c>
      <c r="E291" s="127" t="s">
        <v>106</v>
      </c>
      <c r="F291" s="172" t="s">
        <v>442</v>
      </c>
      <c r="G291" s="126">
        <v>4819</v>
      </c>
      <c r="H291" s="22"/>
      <c r="I291" s="16"/>
      <c r="J291" s="17"/>
      <c r="K291" s="17"/>
      <c r="L291" s="27" t="s">
        <v>219</v>
      </c>
      <c r="M291" s="28">
        <v>4819</v>
      </c>
      <c r="N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17" t="str">
        <f t="shared" si="31"/>
        <v xml:space="preserve"> </v>
      </c>
      <c r="Q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17" t="str">
        <f t="shared" si="32"/>
        <v xml:space="preserve"> </v>
      </c>
      <c r="S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17" t="str">
        <f t="shared" si="33"/>
        <v xml:space="preserve"> </v>
      </c>
      <c r="U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17" t="str">
        <f t="shared" si="34"/>
        <v xml:space="preserve"> </v>
      </c>
      <c r="X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17" t="str">
        <f t="shared" si="35"/>
        <v xml:space="preserve"> </v>
      </c>
      <c r="Z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17" t="str">
        <f t="shared" si="36"/>
        <v xml:space="preserve"> </v>
      </c>
      <c r="AB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2" customFormat="1" hidden="1">
      <c r="A292" s="170" t="str">
        <f t="shared" si="38"/>
        <v>71060101035111</v>
      </c>
      <c r="B292" s="171" t="s">
        <v>439</v>
      </c>
      <c r="C292" s="129" t="s">
        <v>157</v>
      </c>
      <c r="D292" s="128" t="s">
        <v>106</v>
      </c>
      <c r="E292" s="127" t="s">
        <v>106</v>
      </c>
      <c r="F292" s="172" t="s">
        <v>442</v>
      </c>
      <c r="G292" s="126">
        <v>5111</v>
      </c>
      <c r="H292" s="22"/>
      <c r="I292" s="16"/>
      <c r="J292" s="17"/>
      <c r="K292" s="17"/>
      <c r="L292" s="27" t="s">
        <v>249</v>
      </c>
      <c r="M292" s="28">
        <v>5111</v>
      </c>
      <c r="N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17" t="str">
        <f t="shared" si="31"/>
        <v xml:space="preserve"> </v>
      </c>
      <c r="Q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17" t="str">
        <f t="shared" si="32"/>
        <v xml:space="preserve"> </v>
      </c>
      <c r="S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17" t="str">
        <f t="shared" si="33"/>
        <v xml:space="preserve"> </v>
      </c>
      <c r="U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17" t="str">
        <f t="shared" si="34"/>
        <v xml:space="preserve"> </v>
      </c>
      <c r="X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17" t="str">
        <f t="shared" si="35"/>
        <v xml:space="preserve"> </v>
      </c>
      <c r="Z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17" t="str">
        <f t="shared" si="36"/>
        <v xml:space="preserve"> </v>
      </c>
      <c r="AB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2" customFormat="1" hidden="1">
      <c r="A293" s="170" t="str">
        <f t="shared" si="38"/>
        <v>71060101035112</v>
      </c>
      <c r="B293" s="171" t="s">
        <v>439</v>
      </c>
      <c r="C293" s="129" t="s">
        <v>157</v>
      </c>
      <c r="D293" s="128" t="s">
        <v>106</v>
      </c>
      <c r="E293" s="127" t="s">
        <v>106</v>
      </c>
      <c r="F293" s="172" t="s">
        <v>442</v>
      </c>
      <c r="G293" s="126">
        <v>5112</v>
      </c>
      <c r="H293" s="22"/>
      <c r="I293" s="16"/>
      <c r="J293" s="17"/>
      <c r="K293" s="17"/>
      <c r="L293" s="27" t="s">
        <v>173</v>
      </c>
      <c r="M293" s="28">
        <v>5112</v>
      </c>
      <c r="N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17" t="str">
        <f t="shared" si="31"/>
        <v xml:space="preserve"> </v>
      </c>
      <c r="Q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17" t="str">
        <f t="shared" si="32"/>
        <v xml:space="preserve"> </v>
      </c>
      <c r="S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17" t="str">
        <f t="shared" si="33"/>
        <v xml:space="preserve"> </v>
      </c>
      <c r="U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17" t="str">
        <f t="shared" si="34"/>
        <v xml:space="preserve"> </v>
      </c>
      <c r="X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17" t="str">
        <f t="shared" si="35"/>
        <v xml:space="preserve"> </v>
      </c>
      <c r="Z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17" t="str">
        <f t="shared" si="36"/>
        <v xml:space="preserve"> </v>
      </c>
      <c r="AB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2" customFormat="1" hidden="1">
      <c r="A294" s="170" t="str">
        <f t="shared" si="38"/>
        <v>71060101035113</v>
      </c>
      <c r="B294" s="171" t="s">
        <v>439</v>
      </c>
      <c r="C294" s="129" t="s">
        <v>157</v>
      </c>
      <c r="D294" s="128" t="s">
        <v>106</v>
      </c>
      <c r="E294" s="127" t="s">
        <v>106</v>
      </c>
      <c r="F294" s="172" t="s">
        <v>442</v>
      </c>
      <c r="G294" s="126">
        <v>5113</v>
      </c>
      <c r="H294" s="22"/>
      <c r="I294" s="16"/>
      <c r="J294" s="17"/>
      <c r="K294" s="17"/>
      <c r="L294" s="27" t="s">
        <v>174</v>
      </c>
      <c r="M294" s="28">
        <v>5113</v>
      </c>
      <c r="N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17" t="str">
        <f t="shared" si="31"/>
        <v xml:space="preserve"> </v>
      </c>
      <c r="Q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17" t="str">
        <f t="shared" si="32"/>
        <v xml:space="preserve"> </v>
      </c>
      <c r="S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17" t="str">
        <f t="shared" si="33"/>
        <v xml:space="preserve"> </v>
      </c>
      <c r="U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17" t="str">
        <f t="shared" si="34"/>
        <v xml:space="preserve"> </v>
      </c>
      <c r="X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17" t="str">
        <f t="shared" si="35"/>
        <v xml:space="preserve"> </v>
      </c>
      <c r="Z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17" t="str">
        <f t="shared" si="36"/>
        <v xml:space="preserve"> </v>
      </c>
      <c r="AB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75" customFormat="1" ht="13.5" hidden="1">
      <c r="A295" s="170" t="str">
        <f t="shared" si="38"/>
        <v>71060300000000</v>
      </c>
      <c r="B295" s="171" t="s">
        <v>439</v>
      </c>
      <c r="C295" s="129" t="s">
        <v>157</v>
      </c>
      <c r="D295" s="128" t="s">
        <v>442</v>
      </c>
      <c r="E295" s="127" t="s">
        <v>441</v>
      </c>
      <c r="F295" s="172" t="s">
        <v>441</v>
      </c>
      <c r="G295" s="173" t="s">
        <v>440</v>
      </c>
      <c r="H295" s="166">
        <v>2630</v>
      </c>
      <c r="I295" s="159" t="s">
        <v>157</v>
      </c>
      <c r="J295" s="160">
        <v>3</v>
      </c>
      <c r="K295" s="160">
        <v>0</v>
      </c>
      <c r="L295" s="161" t="s">
        <v>251</v>
      </c>
      <c r="M295" s="167"/>
      <c r="N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14" t="str">
        <f t="shared" si="31"/>
        <v xml:space="preserve"> </v>
      </c>
      <c r="Q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14" t="str">
        <f t="shared" si="32"/>
        <v xml:space="preserve"> </v>
      </c>
      <c r="S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14" t="str">
        <f t="shared" si="33"/>
        <v xml:space="preserve"> </v>
      </c>
      <c r="U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14" t="str">
        <f t="shared" si="34"/>
        <v xml:space="preserve"> </v>
      </c>
      <c r="X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14" t="str">
        <f t="shared" si="35"/>
        <v xml:space="preserve"> </v>
      </c>
      <c r="Z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14" t="str">
        <f t="shared" si="36"/>
        <v xml:space="preserve"> </v>
      </c>
      <c r="AB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2" customFormat="1" ht="12.75" hidden="1">
      <c r="A296" s="170" t="str">
        <f t="shared" si="38"/>
        <v>71060300000001</v>
      </c>
      <c r="B296" s="171" t="s">
        <v>439</v>
      </c>
      <c r="C296" s="129" t="s">
        <v>157</v>
      </c>
      <c r="D296" s="128" t="s">
        <v>442</v>
      </c>
      <c r="E296" s="127" t="s">
        <v>441</v>
      </c>
      <c r="F296" s="172" t="s">
        <v>441</v>
      </c>
      <c r="G296" s="173" t="s">
        <v>96</v>
      </c>
      <c r="H296" s="22"/>
      <c r="I296" s="16"/>
      <c r="J296" s="17"/>
      <c r="K296" s="17"/>
      <c r="L296" s="27" t="s">
        <v>110</v>
      </c>
      <c r="M296" s="28"/>
      <c r="N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13" t="str">
        <f t="shared" si="31"/>
        <v xml:space="preserve"> </v>
      </c>
      <c r="Q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13" t="str">
        <f t="shared" si="32"/>
        <v xml:space="preserve"> </v>
      </c>
      <c r="S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13" t="str">
        <f t="shared" si="33"/>
        <v xml:space="preserve"> </v>
      </c>
      <c r="U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13" t="str">
        <f t="shared" si="34"/>
        <v xml:space="preserve"> </v>
      </c>
      <c r="X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13" t="str">
        <f t="shared" si="35"/>
        <v xml:space="preserve"> </v>
      </c>
      <c r="Z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13" t="str">
        <f t="shared" si="36"/>
        <v xml:space="preserve"> </v>
      </c>
      <c r="AB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79" customFormat="1" ht="12.75" hidden="1">
      <c r="A297" s="170" t="str">
        <f t="shared" si="38"/>
        <v>71060301000000</v>
      </c>
      <c r="B297" s="171" t="s">
        <v>439</v>
      </c>
      <c r="C297" s="129" t="s">
        <v>157</v>
      </c>
      <c r="D297" s="128" t="s">
        <v>442</v>
      </c>
      <c r="E297" s="127" t="s">
        <v>106</v>
      </c>
      <c r="F297" s="172" t="s">
        <v>441</v>
      </c>
      <c r="G297" s="173" t="s">
        <v>440</v>
      </c>
      <c r="H297" s="146">
        <v>2631</v>
      </c>
      <c r="I297" s="147" t="s">
        <v>157</v>
      </c>
      <c r="J297" s="148">
        <v>3</v>
      </c>
      <c r="K297" s="148">
        <v>1</v>
      </c>
      <c r="L297" s="149" t="s">
        <v>252</v>
      </c>
      <c r="M297" s="150"/>
      <c r="N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15" t="str">
        <f t="shared" si="31"/>
        <v xml:space="preserve"> </v>
      </c>
      <c r="Q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15" t="str">
        <f t="shared" si="32"/>
        <v xml:space="preserve"> </v>
      </c>
      <c r="S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15" t="str">
        <f t="shared" si="33"/>
        <v xml:space="preserve"> </v>
      </c>
      <c r="U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15" t="str">
        <f t="shared" si="34"/>
        <v xml:space="preserve"> </v>
      </c>
      <c r="X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15" t="str">
        <f t="shared" si="35"/>
        <v xml:space="preserve"> </v>
      </c>
      <c r="Z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15" t="str">
        <f t="shared" si="36"/>
        <v xml:space="preserve"> </v>
      </c>
      <c r="AB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2" customFormat="1" ht="12.75" hidden="1">
      <c r="A298" s="170" t="str">
        <f t="shared" si="38"/>
        <v>71060301000001</v>
      </c>
      <c r="B298" s="171" t="s">
        <v>439</v>
      </c>
      <c r="C298" s="129" t="s">
        <v>157</v>
      </c>
      <c r="D298" s="128" t="s">
        <v>442</v>
      </c>
      <c r="E298" s="127" t="s">
        <v>106</v>
      </c>
      <c r="F298" s="172" t="s">
        <v>441</v>
      </c>
      <c r="G298" s="173" t="s">
        <v>96</v>
      </c>
      <c r="H298" s="22"/>
      <c r="I298" s="22"/>
      <c r="J298" s="23"/>
      <c r="K298" s="23"/>
      <c r="L298" s="27" t="s">
        <v>108</v>
      </c>
      <c r="M298" s="28"/>
      <c r="N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13" t="str">
        <f t="shared" si="31"/>
        <v xml:space="preserve"> </v>
      </c>
      <c r="Q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13" t="str">
        <f t="shared" si="32"/>
        <v xml:space="preserve"> </v>
      </c>
      <c r="S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13" t="str">
        <f t="shared" si="33"/>
        <v xml:space="preserve"> </v>
      </c>
      <c r="U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13" t="str">
        <f t="shared" si="34"/>
        <v xml:space="preserve"> </v>
      </c>
      <c r="X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13" t="str">
        <f t="shared" si="35"/>
        <v xml:space="preserve"> </v>
      </c>
      <c r="Z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13" t="str">
        <f t="shared" si="36"/>
        <v xml:space="preserve"> </v>
      </c>
      <c r="AB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84" customFormat="1" ht="67.5" hidden="1">
      <c r="A299" s="170" t="str">
        <f t="shared" si="38"/>
        <v>71060301010000</v>
      </c>
      <c r="B299" s="171" t="s">
        <v>439</v>
      </c>
      <c r="C299" s="129" t="s">
        <v>157</v>
      </c>
      <c r="D299" s="128" t="s">
        <v>442</v>
      </c>
      <c r="E299" s="127" t="s">
        <v>106</v>
      </c>
      <c r="F299" s="172" t="s">
        <v>106</v>
      </c>
      <c r="G299" s="173" t="s">
        <v>440</v>
      </c>
      <c r="H299" s="141"/>
      <c r="I299" s="142"/>
      <c r="J299" s="143"/>
      <c r="K299" s="143"/>
      <c r="L299" s="24" t="s">
        <v>253</v>
      </c>
      <c r="M299" s="25"/>
      <c r="N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16" t="str">
        <f t="shared" si="31"/>
        <v xml:space="preserve"> </v>
      </c>
      <c r="Q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16" t="str">
        <f t="shared" si="32"/>
        <v xml:space="preserve"> </v>
      </c>
      <c r="S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16" t="str">
        <f t="shared" si="33"/>
        <v xml:space="preserve"> </v>
      </c>
      <c r="U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16" t="str">
        <f t="shared" si="34"/>
        <v xml:space="preserve"> </v>
      </c>
      <c r="X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16" t="str">
        <f t="shared" si="35"/>
        <v xml:space="preserve"> </v>
      </c>
      <c r="Z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16" t="str">
        <f t="shared" si="36"/>
        <v xml:space="preserve"> </v>
      </c>
      <c r="AB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2" customFormat="1" hidden="1">
      <c r="A300" s="170" t="str">
        <f t="shared" si="38"/>
        <v>71060301014861</v>
      </c>
      <c r="B300" s="171" t="s">
        <v>439</v>
      </c>
      <c r="C300" s="129" t="s">
        <v>157</v>
      </c>
      <c r="D300" s="128" t="s">
        <v>442</v>
      </c>
      <c r="E300" s="127" t="s">
        <v>106</v>
      </c>
      <c r="F300" s="172" t="s">
        <v>106</v>
      </c>
      <c r="G300" s="126">
        <v>4861</v>
      </c>
      <c r="H300" s="22"/>
      <c r="I300" s="16"/>
      <c r="J300" s="17"/>
      <c r="K300" s="17"/>
      <c r="L300" s="27" t="s">
        <v>134</v>
      </c>
      <c r="M300" s="28">
        <v>4861</v>
      </c>
      <c r="N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17" t="str">
        <f t="shared" si="31"/>
        <v xml:space="preserve"> </v>
      </c>
      <c r="Q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17" t="str">
        <f t="shared" si="32"/>
        <v xml:space="preserve"> </v>
      </c>
      <c r="S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17" t="str">
        <f t="shared" si="33"/>
        <v xml:space="preserve"> </v>
      </c>
      <c r="U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17" t="str">
        <f t="shared" si="34"/>
        <v xml:space="preserve"> </v>
      </c>
      <c r="X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17" t="str">
        <f t="shared" si="35"/>
        <v xml:space="preserve"> </v>
      </c>
      <c r="Z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17" t="str">
        <f t="shared" si="36"/>
        <v xml:space="preserve"> </v>
      </c>
      <c r="AB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2" customFormat="1" hidden="1">
      <c r="A301" s="170" t="str">
        <f t="shared" si="38"/>
        <v>71060301015112</v>
      </c>
      <c r="B301" s="171" t="s">
        <v>439</v>
      </c>
      <c r="C301" s="129" t="s">
        <v>157</v>
      </c>
      <c r="D301" s="128" t="s">
        <v>442</v>
      </c>
      <c r="E301" s="127" t="s">
        <v>106</v>
      </c>
      <c r="F301" s="172" t="s">
        <v>106</v>
      </c>
      <c r="G301" s="173" t="s">
        <v>87</v>
      </c>
      <c r="H301" s="180"/>
      <c r="I301" s="180"/>
      <c r="J301" s="181"/>
      <c r="K301" s="182"/>
      <c r="L301" s="33" t="s">
        <v>173</v>
      </c>
      <c r="M301" s="10" t="s">
        <v>87</v>
      </c>
      <c r="N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17" t="str">
        <f t="shared" si="31"/>
        <v xml:space="preserve"> </v>
      </c>
      <c r="Q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17" t="str">
        <f t="shared" si="32"/>
        <v xml:space="preserve"> </v>
      </c>
      <c r="S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17" t="str">
        <f t="shared" si="33"/>
        <v xml:space="preserve"> </v>
      </c>
      <c r="U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17" t="str">
        <f t="shared" si="34"/>
        <v xml:space="preserve"> </v>
      </c>
      <c r="X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17" t="str">
        <f t="shared" si="35"/>
        <v xml:space="preserve"> </v>
      </c>
      <c r="Z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17" t="str">
        <f t="shared" si="36"/>
        <v xml:space="preserve"> </v>
      </c>
      <c r="AB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2" customFormat="1" hidden="1">
      <c r="A302" s="170" t="str">
        <f t="shared" si="38"/>
        <v>71060301015113</v>
      </c>
      <c r="B302" s="171" t="s">
        <v>439</v>
      </c>
      <c r="C302" s="129" t="s">
        <v>157</v>
      </c>
      <c r="D302" s="128" t="s">
        <v>442</v>
      </c>
      <c r="E302" s="127" t="s">
        <v>106</v>
      </c>
      <c r="F302" s="172" t="s">
        <v>106</v>
      </c>
      <c r="G302" s="173" t="s">
        <v>85</v>
      </c>
      <c r="H302" s="180"/>
      <c r="I302" s="180"/>
      <c r="J302" s="181"/>
      <c r="K302" s="182"/>
      <c r="L302" s="33" t="s">
        <v>174</v>
      </c>
      <c r="M302" s="10" t="s">
        <v>85</v>
      </c>
      <c r="N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17" t="str">
        <f t="shared" si="31"/>
        <v xml:space="preserve"> </v>
      </c>
      <c r="Q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17" t="str">
        <f t="shared" si="32"/>
        <v xml:space="preserve"> </v>
      </c>
      <c r="S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17" t="str">
        <f t="shared" si="33"/>
        <v xml:space="preserve"> </v>
      </c>
      <c r="U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17" t="str">
        <f t="shared" si="34"/>
        <v xml:space="preserve"> </v>
      </c>
      <c r="X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17" t="str">
        <f t="shared" si="35"/>
        <v xml:space="preserve"> </v>
      </c>
      <c r="Z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17" t="str">
        <f t="shared" si="36"/>
        <v xml:space="preserve"> </v>
      </c>
      <c r="AB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84" customFormat="1" ht="54" hidden="1">
      <c r="A303" s="170" t="str">
        <f t="shared" si="38"/>
        <v>71060301020000</v>
      </c>
      <c r="B303" s="171" t="s">
        <v>439</v>
      </c>
      <c r="C303" s="129" t="s">
        <v>157</v>
      </c>
      <c r="D303" s="128" t="s">
        <v>442</v>
      </c>
      <c r="E303" s="127" t="s">
        <v>106</v>
      </c>
      <c r="F303" s="172" t="s">
        <v>140</v>
      </c>
      <c r="G303" s="173" t="s">
        <v>440</v>
      </c>
      <c r="H303" s="141"/>
      <c r="I303" s="142"/>
      <c r="J303" s="143"/>
      <c r="K303" s="143"/>
      <c r="L303" s="24" t="s">
        <v>254</v>
      </c>
      <c r="M303" s="25"/>
      <c r="N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16" t="str">
        <f t="shared" si="31"/>
        <v xml:space="preserve"> </v>
      </c>
      <c r="Q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16" t="str">
        <f t="shared" si="32"/>
        <v xml:space="preserve"> </v>
      </c>
      <c r="S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16" t="str">
        <f t="shared" si="33"/>
        <v xml:space="preserve"> </v>
      </c>
      <c r="U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16" t="str">
        <f t="shared" si="34"/>
        <v xml:space="preserve"> </v>
      </c>
      <c r="X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16" t="str">
        <f t="shared" si="35"/>
        <v xml:space="preserve"> </v>
      </c>
      <c r="Z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16" t="str">
        <f t="shared" si="36"/>
        <v xml:space="preserve"> </v>
      </c>
      <c r="AB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2" customFormat="1" hidden="1">
      <c r="A304" s="170" t="str">
        <f t="shared" si="38"/>
        <v>71060301024861</v>
      </c>
      <c r="B304" s="171" t="s">
        <v>439</v>
      </c>
      <c r="C304" s="129" t="s">
        <v>157</v>
      </c>
      <c r="D304" s="128" t="s">
        <v>442</v>
      </c>
      <c r="E304" s="127" t="s">
        <v>106</v>
      </c>
      <c r="F304" s="172" t="s">
        <v>140</v>
      </c>
      <c r="G304" s="126">
        <v>4861</v>
      </c>
      <c r="H304" s="22"/>
      <c r="I304" s="16"/>
      <c r="J304" s="17"/>
      <c r="K304" s="17"/>
      <c r="L304" s="27" t="s">
        <v>134</v>
      </c>
      <c r="M304" s="28">
        <v>4861</v>
      </c>
      <c r="N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17" t="str">
        <f t="shared" si="31"/>
        <v xml:space="preserve"> </v>
      </c>
      <c r="Q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17" t="str">
        <f t="shared" si="32"/>
        <v xml:space="preserve"> </v>
      </c>
      <c r="S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17" t="str">
        <f t="shared" si="33"/>
        <v xml:space="preserve"> </v>
      </c>
      <c r="U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17" t="str">
        <f t="shared" si="34"/>
        <v xml:space="preserve"> </v>
      </c>
      <c r="X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17" t="str">
        <f t="shared" si="35"/>
        <v xml:space="preserve"> </v>
      </c>
      <c r="Z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17" t="str">
        <f t="shared" si="36"/>
        <v xml:space="preserve"> </v>
      </c>
      <c r="AB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84" customFormat="1" ht="54" hidden="1">
      <c r="A305" s="170" t="str">
        <f t="shared" si="38"/>
        <v>71060301030000</v>
      </c>
      <c r="B305" s="171" t="s">
        <v>439</v>
      </c>
      <c r="C305" s="129" t="s">
        <v>157</v>
      </c>
      <c r="D305" s="128" t="s">
        <v>442</v>
      </c>
      <c r="E305" s="127" t="s">
        <v>106</v>
      </c>
      <c r="F305" s="172" t="s">
        <v>442</v>
      </c>
      <c r="G305" s="173" t="s">
        <v>440</v>
      </c>
      <c r="H305" s="141"/>
      <c r="I305" s="142"/>
      <c r="J305" s="143"/>
      <c r="K305" s="143"/>
      <c r="L305" s="24" t="s">
        <v>255</v>
      </c>
      <c r="M305" s="25"/>
      <c r="N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16" t="str">
        <f t="shared" si="31"/>
        <v xml:space="preserve"> </v>
      </c>
      <c r="Q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16" t="str">
        <f t="shared" si="32"/>
        <v xml:space="preserve"> </v>
      </c>
      <c r="S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16" t="str">
        <f t="shared" si="33"/>
        <v xml:space="preserve"> </v>
      </c>
      <c r="U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16" t="str">
        <f t="shared" si="34"/>
        <v xml:space="preserve"> </v>
      </c>
      <c r="X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16" t="str">
        <f t="shared" si="35"/>
        <v xml:space="preserve"> </v>
      </c>
      <c r="Z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16" t="str">
        <f t="shared" si="36"/>
        <v xml:space="preserve"> </v>
      </c>
      <c r="AB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2" customFormat="1" hidden="1">
      <c r="A306" s="170" t="str">
        <f t="shared" si="38"/>
        <v>71060301034861</v>
      </c>
      <c r="B306" s="171" t="s">
        <v>439</v>
      </c>
      <c r="C306" s="129" t="s">
        <v>157</v>
      </c>
      <c r="D306" s="128" t="s">
        <v>442</v>
      </c>
      <c r="E306" s="127" t="s">
        <v>106</v>
      </c>
      <c r="F306" s="172" t="s">
        <v>442</v>
      </c>
      <c r="G306" s="126">
        <v>4861</v>
      </c>
      <c r="H306" s="22"/>
      <c r="I306" s="16"/>
      <c r="J306" s="17"/>
      <c r="K306" s="17"/>
      <c r="L306" s="27" t="s">
        <v>134</v>
      </c>
      <c r="M306" s="28">
        <v>4861</v>
      </c>
      <c r="N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17" t="str">
        <f t="shared" si="31"/>
        <v xml:space="preserve"> </v>
      </c>
      <c r="Q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17" t="str">
        <f t="shared" si="32"/>
        <v xml:space="preserve"> </v>
      </c>
      <c r="S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17" t="str">
        <f t="shared" si="33"/>
        <v xml:space="preserve"> </v>
      </c>
      <c r="U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17" t="str">
        <f t="shared" si="34"/>
        <v xml:space="preserve"> </v>
      </c>
      <c r="X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17" t="str">
        <f t="shared" si="35"/>
        <v xml:space="preserve"> </v>
      </c>
      <c r="Z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17" t="str">
        <f t="shared" si="36"/>
        <v xml:space="preserve"> </v>
      </c>
      <c r="AB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84" customFormat="1" ht="40.5" hidden="1">
      <c r="A307" s="170" t="str">
        <f t="shared" si="38"/>
        <v>71060301040000</v>
      </c>
      <c r="B307" s="171" t="s">
        <v>439</v>
      </c>
      <c r="C307" s="129" t="s">
        <v>157</v>
      </c>
      <c r="D307" s="128" t="s">
        <v>442</v>
      </c>
      <c r="E307" s="127" t="s">
        <v>106</v>
      </c>
      <c r="F307" s="172" t="s">
        <v>155</v>
      </c>
      <c r="G307" s="173" t="s">
        <v>440</v>
      </c>
      <c r="H307" s="141"/>
      <c r="I307" s="142"/>
      <c r="J307" s="143"/>
      <c r="K307" s="143"/>
      <c r="L307" s="24" t="s">
        <v>256</v>
      </c>
      <c r="M307" s="25"/>
      <c r="N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16" t="str">
        <f t="shared" si="31"/>
        <v xml:space="preserve"> </v>
      </c>
      <c r="Q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16" t="str">
        <f t="shared" si="32"/>
        <v xml:space="preserve"> </v>
      </c>
      <c r="S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16" t="str">
        <f t="shared" si="33"/>
        <v xml:space="preserve"> </v>
      </c>
      <c r="U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16" t="str">
        <f t="shared" si="34"/>
        <v xml:space="preserve"> </v>
      </c>
      <c r="X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16" t="str">
        <f t="shared" si="35"/>
        <v xml:space="preserve"> </v>
      </c>
      <c r="Z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16" t="str">
        <f t="shared" si="36"/>
        <v xml:space="preserve"> </v>
      </c>
      <c r="AB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2" customFormat="1" hidden="1">
      <c r="A308" s="170" t="str">
        <f t="shared" si="38"/>
        <v>71060301044861</v>
      </c>
      <c r="B308" s="171" t="s">
        <v>439</v>
      </c>
      <c r="C308" s="129" t="s">
        <v>157</v>
      </c>
      <c r="D308" s="128" t="s">
        <v>442</v>
      </c>
      <c r="E308" s="127" t="s">
        <v>106</v>
      </c>
      <c r="F308" s="172" t="s">
        <v>155</v>
      </c>
      <c r="G308" s="126">
        <v>4861</v>
      </c>
      <c r="H308" s="22"/>
      <c r="I308" s="16"/>
      <c r="J308" s="17"/>
      <c r="K308" s="17"/>
      <c r="L308" s="27" t="s">
        <v>134</v>
      </c>
      <c r="M308" s="28">
        <v>4861</v>
      </c>
      <c r="N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17" t="str">
        <f t="shared" si="31"/>
        <v xml:space="preserve"> </v>
      </c>
      <c r="Q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17" t="str">
        <f t="shared" si="32"/>
        <v xml:space="preserve"> </v>
      </c>
      <c r="S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17" t="str">
        <f t="shared" si="33"/>
        <v xml:space="preserve"> </v>
      </c>
      <c r="U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17" t="str">
        <f t="shared" si="34"/>
        <v xml:space="preserve"> </v>
      </c>
      <c r="X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17" t="str">
        <f t="shared" si="35"/>
        <v xml:space="preserve"> </v>
      </c>
      <c r="Z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17" t="str">
        <f t="shared" si="36"/>
        <v xml:space="preserve"> </v>
      </c>
      <c r="AB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84" customFormat="1" ht="54" hidden="1">
      <c r="A309" s="170" t="str">
        <f t="shared" si="38"/>
        <v>71060301050000</v>
      </c>
      <c r="B309" s="171" t="s">
        <v>439</v>
      </c>
      <c r="C309" s="129" t="s">
        <v>157</v>
      </c>
      <c r="D309" s="128" t="s">
        <v>442</v>
      </c>
      <c r="E309" s="127" t="s">
        <v>106</v>
      </c>
      <c r="F309" s="172" t="s">
        <v>149</v>
      </c>
      <c r="G309" s="173" t="s">
        <v>440</v>
      </c>
      <c r="H309" s="141"/>
      <c r="I309" s="142"/>
      <c r="J309" s="143"/>
      <c r="K309" s="143"/>
      <c r="L309" s="24" t="s">
        <v>257</v>
      </c>
      <c r="M309" s="25"/>
      <c r="N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16" t="str">
        <f t="shared" si="31"/>
        <v xml:space="preserve"> </v>
      </c>
      <c r="Q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16" t="str">
        <f t="shared" si="32"/>
        <v xml:space="preserve"> </v>
      </c>
      <c r="S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16" t="str">
        <f t="shared" si="33"/>
        <v xml:space="preserve"> </v>
      </c>
      <c r="U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16" t="str">
        <f t="shared" si="34"/>
        <v xml:space="preserve"> </v>
      </c>
      <c r="X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16" t="str">
        <f t="shared" si="35"/>
        <v xml:space="preserve"> </v>
      </c>
      <c r="Z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16" t="str">
        <f t="shared" si="36"/>
        <v xml:space="preserve"> </v>
      </c>
      <c r="AB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2" customFormat="1" hidden="1">
      <c r="A310" s="170" t="str">
        <f t="shared" si="38"/>
        <v>71060301054861</v>
      </c>
      <c r="B310" s="171" t="s">
        <v>439</v>
      </c>
      <c r="C310" s="129" t="s">
        <v>157</v>
      </c>
      <c r="D310" s="128" t="s">
        <v>442</v>
      </c>
      <c r="E310" s="127" t="s">
        <v>106</v>
      </c>
      <c r="F310" s="172" t="s">
        <v>149</v>
      </c>
      <c r="G310" s="126">
        <v>4861</v>
      </c>
      <c r="H310" s="22"/>
      <c r="I310" s="16"/>
      <c r="J310" s="17"/>
      <c r="K310" s="17"/>
      <c r="L310" s="27" t="s">
        <v>134</v>
      </c>
      <c r="M310" s="28">
        <v>4861</v>
      </c>
      <c r="N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17" t="str">
        <f t="shared" si="31"/>
        <v xml:space="preserve"> </v>
      </c>
      <c r="Q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17" t="str">
        <f t="shared" si="32"/>
        <v xml:space="preserve"> </v>
      </c>
      <c r="S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17" t="str">
        <f t="shared" si="33"/>
        <v xml:space="preserve"> </v>
      </c>
      <c r="U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17" t="str">
        <f t="shared" si="34"/>
        <v xml:space="preserve"> </v>
      </c>
      <c r="X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17" t="str">
        <f t="shared" si="35"/>
        <v xml:space="preserve"> </v>
      </c>
      <c r="Z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17" t="str">
        <f t="shared" si="36"/>
        <v xml:space="preserve"> </v>
      </c>
      <c r="AB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75" customFormat="1" ht="13.5">
      <c r="A311" s="170" t="str">
        <f t="shared" si="38"/>
        <v>71060400000000</v>
      </c>
      <c r="B311" s="171" t="s">
        <v>439</v>
      </c>
      <c r="C311" s="129" t="s">
        <v>157</v>
      </c>
      <c r="D311" s="128" t="s">
        <v>155</v>
      </c>
      <c r="E311" s="127" t="s">
        <v>441</v>
      </c>
      <c r="F311" s="172" t="s">
        <v>441</v>
      </c>
      <c r="G311" s="173" t="s">
        <v>440</v>
      </c>
      <c r="H311" s="166">
        <v>2640</v>
      </c>
      <c r="I311" s="159" t="s">
        <v>157</v>
      </c>
      <c r="J311" s="160">
        <v>4</v>
      </c>
      <c r="K311" s="160">
        <v>0</v>
      </c>
      <c r="L311" s="161" t="s">
        <v>258</v>
      </c>
      <c r="M311" s="167"/>
      <c r="N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14" t="str">
        <f t="shared" si="31"/>
        <v xml:space="preserve"> </v>
      </c>
      <c r="Q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14" t="str">
        <f t="shared" si="32"/>
        <v xml:space="preserve"> </v>
      </c>
      <c r="S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14" t="str">
        <f t="shared" si="33"/>
        <v xml:space="preserve"> </v>
      </c>
      <c r="U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14" t="str">
        <f t="shared" si="34"/>
        <v xml:space="preserve"> </v>
      </c>
      <c r="X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14" t="str">
        <f t="shared" si="35"/>
        <v xml:space="preserve"> </v>
      </c>
      <c r="Z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14" t="str">
        <f t="shared" si="36"/>
        <v xml:space="preserve"> </v>
      </c>
      <c r="AB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2" customFormat="1" ht="12.75">
      <c r="A312" s="170" t="str">
        <f t="shared" si="38"/>
        <v>71060400000001</v>
      </c>
      <c r="B312" s="171" t="s">
        <v>439</v>
      </c>
      <c r="C312" s="129" t="s">
        <v>157</v>
      </c>
      <c r="D312" s="128" t="s">
        <v>155</v>
      </c>
      <c r="E312" s="127" t="s">
        <v>441</v>
      </c>
      <c r="F312" s="172" t="s">
        <v>441</v>
      </c>
      <c r="G312" s="173" t="s">
        <v>96</v>
      </c>
      <c r="H312" s="22"/>
      <c r="I312" s="16"/>
      <c r="J312" s="17"/>
      <c r="K312" s="17"/>
      <c r="L312" s="27" t="s">
        <v>110</v>
      </c>
      <c r="M312" s="28"/>
      <c r="N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13" t="str">
        <f t="shared" si="31"/>
        <v xml:space="preserve"> </v>
      </c>
      <c r="Q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13" t="str">
        <f t="shared" si="32"/>
        <v xml:space="preserve"> </v>
      </c>
      <c r="S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13" t="str">
        <f t="shared" si="33"/>
        <v xml:space="preserve"> </v>
      </c>
      <c r="U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13" t="str">
        <f t="shared" si="34"/>
        <v xml:space="preserve"> </v>
      </c>
      <c r="X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13" t="str">
        <f t="shared" si="35"/>
        <v xml:space="preserve"> </v>
      </c>
      <c r="Z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13" t="str">
        <f t="shared" si="36"/>
        <v xml:space="preserve"> </v>
      </c>
      <c r="AB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79" customFormat="1" ht="12.75">
      <c r="A313" s="170" t="str">
        <f t="shared" si="38"/>
        <v>71060401000000</v>
      </c>
      <c r="B313" s="171" t="s">
        <v>439</v>
      </c>
      <c r="C313" s="129" t="s">
        <v>157</v>
      </c>
      <c r="D313" s="128" t="s">
        <v>155</v>
      </c>
      <c r="E313" s="127" t="s">
        <v>106</v>
      </c>
      <c r="F313" s="172" t="s">
        <v>441</v>
      </c>
      <c r="G313" s="173" t="s">
        <v>440</v>
      </c>
      <c r="H313" s="146">
        <v>2641</v>
      </c>
      <c r="I313" s="147" t="s">
        <v>157</v>
      </c>
      <c r="J313" s="148">
        <v>4</v>
      </c>
      <c r="K313" s="148">
        <v>1</v>
      </c>
      <c r="L313" s="149" t="s">
        <v>259</v>
      </c>
      <c r="M313" s="150"/>
      <c r="N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15" t="str">
        <f t="shared" si="31"/>
        <v xml:space="preserve"> </v>
      </c>
      <c r="Q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15" t="str">
        <f t="shared" si="32"/>
        <v xml:space="preserve"> </v>
      </c>
      <c r="S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15" t="str">
        <f t="shared" si="33"/>
        <v xml:space="preserve"> </v>
      </c>
      <c r="U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15" t="str">
        <f t="shared" si="34"/>
        <v xml:space="preserve"> </v>
      </c>
      <c r="X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15" t="str">
        <f t="shared" si="35"/>
        <v xml:space="preserve"> </v>
      </c>
      <c r="Z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15" t="str">
        <f t="shared" si="36"/>
        <v xml:space="preserve"> </v>
      </c>
      <c r="AB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2" customFormat="1" ht="12.75">
      <c r="A314" s="170" t="str">
        <f t="shared" si="38"/>
        <v>71060401000001</v>
      </c>
      <c r="B314" s="171" t="s">
        <v>439</v>
      </c>
      <c r="C314" s="129" t="s">
        <v>157</v>
      </c>
      <c r="D314" s="128" t="s">
        <v>155</v>
      </c>
      <c r="E314" s="127" t="s">
        <v>106</v>
      </c>
      <c r="F314" s="172" t="s">
        <v>441</v>
      </c>
      <c r="G314" s="173" t="s">
        <v>96</v>
      </c>
      <c r="H314" s="22"/>
      <c r="I314" s="22"/>
      <c r="J314" s="23"/>
      <c r="K314" s="23"/>
      <c r="L314" s="27" t="s">
        <v>108</v>
      </c>
      <c r="M314" s="28"/>
      <c r="N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13" t="str">
        <f t="shared" si="31"/>
        <v xml:space="preserve"> </v>
      </c>
      <c r="Q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13" t="str">
        <f t="shared" si="32"/>
        <v xml:space="preserve"> </v>
      </c>
      <c r="S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13" t="str">
        <f t="shared" si="33"/>
        <v xml:space="preserve"> </v>
      </c>
      <c r="U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13" t="str">
        <f t="shared" si="34"/>
        <v xml:space="preserve"> </v>
      </c>
      <c r="X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13" t="str">
        <f t="shared" si="35"/>
        <v xml:space="preserve"> </v>
      </c>
      <c r="Z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13" t="str">
        <f t="shared" si="36"/>
        <v xml:space="preserve"> </v>
      </c>
      <c r="AB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84" customFormat="1" ht="13.5">
      <c r="A315" s="170" t="str">
        <f t="shared" si="38"/>
        <v>71060401010000</v>
      </c>
      <c r="B315" s="171" t="s">
        <v>439</v>
      </c>
      <c r="C315" s="129" t="s">
        <v>157</v>
      </c>
      <c r="D315" s="128" t="s">
        <v>155</v>
      </c>
      <c r="E315" s="127" t="s">
        <v>106</v>
      </c>
      <c r="F315" s="172" t="s">
        <v>106</v>
      </c>
      <c r="G315" s="173" t="s">
        <v>440</v>
      </c>
      <c r="H315" s="41"/>
      <c r="I315" s="42"/>
      <c r="J315" s="43"/>
      <c r="K315" s="43"/>
      <c r="L315" s="24" t="s">
        <v>487</v>
      </c>
      <c r="M315" s="25"/>
      <c r="N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16" t="str">
        <f t="shared" si="31"/>
        <v xml:space="preserve"> </v>
      </c>
      <c r="Q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16" t="str">
        <f t="shared" si="32"/>
        <v xml:space="preserve"> </v>
      </c>
      <c r="S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16" t="str">
        <f t="shared" si="33"/>
        <v xml:space="preserve"> </v>
      </c>
      <c r="U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16" t="str">
        <f t="shared" si="34"/>
        <v xml:space="preserve"> </v>
      </c>
      <c r="X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16" t="str">
        <f t="shared" si="35"/>
        <v xml:space="preserve"> </v>
      </c>
      <c r="Z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16" t="str">
        <f t="shared" si="36"/>
        <v xml:space="preserve"> </v>
      </c>
      <c r="AB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2" customFormat="1" ht="25.5">
      <c r="A316" s="170" t="str">
        <f t="shared" si="38"/>
        <v>71060401014251</v>
      </c>
      <c r="B316" s="186" t="s">
        <v>439</v>
      </c>
      <c r="C316" s="129" t="s">
        <v>157</v>
      </c>
      <c r="D316" s="128" t="s">
        <v>155</v>
      </c>
      <c r="E316" s="127" t="s">
        <v>106</v>
      </c>
      <c r="F316" s="172" t="s">
        <v>106</v>
      </c>
      <c r="G316" s="126">
        <v>4251</v>
      </c>
      <c r="H316" s="177"/>
      <c r="I316" s="180"/>
      <c r="J316" s="187"/>
      <c r="K316" s="188"/>
      <c r="L316" s="189" t="s">
        <v>142</v>
      </c>
      <c r="M316" s="11">
        <v>4251</v>
      </c>
      <c r="N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17" t="str">
        <f t="shared" si="31"/>
        <v xml:space="preserve"> </v>
      </c>
      <c r="Q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17" t="str">
        <f t="shared" si="32"/>
        <v xml:space="preserve"> </v>
      </c>
      <c r="S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17" t="str">
        <f t="shared" si="33"/>
        <v xml:space="preserve"> </v>
      </c>
      <c r="U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17" t="str">
        <f t="shared" si="34"/>
        <v xml:space="preserve"> </v>
      </c>
      <c r="X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17" t="str">
        <f t="shared" si="35"/>
        <v xml:space="preserve"> </v>
      </c>
      <c r="Z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17" t="str">
        <f t="shared" si="36"/>
        <v xml:space="preserve"> </v>
      </c>
      <c r="AB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2" customFormat="1">
      <c r="A317" s="170" t="str">
        <f t="shared" si="38"/>
        <v>71060401015113</v>
      </c>
      <c r="B317" s="171" t="s">
        <v>439</v>
      </c>
      <c r="C317" s="129" t="s">
        <v>157</v>
      </c>
      <c r="D317" s="128" t="s">
        <v>155</v>
      </c>
      <c r="E317" s="127" t="s">
        <v>106</v>
      </c>
      <c r="F317" s="172" t="s">
        <v>106</v>
      </c>
      <c r="G317" s="126">
        <v>5113</v>
      </c>
      <c r="H317" s="22"/>
      <c r="I317" s="22"/>
      <c r="J317" s="23"/>
      <c r="K317" s="23"/>
      <c r="L317" s="33" t="s">
        <v>173</v>
      </c>
      <c r="M317" s="10" t="s">
        <v>87</v>
      </c>
      <c r="N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17" t="str">
        <f t="shared" si="31"/>
        <v xml:space="preserve"> </v>
      </c>
      <c r="Q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17" t="str">
        <f t="shared" si="32"/>
        <v xml:space="preserve"> </v>
      </c>
      <c r="S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17" t="str">
        <f t="shared" si="33"/>
        <v xml:space="preserve"> </v>
      </c>
      <c r="U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17" t="str">
        <f t="shared" si="34"/>
        <v xml:space="preserve"> </v>
      </c>
      <c r="X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17" t="str">
        <f t="shared" si="35"/>
        <v xml:space="preserve"> </v>
      </c>
      <c r="Z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17" t="str">
        <f t="shared" si="36"/>
        <v xml:space="preserve"> </v>
      </c>
      <c r="AB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2" customFormat="1" hidden="1">
      <c r="A318" s="170"/>
      <c r="B318" s="171" t="s">
        <v>439</v>
      </c>
      <c r="C318" s="129" t="s">
        <v>157</v>
      </c>
      <c r="D318" s="128" t="s">
        <v>155</v>
      </c>
      <c r="E318" s="127" t="s">
        <v>106</v>
      </c>
      <c r="F318" s="172" t="s">
        <v>106</v>
      </c>
      <c r="G318" s="126">
        <v>5113</v>
      </c>
      <c r="H318" s="22"/>
      <c r="I318" s="22"/>
      <c r="J318" s="23"/>
      <c r="K318" s="23"/>
      <c r="L318" s="26" t="s">
        <v>174</v>
      </c>
      <c r="M318" s="10">
        <v>5113</v>
      </c>
      <c r="N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17" t="str">
        <f t="shared" si="31"/>
        <v xml:space="preserve"> </v>
      </c>
      <c r="Q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17" t="str">
        <f t="shared" si="32"/>
        <v xml:space="preserve"> </v>
      </c>
      <c r="S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17" t="str">
        <f t="shared" si="33"/>
        <v xml:space="preserve"> </v>
      </c>
      <c r="U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17" t="str">
        <f t="shared" si="34"/>
        <v xml:space="preserve"> </v>
      </c>
      <c r="X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17" t="str">
        <f t="shared" si="35"/>
        <v xml:space="preserve"> </v>
      </c>
      <c r="Z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17" t="str">
        <f t="shared" si="36"/>
        <v xml:space="preserve"> </v>
      </c>
      <c r="AB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2" customFormat="1" hidden="1">
      <c r="A319" s="170" t="str">
        <f t="shared" si="38"/>
        <v>71060401015129</v>
      </c>
      <c r="B319" s="171" t="s">
        <v>439</v>
      </c>
      <c r="C319" s="129" t="s">
        <v>157</v>
      </c>
      <c r="D319" s="128" t="s">
        <v>155</v>
      </c>
      <c r="E319" s="127" t="s">
        <v>106</v>
      </c>
      <c r="F319" s="172" t="s">
        <v>106</v>
      </c>
      <c r="G319" s="126">
        <v>5129</v>
      </c>
      <c r="H319" s="22"/>
      <c r="I319" s="22"/>
      <c r="J319" s="23"/>
      <c r="K319" s="23"/>
      <c r="L319" s="26" t="s">
        <v>137</v>
      </c>
      <c r="M319" s="10">
        <v>5129</v>
      </c>
      <c r="N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17" t="str">
        <f t="shared" si="31"/>
        <v xml:space="preserve"> </v>
      </c>
      <c r="Q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17" t="str">
        <f t="shared" si="32"/>
        <v xml:space="preserve"> </v>
      </c>
      <c r="S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17" t="str">
        <f t="shared" si="33"/>
        <v xml:space="preserve"> </v>
      </c>
      <c r="U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17" t="str">
        <f t="shared" si="34"/>
        <v xml:space="preserve"> </v>
      </c>
      <c r="X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17" t="str">
        <f t="shared" si="35"/>
        <v xml:space="preserve"> </v>
      </c>
      <c r="Z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17" t="str">
        <f t="shared" si="36"/>
        <v xml:space="preserve"> </v>
      </c>
      <c r="AB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84" customFormat="1" ht="27" hidden="1">
      <c r="A320" s="170" t="str">
        <f t="shared" si="38"/>
        <v>71060401020000</v>
      </c>
      <c r="B320" s="171" t="s">
        <v>439</v>
      </c>
      <c r="C320" s="129" t="s">
        <v>157</v>
      </c>
      <c r="D320" s="128" t="s">
        <v>155</v>
      </c>
      <c r="E320" s="127" t="s">
        <v>106</v>
      </c>
      <c r="F320" s="172" t="s">
        <v>140</v>
      </c>
      <c r="G320" s="173" t="s">
        <v>440</v>
      </c>
      <c r="H320" s="41"/>
      <c r="I320" s="42"/>
      <c r="J320" s="43"/>
      <c r="K320" s="43"/>
      <c r="L320" s="24" t="s">
        <v>260</v>
      </c>
      <c r="M320" s="25"/>
      <c r="N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16" t="str">
        <f t="shared" si="31"/>
        <v xml:space="preserve"> </v>
      </c>
      <c r="Q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16" t="str">
        <f t="shared" si="32"/>
        <v xml:space="preserve"> </v>
      </c>
      <c r="S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16" t="str">
        <f t="shared" si="33"/>
        <v xml:space="preserve"> </v>
      </c>
      <c r="U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16" t="str">
        <f t="shared" si="34"/>
        <v xml:space="preserve"> </v>
      </c>
      <c r="X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16" t="str">
        <f t="shared" si="35"/>
        <v xml:space="preserve"> </v>
      </c>
      <c r="Z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16" t="str">
        <f t="shared" si="36"/>
        <v xml:space="preserve"> </v>
      </c>
      <c r="AB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2" customFormat="1" ht="25.5" hidden="1">
      <c r="A321" s="170" t="str">
        <f t="shared" si="38"/>
        <v>71060401024511</v>
      </c>
      <c r="B321" s="171" t="s">
        <v>439</v>
      </c>
      <c r="C321" s="129" t="s">
        <v>157</v>
      </c>
      <c r="D321" s="128" t="s">
        <v>155</v>
      </c>
      <c r="E321" s="127" t="s">
        <v>106</v>
      </c>
      <c r="F321" s="172" t="s">
        <v>140</v>
      </c>
      <c r="G321" s="173">
        <v>4511</v>
      </c>
      <c r="H321" s="22"/>
      <c r="I321" s="16"/>
      <c r="J321" s="17"/>
      <c r="K321" s="17"/>
      <c r="L321" s="26" t="s">
        <v>217</v>
      </c>
      <c r="M321" s="10">
        <v>4511</v>
      </c>
      <c r="N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17" t="str">
        <f t="shared" si="31"/>
        <v xml:space="preserve"> </v>
      </c>
      <c r="Q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17" t="str">
        <f t="shared" si="32"/>
        <v xml:space="preserve"> </v>
      </c>
      <c r="S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17" t="str">
        <f t="shared" si="33"/>
        <v xml:space="preserve"> </v>
      </c>
      <c r="U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17" t="str">
        <f t="shared" si="34"/>
        <v xml:space="preserve"> </v>
      </c>
      <c r="X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17" t="str">
        <f t="shared" si="35"/>
        <v xml:space="preserve"> </v>
      </c>
      <c r="Z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17" t="str">
        <f t="shared" si="36"/>
        <v xml:space="preserve"> </v>
      </c>
      <c r="AB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2" customFormat="1" hidden="1">
      <c r="A322" s="170" t="str">
        <f t="shared" si="38"/>
        <v>71060401024861</v>
      </c>
      <c r="B322" s="171" t="s">
        <v>439</v>
      </c>
      <c r="C322" s="129" t="s">
        <v>157</v>
      </c>
      <c r="D322" s="128" t="s">
        <v>155</v>
      </c>
      <c r="E322" s="127" t="s">
        <v>106</v>
      </c>
      <c r="F322" s="172" t="s">
        <v>140</v>
      </c>
      <c r="G322" s="126">
        <v>4861</v>
      </c>
      <c r="H322" s="22"/>
      <c r="I322" s="16"/>
      <c r="J322" s="17"/>
      <c r="K322" s="17"/>
      <c r="L322" s="27" t="s">
        <v>134</v>
      </c>
      <c r="M322" s="28">
        <v>4861</v>
      </c>
      <c r="N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17" t="str">
        <f t="shared" si="31"/>
        <v xml:space="preserve"> </v>
      </c>
      <c r="Q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17" t="str">
        <f t="shared" si="32"/>
        <v xml:space="preserve"> </v>
      </c>
      <c r="S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17" t="str">
        <f t="shared" si="33"/>
        <v xml:space="preserve"> </v>
      </c>
      <c r="U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17" t="str">
        <f t="shared" si="34"/>
        <v xml:space="preserve"> </v>
      </c>
      <c r="X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17" t="str">
        <f t="shared" si="35"/>
        <v xml:space="preserve"> </v>
      </c>
      <c r="Z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17" t="str">
        <f t="shared" si="36"/>
        <v xml:space="preserve"> </v>
      </c>
      <c r="AB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84" customFormat="1" ht="52.5" hidden="1">
      <c r="A323" s="170" t="str">
        <f t="shared" si="38"/>
        <v>71060401030000</v>
      </c>
      <c r="B323" s="171" t="s">
        <v>439</v>
      </c>
      <c r="C323" s="129" t="s">
        <v>157</v>
      </c>
      <c r="D323" s="128" t="s">
        <v>155</v>
      </c>
      <c r="E323" s="127" t="s">
        <v>106</v>
      </c>
      <c r="F323" s="172" t="s">
        <v>442</v>
      </c>
      <c r="G323" s="173" t="s">
        <v>440</v>
      </c>
      <c r="H323" s="41"/>
      <c r="I323" s="42"/>
      <c r="J323" s="43"/>
      <c r="K323" s="43"/>
      <c r="L323" s="24" t="s">
        <v>488</v>
      </c>
      <c r="M323" s="25"/>
      <c r="N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16" t="str">
        <f t="shared" si="31"/>
        <v xml:space="preserve"> </v>
      </c>
      <c r="Q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16" t="str">
        <f t="shared" si="32"/>
        <v xml:space="preserve"> </v>
      </c>
      <c r="S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16" t="str">
        <f t="shared" si="33"/>
        <v xml:space="preserve"> </v>
      </c>
      <c r="U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16" t="str">
        <f t="shared" si="34"/>
        <v xml:space="preserve"> </v>
      </c>
      <c r="X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16" t="str">
        <f t="shared" si="35"/>
        <v xml:space="preserve"> </v>
      </c>
      <c r="Z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16" t="str">
        <f t="shared" si="36"/>
        <v xml:space="preserve"> </v>
      </c>
      <c r="AB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2" customFormat="1" ht="25.5" hidden="1">
      <c r="A324" s="170" t="str">
        <f t="shared" si="38"/>
        <v>71060401034251</v>
      </c>
      <c r="B324" s="171" t="s">
        <v>439</v>
      </c>
      <c r="C324" s="129" t="s">
        <v>157</v>
      </c>
      <c r="D324" s="128" t="s">
        <v>155</v>
      </c>
      <c r="E324" s="127" t="s">
        <v>106</v>
      </c>
      <c r="F324" s="172" t="s">
        <v>442</v>
      </c>
      <c r="G324" s="126">
        <v>4251</v>
      </c>
      <c r="H324" s="15"/>
      <c r="I324" s="22"/>
      <c r="J324" s="23"/>
      <c r="K324" s="23"/>
      <c r="L324" s="26" t="s">
        <v>142</v>
      </c>
      <c r="M324" s="40">
        <v>4251</v>
      </c>
      <c r="N324" s="169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69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17" t="str">
        <f t="shared" si="31"/>
        <v xml:space="preserve"> </v>
      </c>
      <c r="Q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17" t="str">
        <f t="shared" si="32"/>
        <v xml:space="preserve"> </v>
      </c>
      <c r="S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17" t="str">
        <f t="shared" si="33"/>
        <v xml:space="preserve"> </v>
      </c>
      <c r="U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69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17" t="str">
        <f t="shared" si="34"/>
        <v xml:space="preserve"> </v>
      </c>
      <c r="X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17" t="str">
        <f t="shared" si="35"/>
        <v xml:space="preserve"> </v>
      </c>
      <c r="Z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17" t="str">
        <f t="shared" si="36"/>
        <v xml:space="preserve"> </v>
      </c>
      <c r="AB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2" customFormat="1" hidden="1">
      <c r="A325" s="170" t="str">
        <f t="shared" si="38"/>
        <v>71060401034861</v>
      </c>
      <c r="B325" s="171" t="s">
        <v>439</v>
      </c>
      <c r="C325" s="129" t="s">
        <v>157</v>
      </c>
      <c r="D325" s="128" t="s">
        <v>155</v>
      </c>
      <c r="E325" s="127" t="s">
        <v>106</v>
      </c>
      <c r="F325" s="172" t="s">
        <v>442</v>
      </c>
      <c r="G325" s="173">
        <v>4861</v>
      </c>
      <c r="H325" s="180"/>
      <c r="I325" s="180"/>
      <c r="J325" s="181"/>
      <c r="K325" s="182"/>
      <c r="L325" s="33" t="s">
        <v>134</v>
      </c>
      <c r="M325" s="11">
        <v>4861</v>
      </c>
      <c r="N325" s="169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69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17" t="str">
        <f t="shared" si="31"/>
        <v xml:space="preserve"> </v>
      </c>
      <c r="Q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17" t="str">
        <f t="shared" si="32"/>
        <v xml:space="preserve"> </v>
      </c>
      <c r="S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17" t="str">
        <f t="shared" si="33"/>
        <v xml:space="preserve"> </v>
      </c>
      <c r="U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69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17" t="str">
        <f t="shared" si="34"/>
        <v xml:space="preserve"> </v>
      </c>
      <c r="X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17" t="str">
        <f t="shared" si="35"/>
        <v xml:space="preserve"> </v>
      </c>
      <c r="Z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17" t="str">
        <f t="shared" si="36"/>
        <v xml:space="preserve"> </v>
      </c>
      <c r="AB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2" customFormat="1" hidden="1">
      <c r="A326" s="170" t="str">
        <f t="shared" si="38"/>
        <v>71060401035113</v>
      </c>
      <c r="B326" s="171" t="s">
        <v>439</v>
      </c>
      <c r="C326" s="129" t="s">
        <v>157</v>
      </c>
      <c r="D326" s="128" t="s">
        <v>155</v>
      </c>
      <c r="E326" s="127" t="s">
        <v>106</v>
      </c>
      <c r="F326" s="172" t="s">
        <v>442</v>
      </c>
      <c r="G326" s="126">
        <v>5113</v>
      </c>
      <c r="H326" s="22"/>
      <c r="I326" s="16"/>
      <c r="J326" s="17"/>
      <c r="K326" s="17"/>
      <c r="L326" s="27" t="s">
        <v>174</v>
      </c>
      <c r="M326" s="28">
        <v>5113</v>
      </c>
      <c r="N326" s="169">
        <f>+'havelvac 7.2'!N364+'havelvac 7.3'!N364+'havelvac 7.4'!N364+'havelvac 7.5'!N364+'havelvac 7.6'!N364+'havelvac 7.7'!N364+'havelvac 7.9'!N364+'havelvac 7.8'!N364+'havelvac 7.10'!N364+'havelvac 7.11'!N364+'havelvac 7.12'!N364+'havelvac 7.13'!N362</f>
        <v>84348.900000000009</v>
      </c>
      <c r="O326" s="169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17" t="str">
        <f t="shared" si="31"/>
        <v xml:space="preserve"> </v>
      </c>
      <c r="Q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17" t="str">
        <f t="shared" si="32"/>
        <v xml:space="preserve"> </v>
      </c>
      <c r="S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17" t="str">
        <f t="shared" si="33"/>
        <v xml:space="preserve"> </v>
      </c>
      <c r="U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69">
        <f>+'havelvac 7.2'!P364+'havelvac 7.3'!P364+'havelvac 7.4'!P364+'havelvac 7.5'!P364+'havelvac 7.6'!P364+'havelvac 7.7'!P364+'havelvac 7.9'!P364+'havelvac 7.8'!P364+'havelvac 7.10'!P364+'havelvac 7.11'!P364+'havelvac 7.12'!P364+'havelvac 7.13'!P362</f>
        <v>84348.900000000009</v>
      </c>
      <c r="W326" s="217" t="str">
        <f t="shared" si="34"/>
        <v xml:space="preserve"> </v>
      </c>
      <c r="X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17" t="str">
        <f t="shared" si="35"/>
        <v xml:space="preserve"> </v>
      </c>
      <c r="Z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17" t="str">
        <f t="shared" si="36"/>
        <v xml:space="preserve"> </v>
      </c>
      <c r="AB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84" customFormat="1" ht="40.5" hidden="1">
      <c r="A327" s="170" t="str">
        <f t="shared" si="38"/>
        <v>71060401040000</v>
      </c>
      <c r="B327" s="171" t="s">
        <v>439</v>
      </c>
      <c r="C327" s="129" t="s">
        <v>157</v>
      </c>
      <c r="D327" s="128" t="s">
        <v>155</v>
      </c>
      <c r="E327" s="127" t="s">
        <v>106</v>
      </c>
      <c r="F327" s="172" t="s">
        <v>155</v>
      </c>
      <c r="G327" s="173" t="s">
        <v>440</v>
      </c>
      <c r="H327" s="41"/>
      <c r="I327" s="42"/>
      <c r="J327" s="43"/>
      <c r="K327" s="43"/>
      <c r="L327" s="24" t="s">
        <v>577</v>
      </c>
      <c r="M327" s="25"/>
      <c r="N327" s="183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83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16" t="str">
        <f t="shared" si="31"/>
        <v xml:space="preserve"> </v>
      </c>
      <c r="Q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16" t="str">
        <f t="shared" si="32"/>
        <v xml:space="preserve"> </v>
      </c>
      <c r="S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16" t="str">
        <f t="shared" si="33"/>
        <v xml:space="preserve"> </v>
      </c>
      <c r="U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83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16" t="str">
        <f t="shared" si="34"/>
        <v xml:space="preserve"> </v>
      </c>
      <c r="X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16" t="str">
        <f t="shared" si="35"/>
        <v xml:space="preserve"> </v>
      </c>
      <c r="Z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16" t="str">
        <f t="shared" si="36"/>
        <v xml:space="preserve"> </v>
      </c>
      <c r="AB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84" customFormat="1" ht="67.5" hidden="1">
      <c r="A328" s="170">
        <v>71060401050000</v>
      </c>
      <c r="B328" s="171" t="s">
        <v>439</v>
      </c>
      <c r="C328" s="129" t="s">
        <v>157</v>
      </c>
      <c r="D328" s="128" t="s">
        <v>155</v>
      </c>
      <c r="E328" s="127" t="s">
        <v>106</v>
      </c>
      <c r="F328" s="172" t="s">
        <v>149</v>
      </c>
      <c r="G328" s="173" t="s">
        <v>440</v>
      </c>
      <c r="H328" s="41"/>
      <c r="I328" s="42"/>
      <c r="J328" s="43"/>
      <c r="K328" s="43"/>
      <c r="L328" s="24" t="s">
        <v>578</v>
      </c>
      <c r="M328" s="25"/>
      <c r="N328" s="183"/>
      <c r="O328" s="183"/>
      <c r="P328" s="216" t="str">
        <f t="shared" si="31"/>
        <v xml:space="preserve"> </v>
      </c>
      <c r="Q328" s="183"/>
      <c r="R328" s="216" t="str">
        <f t="shared" si="32"/>
        <v xml:space="preserve"> </v>
      </c>
      <c r="S328" s="183"/>
      <c r="T328" s="216" t="str">
        <f t="shared" si="33"/>
        <v xml:space="preserve"> </v>
      </c>
      <c r="U328" s="183"/>
      <c r="V328" s="183"/>
      <c r="W328" s="216" t="str">
        <f t="shared" si="34"/>
        <v xml:space="preserve"> </v>
      </c>
      <c r="X328" s="183"/>
      <c r="Y328" s="216" t="str">
        <f t="shared" si="35"/>
        <v xml:space="preserve"> </v>
      </c>
      <c r="Z328" s="183"/>
      <c r="AA328" s="216" t="str">
        <f t="shared" si="36"/>
        <v xml:space="preserve"> </v>
      </c>
      <c r="AB328" s="183"/>
    </row>
    <row r="329" spans="1:28" s="184" customFormat="1" ht="13.5" hidden="1">
      <c r="A329" s="170">
        <v>71060401054861</v>
      </c>
      <c r="B329" s="171" t="s">
        <v>439</v>
      </c>
      <c r="C329" s="129" t="s">
        <v>157</v>
      </c>
      <c r="D329" s="128" t="s">
        <v>155</v>
      </c>
      <c r="E329" s="127" t="s">
        <v>106</v>
      </c>
      <c r="F329" s="172" t="s">
        <v>149</v>
      </c>
      <c r="G329" s="173">
        <v>4861</v>
      </c>
      <c r="H329" s="41"/>
      <c r="I329" s="42"/>
      <c r="J329" s="43"/>
      <c r="K329" s="43"/>
      <c r="L329" s="24" t="s">
        <v>134</v>
      </c>
      <c r="M329" s="25">
        <v>4861</v>
      </c>
      <c r="N329" s="183"/>
      <c r="O329" s="183"/>
      <c r="P329" s="216" t="str">
        <f t="shared" si="31"/>
        <v xml:space="preserve"> </v>
      </c>
      <c r="Q329" s="183"/>
      <c r="R329" s="216" t="str">
        <f t="shared" si="32"/>
        <v xml:space="preserve"> </v>
      </c>
      <c r="S329" s="183"/>
      <c r="T329" s="216" t="str">
        <f t="shared" si="33"/>
        <v xml:space="preserve"> </v>
      </c>
      <c r="U329" s="183"/>
      <c r="V329" s="183"/>
      <c r="W329" s="216" t="str">
        <f t="shared" si="34"/>
        <v xml:space="preserve"> </v>
      </c>
      <c r="X329" s="183"/>
      <c r="Y329" s="216" t="str">
        <f t="shared" si="35"/>
        <v xml:space="preserve"> </v>
      </c>
      <c r="Z329" s="183"/>
      <c r="AA329" s="216" t="str">
        <f t="shared" si="36"/>
        <v xml:space="preserve"> </v>
      </c>
      <c r="AB329" s="183"/>
    </row>
    <row r="330" spans="1:28" s="132" customFormat="1" hidden="1">
      <c r="A330" s="170" t="str">
        <f t="shared" si="38"/>
        <v>71060401045113</v>
      </c>
      <c r="B330" s="171" t="s">
        <v>439</v>
      </c>
      <c r="C330" s="129" t="s">
        <v>157</v>
      </c>
      <c r="D330" s="128" t="s">
        <v>155</v>
      </c>
      <c r="E330" s="127" t="s">
        <v>106</v>
      </c>
      <c r="F330" s="172" t="s">
        <v>155</v>
      </c>
      <c r="G330" s="126">
        <v>5113</v>
      </c>
      <c r="H330" s="22"/>
      <c r="I330" s="16"/>
      <c r="J330" s="17"/>
      <c r="K330" s="17"/>
      <c r="L330" s="33" t="s">
        <v>134</v>
      </c>
      <c r="M330" s="11">
        <v>4861</v>
      </c>
      <c r="N330" s="169">
        <f>+'havelvac 7.2'!N366+'havelvac 7.3'!N366+'havelvac 7.4'!N366+'havelvac 7.5'!N366+'havelvac 7.6'!N366+'havelvac 7.7'!N366+'havelvac 7.9'!N366+'havelvac 7.8'!N366+'havelvac 7.10'!N366+'havelvac 7.11'!N366+'havelvac 7.12'!N366+'havelvac 7.13'!N364</f>
        <v>84348.900000000009</v>
      </c>
      <c r="O330" s="169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17" t="str">
        <f t="shared" si="31"/>
        <v xml:space="preserve"> </v>
      </c>
      <c r="Q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17" t="str">
        <f t="shared" si="32"/>
        <v xml:space="preserve"> </v>
      </c>
      <c r="S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17" t="str">
        <f t="shared" si="33"/>
        <v xml:space="preserve"> </v>
      </c>
      <c r="U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69">
        <f>+'havelvac 7.2'!P366+'havelvac 7.3'!P366+'havelvac 7.4'!P366+'havelvac 7.5'!P366+'havelvac 7.6'!P366+'havelvac 7.7'!P366+'havelvac 7.9'!P366+'havelvac 7.8'!P366+'havelvac 7.10'!P366+'havelvac 7.11'!P366+'havelvac 7.12'!P366+'havelvac 7.13'!P364</f>
        <v>84348.900000000009</v>
      </c>
      <c r="W330" s="217" t="str">
        <f t="shared" si="34"/>
        <v xml:space="preserve"> </v>
      </c>
      <c r="X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17" t="str">
        <f t="shared" si="35"/>
        <v xml:space="preserve"> </v>
      </c>
      <c r="Z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17" t="str">
        <f t="shared" si="36"/>
        <v xml:space="preserve"> </v>
      </c>
      <c r="AB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75" customFormat="1" ht="40.5" hidden="1">
      <c r="A331" s="170" t="str">
        <f t="shared" si="38"/>
        <v>71060500000000</v>
      </c>
      <c r="B331" s="171" t="s">
        <v>439</v>
      </c>
      <c r="C331" s="129" t="s">
        <v>157</v>
      </c>
      <c r="D331" s="128" t="s">
        <v>149</v>
      </c>
      <c r="E331" s="127" t="s">
        <v>441</v>
      </c>
      <c r="F331" s="172" t="s">
        <v>441</v>
      </c>
      <c r="G331" s="173" t="s">
        <v>440</v>
      </c>
      <c r="H331" s="166">
        <v>2650</v>
      </c>
      <c r="I331" s="159" t="s">
        <v>157</v>
      </c>
      <c r="J331" s="160">
        <v>5</v>
      </c>
      <c r="K331" s="160">
        <v>0</v>
      </c>
      <c r="L331" s="161" t="s">
        <v>261</v>
      </c>
      <c r="M331" s="167"/>
      <c r="N331" s="174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74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14" t="str">
        <f t="shared" si="31"/>
        <v xml:space="preserve"> </v>
      </c>
      <c r="Q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14" t="str">
        <f t="shared" si="32"/>
        <v xml:space="preserve"> </v>
      </c>
      <c r="S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14" t="str">
        <f t="shared" si="33"/>
        <v xml:space="preserve"> </v>
      </c>
      <c r="U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74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14" t="str">
        <f t="shared" si="34"/>
        <v xml:space="preserve"> </v>
      </c>
      <c r="X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14" t="str">
        <f t="shared" si="35"/>
        <v xml:space="preserve"> </v>
      </c>
      <c r="Z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14" t="str">
        <f t="shared" si="36"/>
        <v xml:space="preserve"> </v>
      </c>
      <c r="AB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2" customFormat="1" ht="12.75" hidden="1">
      <c r="A332" s="170" t="str">
        <f t="shared" si="38"/>
        <v>71060500000001</v>
      </c>
      <c r="B332" s="171" t="s">
        <v>439</v>
      </c>
      <c r="C332" s="129" t="s">
        <v>157</v>
      </c>
      <c r="D332" s="128" t="s">
        <v>149</v>
      </c>
      <c r="E332" s="127" t="s">
        <v>441</v>
      </c>
      <c r="F332" s="172" t="s">
        <v>441</v>
      </c>
      <c r="G332" s="173" t="s">
        <v>96</v>
      </c>
      <c r="H332" s="22"/>
      <c r="I332" s="16"/>
      <c r="J332" s="17"/>
      <c r="K332" s="17"/>
      <c r="L332" s="27" t="s">
        <v>110</v>
      </c>
      <c r="M332" s="28"/>
      <c r="N332" s="176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76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13" t="str">
        <f t="shared" si="31"/>
        <v xml:space="preserve"> </v>
      </c>
      <c r="Q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13" t="str">
        <f t="shared" si="32"/>
        <v xml:space="preserve"> </v>
      </c>
      <c r="S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13" t="str">
        <f t="shared" si="33"/>
        <v xml:space="preserve"> </v>
      </c>
      <c r="U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76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13" t="str">
        <f t="shared" si="34"/>
        <v xml:space="preserve"> </v>
      </c>
      <c r="X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13" t="str">
        <f t="shared" si="35"/>
        <v xml:space="preserve"> </v>
      </c>
      <c r="Z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13" t="str">
        <f t="shared" si="36"/>
        <v xml:space="preserve"> </v>
      </c>
      <c r="AB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79" customFormat="1" ht="38.25" hidden="1">
      <c r="A333" s="170" t="str">
        <f t="shared" si="38"/>
        <v>71060501000000</v>
      </c>
      <c r="B333" s="171" t="s">
        <v>439</v>
      </c>
      <c r="C333" s="129" t="s">
        <v>157</v>
      </c>
      <c r="D333" s="128" t="s">
        <v>149</v>
      </c>
      <c r="E333" s="127" t="s">
        <v>106</v>
      </c>
      <c r="F333" s="172" t="s">
        <v>441</v>
      </c>
      <c r="G333" s="173" t="s">
        <v>440</v>
      </c>
      <c r="H333" s="146">
        <v>2651</v>
      </c>
      <c r="I333" s="147" t="s">
        <v>157</v>
      </c>
      <c r="J333" s="148">
        <v>5</v>
      </c>
      <c r="K333" s="148">
        <v>1</v>
      </c>
      <c r="L333" s="149" t="s">
        <v>261</v>
      </c>
      <c r="M333" s="150"/>
      <c r="N333" s="178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78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15" t="str">
        <f t="shared" si="31"/>
        <v xml:space="preserve"> </v>
      </c>
      <c r="Q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15" t="str">
        <f t="shared" si="32"/>
        <v xml:space="preserve"> </v>
      </c>
      <c r="S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15" t="str">
        <f t="shared" si="33"/>
        <v xml:space="preserve"> </v>
      </c>
      <c r="U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78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15" t="str">
        <f t="shared" si="34"/>
        <v xml:space="preserve"> </v>
      </c>
      <c r="X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15" t="str">
        <f t="shared" si="35"/>
        <v xml:space="preserve"> </v>
      </c>
      <c r="Z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15" t="str">
        <f t="shared" si="36"/>
        <v xml:space="preserve"> </v>
      </c>
      <c r="AB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2" customFormat="1" ht="12.75" hidden="1">
      <c r="A334" s="170" t="str">
        <f t="shared" si="38"/>
        <v>71060501000001</v>
      </c>
      <c r="B334" s="171" t="s">
        <v>439</v>
      </c>
      <c r="C334" s="129" t="s">
        <v>157</v>
      </c>
      <c r="D334" s="128" t="s">
        <v>149</v>
      </c>
      <c r="E334" s="127" t="s">
        <v>106</v>
      </c>
      <c r="F334" s="172" t="s">
        <v>441</v>
      </c>
      <c r="G334" s="173" t="s">
        <v>96</v>
      </c>
      <c r="H334" s="22"/>
      <c r="I334" s="22"/>
      <c r="J334" s="23"/>
      <c r="K334" s="23"/>
      <c r="L334" s="27" t="s">
        <v>108</v>
      </c>
      <c r="M334" s="28"/>
      <c r="N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13" t="str">
        <f t="shared" si="31"/>
        <v xml:space="preserve"> </v>
      </c>
      <c r="Q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13" t="str">
        <f t="shared" si="32"/>
        <v xml:space="preserve"> </v>
      </c>
      <c r="S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13" t="str">
        <f t="shared" si="33"/>
        <v xml:space="preserve"> </v>
      </c>
      <c r="U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13" t="str">
        <f t="shared" si="34"/>
        <v xml:space="preserve"> </v>
      </c>
      <c r="X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13" t="str">
        <f t="shared" si="35"/>
        <v xml:space="preserve"> </v>
      </c>
      <c r="Z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13" t="str">
        <f t="shared" si="36"/>
        <v xml:space="preserve"> </v>
      </c>
      <c r="AB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84" customFormat="1" ht="27" hidden="1">
      <c r="A335" s="170" t="str">
        <f t="shared" si="38"/>
        <v>71060501010000</v>
      </c>
      <c r="B335" s="171" t="s">
        <v>439</v>
      </c>
      <c r="C335" s="129" t="s">
        <v>157</v>
      </c>
      <c r="D335" s="128" t="s">
        <v>149</v>
      </c>
      <c r="E335" s="127" t="s">
        <v>106</v>
      </c>
      <c r="F335" s="172" t="s">
        <v>106</v>
      </c>
      <c r="G335" s="173" t="s">
        <v>440</v>
      </c>
      <c r="H335" s="141"/>
      <c r="I335" s="142"/>
      <c r="J335" s="143"/>
      <c r="K335" s="143"/>
      <c r="L335" s="24" t="s">
        <v>262</v>
      </c>
      <c r="M335" s="25"/>
      <c r="N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16" t="str">
        <f t="shared" si="31"/>
        <v xml:space="preserve"> </v>
      </c>
      <c r="Q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16" t="str">
        <f t="shared" si="32"/>
        <v xml:space="preserve"> </v>
      </c>
      <c r="S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16" t="str">
        <f t="shared" si="33"/>
        <v xml:space="preserve"> </v>
      </c>
      <c r="U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16" t="str">
        <f t="shared" si="34"/>
        <v xml:space="preserve"> </v>
      </c>
      <c r="X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16" t="str">
        <f t="shared" si="35"/>
        <v xml:space="preserve"> </v>
      </c>
      <c r="Z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16" t="str">
        <f t="shared" si="36"/>
        <v xml:space="preserve"> </v>
      </c>
      <c r="AB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2" customFormat="1" hidden="1">
      <c r="A336" s="170" t="str">
        <f t="shared" si="38"/>
        <v>71060501015134</v>
      </c>
      <c r="B336" s="171" t="s">
        <v>439</v>
      </c>
      <c r="C336" s="129" t="s">
        <v>157</v>
      </c>
      <c r="D336" s="128" t="s">
        <v>149</v>
      </c>
      <c r="E336" s="127" t="s">
        <v>106</v>
      </c>
      <c r="F336" s="172" t="s">
        <v>106</v>
      </c>
      <c r="G336" s="126">
        <v>5134</v>
      </c>
      <c r="H336" s="22"/>
      <c r="I336" s="22"/>
      <c r="J336" s="23"/>
      <c r="K336" s="23"/>
      <c r="L336" s="29" t="s">
        <v>139</v>
      </c>
      <c r="M336" s="44">
        <v>5134</v>
      </c>
      <c r="N336" s="169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69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17" t="str">
        <f t="shared" ref="P336:P399" si="39">IFERROR(Q336/O336, " ")</f>
        <v xml:space="preserve"> </v>
      </c>
      <c r="Q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17" t="str">
        <f t="shared" ref="R336:R399" si="40">IFERROR(S336/O336, " ")</f>
        <v xml:space="preserve"> </v>
      </c>
      <c r="S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17" t="str">
        <f t="shared" ref="T336:T399" si="41">IFERROR(U336/O336, " ")</f>
        <v xml:space="preserve"> </v>
      </c>
      <c r="U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69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17" t="str">
        <f t="shared" ref="W336:W399" si="42">IFERROR(X336/V336, " ")</f>
        <v xml:space="preserve"> </v>
      </c>
      <c r="X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17" t="str">
        <f t="shared" ref="Y336:Y399" si="43">IFERROR(Z336/V336, " ")</f>
        <v xml:space="preserve"> </v>
      </c>
      <c r="Z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17" t="str">
        <f t="shared" ref="AA336:AA399" si="44">IFERROR(AB336/V336, " ")</f>
        <v xml:space="preserve"> </v>
      </c>
      <c r="AB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75" customFormat="1" ht="27">
      <c r="A337" s="170" t="str">
        <f t="shared" si="38"/>
        <v>71060600000000</v>
      </c>
      <c r="B337" s="171" t="s">
        <v>439</v>
      </c>
      <c r="C337" s="129" t="s">
        <v>157</v>
      </c>
      <c r="D337" s="128" t="s">
        <v>157</v>
      </c>
      <c r="E337" s="127" t="s">
        <v>441</v>
      </c>
      <c r="F337" s="172" t="s">
        <v>441</v>
      </c>
      <c r="G337" s="173" t="s">
        <v>440</v>
      </c>
      <c r="H337" s="166">
        <v>2660</v>
      </c>
      <c r="I337" s="159" t="s">
        <v>157</v>
      </c>
      <c r="J337" s="160">
        <v>6</v>
      </c>
      <c r="K337" s="160">
        <v>0</v>
      </c>
      <c r="L337" s="161" t="s">
        <v>263</v>
      </c>
      <c r="M337" s="167"/>
      <c r="N337" s="174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74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14" t="str">
        <f t="shared" si="39"/>
        <v xml:space="preserve"> </v>
      </c>
      <c r="Q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14" t="str">
        <f t="shared" si="40"/>
        <v xml:space="preserve"> </v>
      </c>
      <c r="S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14" t="str">
        <f t="shared" si="41"/>
        <v xml:space="preserve"> </v>
      </c>
      <c r="U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74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14" t="str">
        <f t="shared" si="42"/>
        <v xml:space="preserve"> </v>
      </c>
      <c r="X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14" t="str">
        <f t="shared" si="43"/>
        <v xml:space="preserve"> </v>
      </c>
      <c r="Z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14" t="str">
        <f t="shared" si="44"/>
        <v xml:space="preserve"> </v>
      </c>
      <c r="AB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2" customFormat="1" ht="12.75">
      <c r="A338" s="170" t="str">
        <f t="shared" si="38"/>
        <v>71060600000001</v>
      </c>
      <c r="B338" s="171" t="s">
        <v>439</v>
      </c>
      <c r="C338" s="129" t="s">
        <v>157</v>
      </c>
      <c r="D338" s="128" t="s">
        <v>157</v>
      </c>
      <c r="E338" s="127" t="s">
        <v>441</v>
      </c>
      <c r="F338" s="172" t="s">
        <v>441</v>
      </c>
      <c r="G338" s="173" t="s">
        <v>96</v>
      </c>
      <c r="H338" s="22"/>
      <c r="I338" s="16"/>
      <c r="J338" s="17"/>
      <c r="K338" s="17"/>
      <c r="L338" s="27" t="s">
        <v>110</v>
      </c>
      <c r="M338" s="28"/>
      <c r="N338" s="176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76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13" t="str">
        <f t="shared" si="39"/>
        <v xml:space="preserve"> </v>
      </c>
      <c r="Q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13" t="str">
        <f t="shared" si="40"/>
        <v xml:space="preserve"> </v>
      </c>
      <c r="S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13" t="str">
        <f t="shared" si="41"/>
        <v xml:space="preserve"> </v>
      </c>
      <c r="U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76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13" t="str">
        <f t="shared" si="42"/>
        <v xml:space="preserve"> </v>
      </c>
      <c r="X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13" t="str">
        <f t="shared" si="43"/>
        <v xml:space="preserve"> </v>
      </c>
      <c r="Z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13" t="str">
        <f t="shared" si="44"/>
        <v xml:space="preserve"> </v>
      </c>
      <c r="AB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79" customFormat="1" ht="25.5">
      <c r="A339" s="170" t="str">
        <f t="shared" si="38"/>
        <v>71060601000000</v>
      </c>
      <c r="B339" s="171" t="s">
        <v>439</v>
      </c>
      <c r="C339" s="129" t="s">
        <v>157</v>
      </c>
      <c r="D339" s="128" t="s">
        <v>157</v>
      </c>
      <c r="E339" s="127" t="s">
        <v>106</v>
      </c>
      <c r="F339" s="172" t="s">
        <v>441</v>
      </c>
      <c r="G339" s="173" t="s">
        <v>440</v>
      </c>
      <c r="H339" s="146">
        <v>2661</v>
      </c>
      <c r="I339" s="147" t="s">
        <v>157</v>
      </c>
      <c r="J339" s="148">
        <v>6</v>
      </c>
      <c r="K339" s="148">
        <v>1</v>
      </c>
      <c r="L339" s="149" t="s">
        <v>263</v>
      </c>
      <c r="M339" s="150"/>
      <c r="N339" s="178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78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15" t="str">
        <f t="shared" si="39"/>
        <v xml:space="preserve"> </v>
      </c>
      <c r="Q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15" t="str">
        <f t="shared" si="40"/>
        <v xml:space="preserve"> </v>
      </c>
      <c r="S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15" t="str">
        <f t="shared" si="41"/>
        <v xml:space="preserve"> </v>
      </c>
      <c r="U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78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15" t="str">
        <f t="shared" si="42"/>
        <v xml:space="preserve"> </v>
      </c>
      <c r="X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15" t="str">
        <f t="shared" si="43"/>
        <v xml:space="preserve"> </v>
      </c>
      <c r="Z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15" t="str">
        <f t="shared" si="44"/>
        <v xml:space="preserve"> </v>
      </c>
      <c r="AB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2" customFormat="1" ht="12.75">
      <c r="A340" s="170" t="str">
        <f t="shared" si="38"/>
        <v>71060601000001</v>
      </c>
      <c r="B340" s="171" t="s">
        <v>439</v>
      </c>
      <c r="C340" s="129" t="s">
        <v>157</v>
      </c>
      <c r="D340" s="128" t="s">
        <v>157</v>
      </c>
      <c r="E340" s="127" t="s">
        <v>106</v>
      </c>
      <c r="F340" s="172" t="s">
        <v>441</v>
      </c>
      <c r="G340" s="173" t="s">
        <v>96</v>
      </c>
      <c r="H340" s="22"/>
      <c r="I340" s="22"/>
      <c r="J340" s="23"/>
      <c r="K340" s="23"/>
      <c r="L340" s="27" t="s">
        <v>108</v>
      </c>
      <c r="M340" s="28"/>
      <c r="N340" s="176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76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13" t="str">
        <f t="shared" si="39"/>
        <v xml:space="preserve"> </v>
      </c>
      <c r="Q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13" t="str">
        <f t="shared" si="40"/>
        <v xml:space="preserve"> </v>
      </c>
      <c r="S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13" t="str">
        <f t="shared" si="41"/>
        <v xml:space="preserve"> </v>
      </c>
      <c r="U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76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13" t="str">
        <f t="shared" si="42"/>
        <v xml:space="preserve"> </v>
      </c>
      <c r="X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13" t="str">
        <f t="shared" si="43"/>
        <v xml:space="preserve"> </v>
      </c>
      <c r="Z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13" t="str">
        <f t="shared" si="44"/>
        <v xml:space="preserve"> </v>
      </c>
      <c r="AB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84" customFormat="1" ht="27">
      <c r="A341" s="170" t="str">
        <f t="shared" si="38"/>
        <v>71060601010000</v>
      </c>
      <c r="B341" s="171" t="s">
        <v>439</v>
      </c>
      <c r="C341" s="129" t="s">
        <v>157</v>
      </c>
      <c r="D341" s="128" t="s">
        <v>157</v>
      </c>
      <c r="E341" s="127" t="s">
        <v>106</v>
      </c>
      <c r="F341" s="172" t="s">
        <v>106</v>
      </c>
      <c r="G341" s="173" t="s">
        <v>440</v>
      </c>
      <c r="H341" s="141"/>
      <c r="I341" s="142"/>
      <c r="J341" s="143"/>
      <c r="K341" s="143"/>
      <c r="L341" s="24" t="s">
        <v>264</v>
      </c>
      <c r="M341" s="25"/>
      <c r="N341" s="183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83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16" t="str">
        <f t="shared" si="39"/>
        <v xml:space="preserve"> </v>
      </c>
      <c r="Q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16" t="str">
        <f t="shared" si="40"/>
        <v xml:space="preserve"> </v>
      </c>
      <c r="S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16" t="str">
        <f t="shared" si="41"/>
        <v xml:space="preserve"> </v>
      </c>
      <c r="U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83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16" t="str">
        <f t="shared" si="42"/>
        <v xml:space="preserve"> </v>
      </c>
      <c r="X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16" t="str">
        <f t="shared" si="43"/>
        <v xml:space="preserve"> </v>
      </c>
      <c r="Z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16" t="str">
        <f t="shared" si="44"/>
        <v xml:space="preserve"> </v>
      </c>
      <c r="AB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2" customFormat="1" ht="25.5">
      <c r="A342" s="170" t="str">
        <f t="shared" si="38"/>
        <v>71060601014251</v>
      </c>
      <c r="B342" s="171" t="s">
        <v>439</v>
      </c>
      <c r="C342" s="129" t="s">
        <v>157</v>
      </c>
      <c r="D342" s="128" t="s">
        <v>157</v>
      </c>
      <c r="E342" s="127" t="s">
        <v>106</v>
      </c>
      <c r="F342" s="172" t="s">
        <v>106</v>
      </c>
      <c r="G342" s="126">
        <v>4251</v>
      </c>
      <c r="H342" s="15"/>
      <c r="I342" s="22"/>
      <c r="J342" s="23"/>
      <c r="K342" s="23"/>
      <c r="L342" s="27" t="s">
        <v>142</v>
      </c>
      <c r="M342" s="40">
        <v>4251</v>
      </c>
      <c r="N342" s="169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69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17" t="str">
        <f t="shared" si="39"/>
        <v xml:space="preserve"> </v>
      </c>
      <c r="Q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17" t="str">
        <f t="shared" si="40"/>
        <v xml:space="preserve"> </v>
      </c>
      <c r="S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17" t="str">
        <f t="shared" si="41"/>
        <v xml:space="preserve"> </v>
      </c>
      <c r="U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69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17" t="str">
        <f t="shared" si="42"/>
        <v xml:space="preserve"> </v>
      </c>
      <c r="X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17" t="str">
        <f t="shared" si="43"/>
        <v xml:space="preserve"> </v>
      </c>
      <c r="Z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17" t="str">
        <f t="shared" si="44"/>
        <v xml:space="preserve"> </v>
      </c>
      <c r="AB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2" customFormat="1" hidden="1">
      <c r="A343" s="170" t="str">
        <f t="shared" si="38"/>
        <v>71060601014269</v>
      </c>
      <c r="B343" s="186" t="s">
        <v>439</v>
      </c>
      <c r="C343" s="129" t="s">
        <v>157</v>
      </c>
      <c r="D343" s="128" t="s">
        <v>157</v>
      </c>
      <c r="E343" s="127" t="s">
        <v>106</v>
      </c>
      <c r="F343" s="172" t="s">
        <v>106</v>
      </c>
      <c r="G343" s="126">
        <v>4269</v>
      </c>
      <c r="H343" s="177"/>
      <c r="I343" s="180"/>
      <c r="J343" s="187"/>
      <c r="K343" s="188"/>
      <c r="L343" s="189" t="s">
        <v>240</v>
      </c>
      <c r="M343" s="11">
        <v>4269</v>
      </c>
      <c r="N343" s="169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69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17" t="str">
        <f t="shared" si="39"/>
        <v xml:space="preserve"> </v>
      </c>
      <c r="Q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17" t="str">
        <f t="shared" si="40"/>
        <v xml:space="preserve"> </v>
      </c>
      <c r="S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17" t="str">
        <f t="shared" si="41"/>
        <v xml:space="preserve"> </v>
      </c>
      <c r="U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69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17" t="str">
        <f t="shared" si="42"/>
        <v xml:space="preserve"> </v>
      </c>
      <c r="X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17" t="str">
        <f t="shared" si="43"/>
        <v xml:space="preserve"> </v>
      </c>
      <c r="Z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17" t="str">
        <f t="shared" si="44"/>
        <v xml:space="preserve"> </v>
      </c>
      <c r="AB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2" customFormat="1" ht="25.5" hidden="1">
      <c r="A344" s="170" t="str">
        <f t="shared" si="38"/>
        <v>71060601014521</v>
      </c>
      <c r="B344" s="186" t="s">
        <v>439</v>
      </c>
      <c r="C344" s="129" t="s">
        <v>157</v>
      </c>
      <c r="D344" s="128" t="s">
        <v>157</v>
      </c>
      <c r="E344" s="127" t="s">
        <v>106</v>
      </c>
      <c r="F344" s="172" t="s">
        <v>106</v>
      </c>
      <c r="G344" s="126">
        <v>4521</v>
      </c>
      <c r="H344" s="177"/>
      <c r="I344" s="180"/>
      <c r="J344" s="187"/>
      <c r="K344" s="188"/>
      <c r="L344" s="189" t="s">
        <v>267</v>
      </c>
      <c r="M344" s="11">
        <v>4521</v>
      </c>
      <c r="N344" s="169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69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17" t="str">
        <f t="shared" si="39"/>
        <v xml:space="preserve"> </v>
      </c>
      <c r="Q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17" t="str">
        <f t="shared" si="40"/>
        <v xml:space="preserve"> </v>
      </c>
      <c r="S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17" t="str">
        <f t="shared" si="41"/>
        <v xml:space="preserve"> </v>
      </c>
      <c r="U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69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17" t="str">
        <f t="shared" si="42"/>
        <v xml:space="preserve"> </v>
      </c>
      <c r="X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17" t="str">
        <f t="shared" si="43"/>
        <v xml:space="preserve"> </v>
      </c>
      <c r="Z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17" t="str">
        <f t="shared" si="44"/>
        <v xml:space="preserve"> </v>
      </c>
      <c r="AB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84" customFormat="1" ht="27">
      <c r="A345" s="170" t="str">
        <f t="shared" si="38"/>
        <v>71060601020000</v>
      </c>
      <c r="B345" s="171" t="s">
        <v>439</v>
      </c>
      <c r="C345" s="129" t="s">
        <v>157</v>
      </c>
      <c r="D345" s="128" t="s">
        <v>157</v>
      </c>
      <c r="E345" s="127" t="s">
        <v>106</v>
      </c>
      <c r="F345" s="172" t="s">
        <v>140</v>
      </c>
      <c r="G345" s="173" t="s">
        <v>440</v>
      </c>
      <c r="H345" s="141"/>
      <c r="I345" s="142"/>
      <c r="J345" s="143"/>
      <c r="K345" s="143"/>
      <c r="L345" s="24" t="s">
        <v>265</v>
      </c>
      <c r="M345" s="25"/>
      <c r="N345" s="183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83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16" t="str">
        <f t="shared" si="39"/>
        <v xml:space="preserve"> </v>
      </c>
      <c r="Q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16" t="str">
        <f t="shared" si="40"/>
        <v xml:space="preserve"> </v>
      </c>
      <c r="S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16" t="str">
        <f t="shared" si="41"/>
        <v xml:space="preserve"> </v>
      </c>
      <c r="U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83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16" t="str">
        <f t="shared" si="42"/>
        <v xml:space="preserve"> </v>
      </c>
      <c r="X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16" t="str">
        <f t="shared" si="43"/>
        <v xml:space="preserve"> </v>
      </c>
      <c r="Z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16" t="str">
        <f t="shared" si="44"/>
        <v xml:space="preserve"> </v>
      </c>
      <c r="AB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2" customFormat="1">
      <c r="A346" s="170" t="str">
        <f t="shared" si="38"/>
        <v>71060601024269</v>
      </c>
      <c r="B346" s="171" t="s">
        <v>439</v>
      </c>
      <c r="C346" s="129" t="s">
        <v>157</v>
      </c>
      <c r="D346" s="128" t="s">
        <v>157</v>
      </c>
      <c r="E346" s="127" t="s">
        <v>106</v>
      </c>
      <c r="F346" s="172" t="s">
        <v>140</v>
      </c>
      <c r="G346" s="126">
        <v>4269</v>
      </c>
      <c r="H346" s="15"/>
      <c r="I346" s="22"/>
      <c r="J346" s="23"/>
      <c r="K346" s="23"/>
      <c r="L346" s="27" t="s">
        <v>240</v>
      </c>
      <c r="M346" s="40">
        <v>4269</v>
      </c>
      <c r="N346" s="169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69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17" t="str">
        <f t="shared" si="39"/>
        <v xml:space="preserve"> </v>
      </c>
      <c r="Q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17" t="str">
        <f t="shared" si="40"/>
        <v xml:space="preserve"> </v>
      </c>
      <c r="S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17" t="str">
        <f t="shared" si="41"/>
        <v xml:space="preserve"> </v>
      </c>
      <c r="U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69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17" t="str">
        <f t="shared" si="42"/>
        <v xml:space="preserve"> </v>
      </c>
      <c r="X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17" t="str">
        <f t="shared" si="43"/>
        <v xml:space="preserve"> </v>
      </c>
      <c r="Z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17" t="str">
        <f t="shared" si="44"/>
        <v xml:space="preserve"> </v>
      </c>
      <c r="AB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2" customFormat="1">
      <c r="A347" s="170" t="str">
        <f t="shared" si="38"/>
        <v>71060601025113</v>
      </c>
      <c r="B347" s="171" t="s">
        <v>439</v>
      </c>
      <c r="C347" s="129" t="s">
        <v>157</v>
      </c>
      <c r="D347" s="128" t="s">
        <v>157</v>
      </c>
      <c r="E347" s="127" t="s">
        <v>106</v>
      </c>
      <c r="F347" s="172" t="s">
        <v>140</v>
      </c>
      <c r="G347" s="126">
        <v>5113</v>
      </c>
      <c r="H347" s="15"/>
      <c r="I347" s="22"/>
      <c r="J347" s="23"/>
      <c r="K347" s="23"/>
      <c r="L347" s="29" t="s">
        <v>174</v>
      </c>
      <c r="M347" s="30">
        <v>5113</v>
      </c>
      <c r="N347" s="169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69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17" t="str">
        <f t="shared" si="39"/>
        <v xml:space="preserve"> </v>
      </c>
      <c r="Q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17" t="str">
        <f t="shared" si="40"/>
        <v xml:space="preserve"> </v>
      </c>
      <c r="S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17" t="str">
        <f t="shared" si="41"/>
        <v xml:space="preserve"> </v>
      </c>
      <c r="U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69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17" t="str">
        <f t="shared" si="42"/>
        <v xml:space="preserve"> </v>
      </c>
      <c r="X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17" t="str">
        <f t="shared" si="43"/>
        <v xml:space="preserve"> </v>
      </c>
      <c r="Z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17" t="str">
        <f t="shared" si="44"/>
        <v xml:space="preserve"> </v>
      </c>
      <c r="AB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84" customFormat="1" ht="27">
      <c r="A348" s="170" t="str">
        <f t="shared" si="38"/>
        <v>71060601030000</v>
      </c>
      <c r="B348" s="171" t="s">
        <v>439</v>
      </c>
      <c r="C348" s="129" t="s">
        <v>157</v>
      </c>
      <c r="D348" s="128" t="s">
        <v>157</v>
      </c>
      <c r="E348" s="127" t="s">
        <v>106</v>
      </c>
      <c r="F348" s="172" t="s">
        <v>442</v>
      </c>
      <c r="G348" s="173" t="s">
        <v>440</v>
      </c>
      <c r="H348" s="141"/>
      <c r="I348" s="142"/>
      <c r="J348" s="143"/>
      <c r="K348" s="143"/>
      <c r="L348" s="24" t="s">
        <v>266</v>
      </c>
      <c r="M348" s="25"/>
      <c r="N348" s="183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83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16" t="str">
        <f t="shared" si="39"/>
        <v xml:space="preserve"> </v>
      </c>
      <c r="Q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16" t="str">
        <f t="shared" si="40"/>
        <v xml:space="preserve"> </v>
      </c>
      <c r="S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16" t="str">
        <f t="shared" si="41"/>
        <v xml:space="preserve"> </v>
      </c>
      <c r="U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83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16" t="str">
        <f t="shared" si="42"/>
        <v xml:space="preserve"> </v>
      </c>
      <c r="X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16" t="str">
        <f t="shared" si="43"/>
        <v xml:space="preserve"> </v>
      </c>
      <c r="Z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16" t="str">
        <f t="shared" si="44"/>
        <v xml:space="preserve"> </v>
      </c>
      <c r="AB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2" customFormat="1" ht="25.5" hidden="1">
      <c r="A349" s="170" t="str">
        <f t="shared" si="38"/>
        <v>71060601034251</v>
      </c>
      <c r="B349" s="171" t="s">
        <v>439</v>
      </c>
      <c r="C349" s="129" t="s">
        <v>157</v>
      </c>
      <c r="D349" s="128" t="s">
        <v>157</v>
      </c>
      <c r="E349" s="127" t="s">
        <v>106</v>
      </c>
      <c r="F349" s="172" t="s">
        <v>442</v>
      </c>
      <c r="G349" s="126">
        <v>4251</v>
      </c>
      <c r="H349" s="15"/>
      <c r="I349" s="22"/>
      <c r="J349" s="23"/>
      <c r="K349" s="23"/>
      <c r="L349" s="27" t="s">
        <v>142</v>
      </c>
      <c r="M349" s="40">
        <v>4251</v>
      </c>
      <c r="N349" s="169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69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17" t="str">
        <f t="shared" si="39"/>
        <v xml:space="preserve"> </v>
      </c>
      <c r="Q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17" t="str">
        <f t="shared" si="40"/>
        <v xml:space="preserve"> </v>
      </c>
      <c r="S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17" t="str">
        <f t="shared" si="41"/>
        <v xml:space="preserve"> </v>
      </c>
      <c r="U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69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17" t="str">
        <f t="shared" si="42"/>
        <v xml:space="preserve"> </v>
      </c>
      <c r="X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17" t="str">
        <f t="shared" si="43"/>
        <v xml:space="preserve"> </v>
      </c>
      <c r="Z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17" t="str">
        <f t="shared" si="44"/>
        <v xml:space="preserve"> </v>
      </c>
      <c r="AB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2" customFormat="1">
      <c r="A350" s="170" t="str">
        <f t="shared" si="38"/>
        <v>71060601034269</v>
      </c>
      <c r="B350" s="171" t="s">
        <v>439</v>
      </c>
      <c r="C350" s="129" t="s">
        <v>157</v>
      </c>
      <c r="D350" s="128" t="s">
        <v>157</v>
      </c>
      <c r="E350" s="127" t="s">
        <v>106</v>
      </c>
      <c r="F350" s="172" t="s">
        <v>442</v>
      </c>
      <c r="G350" s="126">
        <v>4269</v>
      </c>
      <c r="H350" s="15"/>
      <c r="I350" s="22"/>
      <c r="J350" s="23"/>
      <c r="K350" s="23"/>
      <c r="L350" s="27" t="s">
        <v>240</v>
      </c>
      <c r="M350" s="40">
        <v>4269</v>
      </c>
      <c r="N350" s="169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69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17" t="str">
        <f t="shared" si="39"/>
        <v xml:space="preserve"> </v>
      </c>
      <c r="Q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17" t="str">
        <f t="shared" si="40"/>
        <v xml:space="preserve"> </v>
      </c>
      <c r="S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17" t="str">
        <f t="shared" si="41"/>
        <v xml:space="preserve"> </v>
      </c>
      <c r="U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69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17" t="str">
        <f t="shared" si="42"/>
        <v xml:space="preserve"> </v>
      </c>
      <c r="X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17" t="str">
        <f t="shared" si="43"/>
        <v xml:space="preserve"> </v>
      </c>
      <c r="Z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17" t="str">
        <f t="shared" si="44"/>
        <v xml:space="preserve"> </v>
      </c>
      <c r="AB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2" customFormat="1" ht="25.5">
      <c r="A351" s="170" t="str">
        <f t="shared" ref="A351:A416" si="45">CONCATENATE(B351,C351,D351,E351,F351,G351)</f>
        <v>71060601034521</v>
      </c>
      <c r="B351" s="171" t="s">
        <v>439</v>
      </c>
      <c r="C351" s="129" t="s">
        <v>157</v>
      </c>
      <c r="D351" s="128" t="s">
        <v>157</v>
      </c>
      <c r="E351" s="127" t="s">
        <v>106</v>
      </c>
      <c r="F351" s="172" t="s">
        <v>442</v>
      </c>
      <c r="G351" s="126">
        <v>4521</v>
      </c>
      <c r="H351" s="15"/>
      <c r="I351" s="22"/>
      <c r="J351" s="23"/>
      <c r="K351" s="23"/>
      <c r="L351" s="27" t="s">
        <v>267</v>
      </c>
      <c r="M351" s="40">
        <v>4521</v>
      </c>
      <c r="N351" s="169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69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17" t="str">
        <f t="shared" si="39"/>
        <v xml:space="preserve"> </v>
      </c>
      <c r="Q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17" t="str">
        <f t="shared" si="40"/>
        <v xml:space="preserve"> </v>
      </c>
      <c r="S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17" t="str">
        <f t="shared" si="41"/>
        <v xml:space="preserve"> </v>
      </c>
      <c r="U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69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17" t="str">
        <f t="shared" si="42"/>
        <v xml:space="preserve"> </v>
      </c>
      <c r="X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17" t="str">
        <f t="shared" si="43"/>
        <v xml:space="preserve"> </v>
      </c>
      <c r="Z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17" t="str">
        <f t="shared" si="44"/>
        <v xml:space="preserve"> </v>
      </c>
      <c r="AB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2" customFormat="1" ht="25.5" hidden="1">
      <c r="A352" s="170" t="str">
        <f t="shared" si="45"/>
        <v>71060601034819</v>
      </c>
      <c r="B352" s="171" t="s">
        <v>439</v>
      </c>
      <c r="C352" s="129" t="s">
        <v>157</v>
      </c>
      <c r="D352" s="128" t="s">
        <v>157</v>
      </c>
      <c r="E352" s="127" t="s">
        <v>106</v>
      </c>
      <c r="F352" s="172" t="s">
        <v>442</v>
      </c>
      <c r="G352" s="126">
        <v>4819</v>
      </c>
      <c r="H352" s="15"/>
      <c r="I352" s="22"/>
      <c r="J352" s="23"/>
      <c r="K352" s="23"/>
      <c r="L352" s="27" t="s">
        <v>219</v>
      </c>
      <c r="M352" s="28">
        <v>4819</v>
      </c>
      <c r="N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17" t="str">
        <f t="shared" si="39"/>
        <v xml:space="preserve"> </v>
      </c>
      <c r="Q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17" t="str">
        <f t="shared" si="40"/>
        <v xml:space="preserve"> </v>
      </c>
      <c r="S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17" t="str">
        <f t="shared" si="41"/>
        <v xml:space="preserve"> </v>
      </c>
      <c r="U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17" t="str">
        <f t="shared" si="42"/>
        <v xml:space="preserve"> </v>
      </c>
      <c r="X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17" t="str">
        <f t="shared" si="43"/>
        <v xml:space="preserve"> </v>
      </c>
      <c r="Z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17" t="str">
        <f t="shared" si="44"/>
        <v xml:space="preserve"> </v>
      </c>
      <c r="AB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2" customFormat="1">
      <c r="A353" s="170" t="str">
        <f t="shared" si="45"/>
        <v>71060601035112</v>
      </c>
      <c r="B353" s="171" t="s">
        <v>439</v>
      </c>
      <c r="C353" s="129" t="s">
        <v>157</v>
      </c>
      <c r="D353" s="128" t="s">
        <v>157</v>
      </c>
      <c r="E353" s="127" t="s">
        <v>106</v>
      </c>
      <c r="F353" s="172" t="s">
        <v>442</v>
      </c>
      <c r="G353" s="126">
        <v>5112</v>
      </c>
      <c r="H353" s="22"/>
      <c r="I353" s="22"/>
      <c r="J353" s="23"/>
      <c r="K353" s="23"/>
      <c r="L353" s="27" t="s">
        <v>173</v>
      </c>
      <c r="M353" s="28">
        <v>5112</v>
      </c>
      <c r="N353" s="169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69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17" t="str">
        <f t="shared" si="39"/>
        <v xml:space="preserve"> </v>
      </c>
      <c r="Q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17" t="str">
        <f t="shared" si="40"/>
        <v xml:space="preserve"> </v>
      </c>
      <c r="S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17" t="str">
        <f t="shared" si="41"/>
        <v xml:space="preserve"> </v>
      </c>
      <c r="U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69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17" t="str">
        <f t="shared" si="42"/>
        <v xml:space="preserve"> </v>
      </c>
      <c r="X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17" t="str">
        <f t="shared" si="43"/>
        <v xml:space="preserve"> </v>
      </c>
      <c r="Z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17" t="str">
        <f t="shared" si="44"/>
        <v xml:space="preserve"> </v>
      </c>
      <c r="AB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2" customFormat="1">
      <c r="A354" s="170" t="str">
        <f t="shared" si="45"/>
        <v>71060601035113</v>
      </c>
      <c r="B354" s="171" t="s">
        <v>439</v>
      </c>
      <c r="C354" s="129" t="s">
        <v>157</v>
      </c>
      <c r="D354" s="128" t="s">
        <v>157</v>
      </c>
      <c r="E354" s="127" t="s">
        <v>106</v>
      </c>
      <c r="F354" s="172" t="s">
        <v>442</v>
      </c>
      <c r="G354" s="126">
        <v>5113</v>
      </c>
      <c r="H354" s="22"/>
      <c r="I354" s="22"/>
      <c r="J354" s="23"/>
      <c r="K354" s="23"/>
      <c r="L354" s="27" t="s">
        <v>174</v>
      </c>
      <c r="M354" s="28">
        <v>5113</v>
      </c>
      <c r="N354" s="169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69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17" t="str">
        <f t="shared" si="39"/>
        <v xml:space="preserve"> </v>
      </c>
      <c r="Q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17" t="str">
        <f t="shared" si="40"/>
        <v xml:space="preserve"> </v>
      </c>
      <c r="S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17" t="str">
        <f t="shared" si="41"/>
        <v xml:space="preserve"> </v>
      </c>
      <c r="U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69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17" t="str">
        <f t="shared" si="42"/>
        <v xml:space="preserve"> </v>
      </c>
      <c r="X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17" t="str">
        <f t="shared" si="43"/>
        <v xml:space="preserve"> </v>
      </c>
      <c r="Z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17" t="str">
        <f t="shared" si="44"/>
        <v xml:space="preserve"> </v>
      </c>
      <c r="AB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2" customFormat="1">
      <c r="A355" s="170" t="str">
        <f t="shared" si="45"/>
        <v>71060601035129</v>
      </c>
      <c r="B355" s="171" t="s">
        <v>439</v>
      </c>
      <c r="C355" s="129" t="s">
        <v>157</v>
      </c>
      <c r="D355" s="128" t="s">
        <v>157</v>
      </c>
      <c r="E355" s="127" t="s">
        <v>106</v>
      </c>
      <c r="F355" s="172" t="s">
        <v>442</v>
      </c>
      <c r="G355" s="126">
        <v>5129</v>
      </c>
      <c r="H355" s="15"/>
      <c r="I355" s="22"/>
      <c r="J355" s="23"/>
      <c r="K355" s="23"/>
      <c r="L355" s="27" t="s">
        <v>268</v>
      </c>
      <c r="M355" s="40">
        <v>5129</v>
      </c>
      <c r="N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17" t="str">
        <f t="shared" si="39"/>
        <v xml:space="preserve"> </v>
      </c>
      <c r="Q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17" t="str">
        <f t="shared" si="40"/>
        <v xml:space="preserve"> </v>
      </c>
      <c r="S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17" t="str">
        <f t="shared" si="41"/>
        <v xml:space="preserve"> </v>
      </c>
      <c r="U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17" t="str">
        <f t="shared" si="42"/>
        <v xml:space="preserve"> </v>
      </c>
      <c r="X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17" t="str">
        <f t="shared" si="43"/>
        <v xml:space="preserve"> </v>
      </c>
      <c r="Z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17" t="str">
        <f t="shared" si="44"/>
        <v xml:space="preserve"> </v>
      </c>
      <c r="AB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84" customFormat="1" ht="27">
      <c r="A356" s="170" t="str">
        <f t="shared" si="45"/>
        <v>71060601040000</v>
      </c>
      <c r="B356" s="171" t="s">
        <v>439</v>
      </c>
      <c r="C356" s="129" t="s">
        <v>157</v>
      </c>
      <c r="D356" s="128" t="s">
        <v>157</v>
      </c>
      <c r="E356" s="127" t="s">
        <v>106</v>
      </c>
      <c r="F356" s="172" t="s">
        <v>155</v>
      </c>
      <c r="G356" s="173" t="s">
        <v>440</v>
      </c>
      <c r="H356" s="141"/>
      <c r="I356" s="142"/>
      <c r="J356" s="143"/>
      <c r="K356" s="143"/>
      <c r="L356" s="24" t="s">
        <v>269</v>
      </c>
      <c r="M356" s="25"/>
      <c r="N356" s="183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83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16" t="str">
        <f t="shared" si="39"/>
        <v xml:space="preserve"> </v>
      </c>
      <c r="Q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16" t="str">
        <f t="shared" si="40"/>
        <v xml:space="preserve"> </v>
      </c>
      <c r="S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16" t="str">
        <f t="shared" si="41"/>
        <v xml:space="preserve"> </v>
      </c>
      <c r="U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83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16" t="str">
        <f t="shared" si="42"/>
        <v xml:space="preserve"> </v>
      </c>
      <c r="X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16" t="str">
        <f t="shared" si="43"/>
        <v xml:space="preserve"> </v>
      </c>
      <c r="Z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16" t="str">
        <f t="shared" si="44"/>
        <v xml:space="preserve"> </v>
      </c>
      <c r="AB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2" customFormat="1" ht="25.5">
      <c r="A357" s="170" t="str">
        <f t="shared" si="45"/>
        <v>71060601044251</v>
      </c>
      <c r="B357" s="171" t="s">
        <v>439</v>
      </c>
      <c r="C357" s="129" t="s">
        <v>157</v>
      </c>
      <c r="D357" s="128" t="s">
        <v>157</v>
      </c>
      <c r="E357" s="127" t="s">
        <v>106</v>
      </c>
      <c r="F357" s="172" t="s">
        <v>155</v>
      </c>
      <c r="G357" s="126">
        <v>4251</v>
      </c>
      <c r="H357" s="22"/>
      <c r="I357" s="22"/>
      <c r="J357" s="23"/>
      <c r="K357" s="23"/>
      <c r="L357" s="27" t="s">
        <v>142</v>
      </c>
      <c r="M357" s="28">
        <v>4251</v>
      </c>
      <c r="N357" s="169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69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17" t="str">
        <f t="shared" si="39"/>
        <v xml:space="preserve"> </v>
      </c>
      <c r="Q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17" t="str">
        <f t="shared" si="40"/>
        <v xml:space="preserve"> </v>
      </c>
      <c r="S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17" t="str">
        <f t="shared" si="41"/>
        <v xml:space="preserve"> </v>
      </c>
      <c r="U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69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17" t="str">
        <f t="shared" si="42"/>
        <v xml:space="preserve"> </v>
      </c>
      <c r="X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17" t="str">
        <f t="shared" si="43"/>
        <v xml:space="preserve"> </v>
      </c>
      <c r="Z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17" t="str">
        <f t="shared" si="44"/>
        <v xml:space="preserve"> </v>
      </c>
      <c r="AB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2" customFormat="1">
      <c r="A358" s="170" t="str">
        <f t="shared" si="45"/>
        <v>71060601044269</v>
      </c>
      <c r="B358" s="171" t="s">
        <v>439</v>
      </c>
      <c r="C358" s="129" t="s">
        <v>157</v>
      </c>
      <c r="D358" s="128" t="s">
        <v>157</v>
      </c>
      <c r="E358" s="127" t="s">
        <v>106</v>
      </c>
      <c r="F358" s="172" t="s">
        <v>155</v>
      </c>
      <c r="G358" s="126">
        <v>4269</v>
      </c>
      <c r="H358" s="15"/>
      <c r="I358" s="22"/>
      <c r="J358" s="23"/>
      <c r="K358" s="23"/>
      <c r="L358" s="27" t="s">
        <v>240</v>
      </c>
      <c r="M358" s="11">
        <v>4269</v>
      </c>
      <c r="N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17" t="str">
        <f t="shared" si="39"/>
        <v xml:space="preserve"> </v>
      </c>
      <c r="Q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17" t="str">
        <f t="shared" si="40"/>
        <v xml:space="preserve"> </v>
      </c>
      <c r="S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17" t="str">
        <f t="shared" si="41"/>
        <v xml:space="preserve"> </v>
      </c>
      <c r="U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17" t="str">
        <f t="shared" si="42"/>
        <v xml:space="preserve"> </v>
      </c>
      <c r="X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17" t="str">
        <f t="shared" si="43"/>
        <v xml:space="preserve"> </v>
      </c>
      <c r="Z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17" t="str">
        <f t="shared" si="44"/>
        <v xml:space="preserve"> </v>
      </c>
      <c r="AB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2" customFormat="1" ht="25.5">
      <c r="A359" s="170" t="str">
        <f t="shared" si="45"/>
        <v>71060601044521</v>
      </c>
      <c r="B359" s="171" t="s">
        <v>439</v>
      </c>
      <c r="C359" s="129" t="s">
        <v>157</v>
      </c>
      <c r="D359" s="128" t="s">
        <v>157</v>
      </c>
      <c r="E359" s="127" t="s">
        <v>106</v>
      </c>
      <c r="F359" s="172" t="s">
        <v>155</v>
      </c>
      <c r="G359" s="126">
        <v>4521</v>
      </c>
      <c r="H359" s="15"/>
      <c r="I359" s="22"/>
      <c r="J359" s="23"/>
      <c r="K359" s="23"/>
      <c r="L359" s="27" t="s">
        <v>267</v>
      </c>
      <c r="M359" s="11">
        <v>4521</v>
      </c>
      <c r="N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17" t="str">
        <f t="shared" si="39"/>
        <v xml:space="preserve"> </v>
      </c>
      <c r="Q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17" t="str">
        <f t="shared" si="40"/>
        <v xml:space="preserve"> </v>
      </c>
      <c r="S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17" t="str">
        <f t="shared" si="41"/>
        <v xml:space="preserve"> </v>
      </c>
      <c r="U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17" t="str">
        <f t="shared" si="42"/>
        <v xml:space="preserve"> </v>
      </c>
      <c r="X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17" t="str">
        <f t="shared" si="43"/>
        <v xml:space="preserve"> </v>
      </c>
      <c r="Z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17" t="str">
        <f t="shared" si="44"/>
        <v xml:space="preserve"> </v>
      </c>
      <c r="AB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2" customFormat="1" hidden="1">
      <c r="A360" s="170" t="str">
        <f t="shared" si="45"/>
        <v>71060601044639</v>
      </c>
      <c r="B360" s="171" t="s">
        <v>439</v>
      </c>
      <c r="C360" s="129" t="s">
        <v>157</v>
      </c>
      <c r="D360" s="128" t="s">
        <v>157</v>
      </c>
      <c r="E360" s="127" t="s">
        <v>106</v>
      </c>
      <c r="F360" s="172" t="s">
        <v>155</v>
      </c>
      <c r="G360" s="126">
        <v>4639</v>
      </c>
      <c r="H360" s="22"/>
      <c r="I360" s="22"/>
      <c r="J360" s="23"/>
      <c r="K360" s="23"/>
      <c r="L360" s="29" t="s">
        <v>211</v>
      </c>
      <c r="M360" s="44">
        <v>4639</v>
      </c>
      <c r="N360" s="169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69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17" t="str">
        <f t="shared" si="39"/>
        <v xml:space="preserve"> </v>
      </c>
      <c r="Q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17" t="str">
        <f t="shared" si="40"/>
        <v xml:space="preserve"> </v>
      </c>
      <c r="S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17" t="str">
        <f t="shared" si="41"/>
        <v xml:space="preserve"> </v>
      </c>
      <c r="U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69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17" t="str">
        <f t="shared" si="42"/>
        <v xml:space="preserve"> </v>
      </c>
      <c r="X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17" t="str">
        <f t="shared" si="43"/>
        <v xml:space="preserve"> </v>
      </c>
      <c r="Z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17" t="str">
        <f t="shared" si="44"/>
        <v xml:space="preserve"> </v>
      </c>
      <c r="AB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2" customFormat="1" ht="25.5" hidden="1">
      <c r="A361" s="170" t="str">
        <f t="shared" si="45"/>
        <v>71060601044819</v>
      </c>
      <c r="B361" s="171" t="s">
        <v>439</v>
      </c>
      <c r="C361" s="129" t="s">
        <v>157</v>
      </c>
      <c r="D361" s="128" t="s">
        <v>157</v>
      </c>
      <c r="E361" s="127" t="s">
        <v>106</v>
      </c>
      <c r="F361" s="172" t="s">
        <v>155</v>
      </c>
      <c r="G361" s="173" t="s">
        <v>88</v>
      </c>
      <c r="H361" s="180"/>
      <c r="I361" s="180"/>
      <c r="J361" s="181"/>
      <c r="K361" s="182"/>
      <c r="L361" s="33" t="s">
        <v>219</v>
      </c>
      <c r="M361" s="10" t="s">
        <v>88</v>
      </c>
      <c r="N361" s="169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69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17" t="str">
        <f t="shared" si="39"/>
        <v xml:space="preserve"> </v>
      </c>
      <c r="Q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17" t="str">
        <f t="shared" si="40"/>
        <v xml:space="preserve"> </v>
      </c>
      <c r="S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17" t="str">
        <f t="shared" si="41"/>
        <v xml:space="preserve"> </v>
      </c>
      <c r="U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69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17" t="str">
        <f t="shared" si="42"/>
        <v xml:space="preserve"> </v>
      </c>
      <c r="X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17" t="str">
        <f t="shared" si="43"/>
        <v xml:space="preserve"> </v>
      </c>
      <c r="Z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17" t="str">
        <f t="shared" si="44"/>
        <v xml:space="preserve"> </v>
      </c>
      <c r="AB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2" customFormat="1" hidden="1">
      <c r="A362" s="170" t="str">
        <f t="shared" si="45"/>
        <v>71060601045113</v>
      </c>
      <c r="B362" s="171" t="s">
        <v>439</v>
      </c>
      <c r="C362" s="129" t="s">
        <v>157</v>
      </c>
      <c r="D362" s="128" t="s">
        <v>157</v>
      </c>
      <c r="E362" s="127" t="s">
        <v>106</v>
      </c>
      <c r="F362" s="172" t="s">
        <v>155</v>
      </c>
      <c r="G362" s="126">
        <v>5113</v>
      </c>
      <c r="H362" s="22"/>
      <c r="I362" s="22"/>
      <c r="J362" s="23"/>
      <c r="K362" s="23"/>
      <c r="L362" s="27" t="s">
        <v>174</v>
      </c>
      <c r="M362" s="28">
        <v>5113</v>
      </c>
      <c r="N362" s="169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69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17" t="str">
        <f t="shared" si="39"/>
        <v xml:space="preserve"> </v>
      </c>
      <c r="Q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17" t="str">
        <f t="shared" si="40"/>
        <v xml:space="preserve"> </v>
      </c>
      <c r="S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17" t="str">
        <f t="shared" si="41"/>
        <v xml:space="preserve"> </v>
      </c>
      <c r="U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69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17" t="str">
        <f t="shared" si="42"/>
        <v xml:space="preserve"> </v>
      </c>
      <c r="X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17" t="str">
        <f t="shared" si="43"/>
        <v xml:space="preserve"> </v>
      </c>
      <c r="Z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17" t="str">
        <f t="shared" si="44"/>
        <v xml:space="preserve"> </v>
      </c>
      <c r="AB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84" customFormat="1" ht="13.5" hidden="1">
      <c r="A363" s="170" t="str">
        <f t="shared" si="45"/>
        <v>71060601050000</v>
      </c>
      <c r="B363" s="171" t="s">
        <v>439</v>
      </c>
      <c r="C363" s="129" t="s">
        <v>157</v>
      </c>
      <c r="D363" s="128" t="s">
        <v>157</v>
      </c>
      <c r="E363" s="127" t="s">
        <v>106</v>
      </c>
      <c r="F363" s="172" t="s">
        <v>149</v>
      </c>
      <c r="G363" s="173" t="s">
        <v>440</v>
      </c>
      <c r="H363" s="141"/>
      <c r="I363" s="142"/>
      <c r="J363" s="143"/>
      <c r="K363" s="143"/>
      <c r="L363" s="24" t="s">
        <v>270</v>
      </c>
      <c r="M363" s="25"/>
      <c r="N363" s="183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83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16" t="str">
        <f t="shared" si="39"/>
        <v xml:space="preserve"> </v>
      </c>
      <c r="Q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16" t="str">
        <f t="shared" si="40"/>
        <v xml:space="preserve"> </v>
      </c>
      <c r="S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16" t="str">
        <f t="shared" si="41"/>
        <v xml:space="preserve"> </v>
      </c>
      <c r="U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83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16" t="str">
        <f t="shared" si="42"/>
        <v xml:space="preserve"> </v>
      </c>
      <c r="X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16" t="str">
        <f t="shared" si="43"/>
        <v xml:space="preserve"> </v>
      </c>
      <c r="Z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16" t="str">
        <f t="shared" si="44"/>
        <v xml:space="preserve"> </v>
      </c>
      <c r="AB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2" customFormat="1" hidden="1">
      <c r="A364" s="170" t="str">
        <f t="shared" si="45"/>
        <v>71060601054861</v>
      </c>
      <c r="B364" s="171" t="s">
        <v>439</v>
      </c>
      <c r="C364" s="129" t="s">
        <v>157</v>
      </c>
      <c r="D364" s="128" t="s">
        <v>157</v>
      </c>
      <c r="E364" s="127" t="s">
        <v>106</v>
      </c>
      <c r="F364" s="172" t="s">
        <v>149</v>
      </c>
      <c r="G364" s="126">
        <v>4861</v>
      </c>
      <c r="H364" s="22"/>
      <c r="I364" s="22"/>
      <c r="J364" s="23"/>
      <c r="K364" s="23"/>
      <c r="L364" s="27" t="s">
        <v>134</v>
      </c>
      <c r="M364" s="28">
        <v>4861</v>
      </c>
      <c r="N364" s="169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69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17" t="str">
        <f t="shared" si="39"/>
        <v xml:space="preserve"> </v>
      </c>
      <c r="Q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17" t="str">
        <f t="shared" si="40"/>
        <v xml:space="preserve"> </v>
      </c>
      <c r="S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17" t="str">
        <f t="shared" si="41"/>
        <v xml:space="preserve"> </v>
      </c>
      <c r="U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69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17" t="str">
        <f t="shared" si="42"/>
        <v xml:space="preserve"> </v>
      </c>
      <c r="X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17" t="str">
        <f t="shared" si="43"/>
        <v xml:space="preserve"> </v>
      </c>
      <c r="Z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17" t="str">
        <f t="shared" si="44"/>
        <v xml:space="preserve"> </v>
      </c>
      <c r="AB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84" customFormat="1" ht="13.5" hidden="1">
      <c r="A365" s="170" t="str">
        <f t="shared" si="45"/>
        <v>71060601060000</v>
      </c>
      <c r="B365" s="171" t="s">
        <v>439</v>
      </c>
      <c r="C365" s="129" t="s">
        <v>157</v>
      </c>
      <c r="D365" s="128" t="s">
        <v>157</v>
      </c>
      <c r="E365" s="127" t="s">
        <v>106</v>
      </c>
      <c r="F365" s="172" t="s">
        <v>157</v>
      </c>
      <c r="G365" s="173" t="s">
        <v>440</v>
      </c>
      <c r="H365" s="141"/>
      <c r="I365" s="142"/>
      <c r="J365" s="143"/>
      <c r="K365" s="143"/>
      <c r="L365" s="24" t="s">
        <v>271</v>
      </c>
      <c r="M365" s="25"/>
      <c r="N365" s="183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83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16" t="str">
        <f t="shared" si="39"/>
        <v xml:space="preserve"> </v>
      </c>
      <c r="Q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16" t="str">
        <f t="shared" si="40"/>
        <v xml:space="preserve"> </v>
      </c>
      <c r="S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16" t="str">
        <f t="shared" si="41"/>
        <v xml:space="preserve"> </v>
      </c>
      <c r="U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83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16" t="str">
        <f t="shared" si="42"/>
        <v xml:space="preserve"> </v>
      </c>
      <c r="X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16" t="str">
        <f t="shared" si="43"/>
        <v xml:space="preserve"> </v>
      </c>
      <c r="Z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16" t="str">
        <f t="shared" si="44"/>
        <v xml:space="preserve"> </v>
      </c>
      <c r="AB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2" customFormat="1" ht="25.5" hidden="1">
      <c r="A366" s="170" t="str">
        <f t="shared" si="45"/>
        <v>71060601064638</v>
      </c>
      <c r="B366" s="171" t="s">
        <v>439</v>
      </c>
      <c r="C366" s="129" t="s">
        <v>157</v>
      </c>
      <c r="D366" s="128" t="s">
        <v>157</v>
      </c>
      <c r="E366" s="127" t="s">
        <v>106</v>
      </c>
      <c r="F366" s="172" t="s">
        <v>157</v>
      </c>
      <c r="G366" s="126">
        <v>4638</v>
      </c>
      <c r="H366" s="22"/>
      <c r="I366" s="22"/>
      <c r="J366" s="23"/>
      <c r="K366" s="23"/>
      <c r="L366" s="27" t="s">
        <v>241</v>
      </c>
      <c r="M366" s="28">
        <v>4638</v>
      </c>
      <c r="N366" s="169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69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17" t="str">
        <f t="shared" si="39"/>
        <v xml:space="preserve"> </v>
      </c>
      <c r="Q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17" t="str">
        <f t="shared" si="40"/>
        <v xml:space="preserve"> </v>
      </c>
      <c r="S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17" t="str">
        <f t="shared" si="41"/>
        <v xml:space="preserve"> </v>
      </c>
      <c r="U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69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17" t="str">
        <f t="shared" si="42"/>
        <v xml:space="preserve"> </v>
      </c>
      <c r="X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17" t="str">
        <f t="shared" si="43"/>
        <v xml:space="preserve"> </v>
      </c>
      <c r="Z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17" t="str">
        <f t="shared" si="44"/>
        <v xml:space="preserve"> </v>
      </c>
      <c r="AB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84" customFormat="1" ht="27" hidden="1">
      <c r="A367" s="170" t="str">
        <f t="shared" si="45"/>
        <v>71060601070000</v>
      </c>
      <c r="B367" s="171" t="s">
        <v>439</v>
      </c>
      <c r="C367" s="129" t="s">
        <v>157</v>
      </c>
      <c r="D367" s="128" t="s">
        <v>157</v>
      </c>
      <c r="E367" s="127" t="s">
        <v>106</v>
      </c>
      <c r="F367" s="172" t="s">
        <v>183</v>
      </c>
      <c r="G367" s="173" t="s">
        <v>440</v>
      </c>
      <c r="H367" s="141"/>
      <c r="I367" s="142"/>
      <c r="J367" s="143"/>
      <c r="K367" s="143"/>
      <c r="L367" s="24" t="s">
        <v>272</v>
      </c>
      <c r="M367" s="25"/>
      <c r="N367" s="183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83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16" t="str">
        <f t="shared" si="39"/>
        <v xml:space="preserve"> </v>
      </c>
      <c r="Q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16" t="str">
        <f t="shared" si="40"/>
        <v xml:space="preserve"> </v>
      </c>
      <c r="S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16" t="str">
        <f t="shared" si="41"/>
        <v xml:space="preserve"> </v>
      </c>
      <c r="U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83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16" t="str">
        <f t="shared" si="42"/>
        <v xml:space="preserve"> </v>
      </c>
      <c r="X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16" t="str">
        <f t="shared" si="43"/>
        <v xml:space="preserve"> </v>
      </c>
      <c r="Z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16" t="str">
        <f t="shared" si="44"/>
        <v xml:space="preserve"> </v>
      </c>
      <c r="AB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2" customFormat="1" ht="25.5" hidden="1">
      <c r="A368" s="170" t="str">
        <f t="shared" si="45"/>
        <v>71060601074251</v>
      </c>
      <c r="B368" s="171" t="s">
        <v>439</v>
      </c>
      <c r="C368" s="129" t="s">
        <v>157</v>
      </c>
      <c r="D368" s="128" t="s">
        <v>157</v>
      </c>
      <c r="E368" s="127" t="s">
        <v>106</v>
      </c>
      <c r="F368" s="172" t="s">
        <v>183</v>
      </c>
      <c r="G368" s="126">
        <v>4251</v>
      </c>
      <c r="H368" s="22"/>
      <c r="I368" s="22"/>
      <c r="J368" s="23"/>
      <c r="K368" s="23"/>
      <c r="L368" s="27" t="s">
        <v>142</v>
      </c>
      <c r="M368" s="28">
        <v>4251</v>
      </c>
      <c r="N368" s="169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69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17" t="str">
        <f t="shared" si="39"/>
        <v xml:space="preserve"> </v>
      </c>
      <c r="Q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17" t="str">
        <f t="shared" si="40"/>
        <v xml:space="preserve"> </v>
      </c>
      <c r="S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17" t="str">
        <f t="shared" si="41"/>
        <v xml:space="preserve"> </v>
      </c>
      <c r="U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69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17" t="str">
        <f t="shared" si="42"/>
        <v xml:space="preserve"> </v>
      </c>
      <c r="X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17" t="str">
        <f t="shared" si="43"/>
        <v xml:space="preserve"> </v>
      </c>
      <c r="Z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17" t="str">
        <f t="shared" si="44"/>
        <v xml:space="preserve"> </v>
      </c>
      <c r="AB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84" customFormat="1" ht="13.5">
      <c r="A369" s="170" t="str">
        <f t="shared" si="45"/>
        <v>71060601080000</v>
      </c>
      <c r="B369" s="171" t="s">
        <v>439</v>
      </c>
      <c r="C369" s="129" t="s">
        <v>157</v>
      </c>
      <c r="D369" s="128" t="s">
        <v>157</v>
      </c>
      <c r="E369" s="127" t="s">
        <v>106</v>
      </c>
      <c r="F369" s="172" t="s">
        <v>185</v>
      </c>
      <c r="G369" s="173" t="s">
        <v>440</v>
      </c>
      <c r="H369" s="141"/>
      <c r="I369" s="142"/>
      <c r="J369" s="143"/>
      <c r="K369" s="143"/>
      <c r="L369" s="24" t="s">
        <v>273</v>
      </c>
      <c r="M369" s="25"/>
      <c r="N369" s="183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83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16" t="str">
        <f t="shared" si="39"/>
        <v xml:space="preserve"> </v>
      </c>
      <c r="Q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16" t="str">
        <f t="shared" si="40"/>
        <v xml:space="preserve"> </v>
      </c>
      <c r="S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16" t="str">
        <f t="shared" si="41"/>
        <v xml:space="preserve"> </v>
      </c>
      <c r="U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83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16" t="str">
        <f t="shared" si="42"/>
        <v xml:space="preserve"> </v>
      </c>
      <c r="X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16" t="str">
        <f t="shared" si="43"/>
        <v xml:space="preserve"> </v>
      </c>
      <c r="Z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16" t="str">
        <f t="shared" si="44"/>
        <v xml:space="preserve"> </v>
      </c>
      <c r="AB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2" customFormat="1" ht="25.5">
      <c r="A370" s="170" t="str">
        <f t="shared" si="45"/>
        <v>71060601084251</v>
      </c>
      <c r="B370" s="171" t="s">
        <v>439</v>
      </c>
      <c r="C370" s="129" t="s">
        <v>157</v>
      </c>
      <c r="D370" s="128" t="s">
        <v>157</v>
      </c>
      <c r="E370" s="127" t="s">
        <v>106</v>
      </c>
      <c r="F370" s="172" t="s">
        <v>185</v>
      </c>
      <c r="G370" s="126">
        <v>4251</v>
      </c>
      <c r="H370" s="22"/>
      <c r="I370" s="22"/>
      <c r="J370" s="23"/>
      <c r="K370" s="23"/>
      <c r="L370" s="27" t="s">
        <v>142</v>
      </c>
      <c r="M370" s="28">
        <v>4251</v>
      </c>
      <c r="N370" s="169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69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17" t="str">
        <f t="shared" si="39"/>
        <v xml:space="preserve"> </v>
      </c>
      <c r="Q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17" t="str">
        <f t="shared" si="40"/>
        <v xml:space="preserve"> </v>
      </c>
      <c r="S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17" t="str">
        <f t="shared" si="41"/>
        <v xml:space="preserve"> </v>
      </c>
      <c r="U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69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17" t="str">
        <f t="shared" si="42"/>
        <v xml:space="preserve"> </v>
      </c>
      <c r="X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17" t="str">
        <f t="shared" si="43"/>
        <v xml:space="preserve"> </v>
      </c>
      <c r="Z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17" t="str">
        <f t="shared" si="44"/>
        <v xml:space="preserve"> </v>
      </c>
      <c r="AB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2" customFormat="1" hidden="1">
      <c r="A371" s="170" t="str">
        <f t="shared" si="45"/>
        <v>71060601085113</v>
      </c>
      <c r="B371" s="171" t="s">
        <v>439</v>
      </c>
      <c r="C371" s="129" t="s">
        <v>157</v>
      </c>
      <c r="D371" s="128" t="s">
        <v>157</v>
      </c>
      <c r="E371" s="127" t="s">
        <v>106</v>
      </c>
      <c r="F371" s="172" t="s">
        <v>185</v>
      </c>
      <c r="G371" s="126">
        <v>5113</v>
      </c>
      <c r="H371" s="22"/>
      <c r="I371" s="22"/>
      <c r="J371" s="23"/>
      <c r="K371" s="23"/>
      <c r="L371" s="27" t="s">
        <v>174</v>
      </c>
      <c r="M371" s="28">
        <v>5113</v>
      </c>
      <c r="N371" s="169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69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17" t="str">
        <f t="shared" si="39"/>
        <v xml:space="preserve"> </v>
      </c>
      <c r="Q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17" t="str">
        <f t="shared" si="40"/>
        <v xml:space="preserve"> </v>
      </c>
      <c r="S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17" t="str">
        <f t="shared" si="41"/>
        <v xml:space="preserve"> </v>
      </c>
      <c r="U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69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17" t="str">
        <f t="shared" si="42"/>
        <v xml:space="preserve"> </v>
      </c>
      <c r="X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17" t="str">
        <f t="shared" si="43"/>
        <v xml:space="preserve"> </v>
      </c>
      <c r="Z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17" t="str">
        <f t="shared" si="44"/>
        <v xml:space="preserve"> </v>
      </c>
      <c r="AB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84" customFormat="1" ht="13.5">
      <c r="A372" s="170" t="str">
        <f t="shared" si="45"/>
        <v>71060601090000</v>
      </c>
      <c r="B372" s="171" t="s">
        <v>439</v>
      </c>
      <c r="C372" s="129" t="s">
        <v>157</v>
      </c>
      <c r="D372" s="128" t="s">
        <v>157</v>
      </c>
      <c r="E372" s="127" t="s">
        <v>106</v>
      </c>
      <c r="F372" s="172" t="s">
        <v>187</v>
      </c>
      <c r="G372" s="173" t="s">
        <v>440</v>
      </c>
      <c r="H372" s="141"/>
      <c r="I372" s="142"/>
      <c r="J372" s="143"/>
      <c r="K372" s="143"/>
      <c r="L372" s="24" t="s">
        <v>274</v>
      </c>
      <c r="M372" s="25"/>
      <c r="N372" s="183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83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16" t="str">
        <f t="shared" si="39"/>
        <v xml:space="preserve"> </v>
      </c>
      <c r="Q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16" t="str">
        <f t="shared" si="40"/>
        <v xml:space="preserve"> </v>
      </c>
      <c r="S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16" t="str">
        <f t="shared" si="41"/>
        <v xml:space="preserve"> </v>
      </c>
      <c r="U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83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16" t="str">
        <f t="shared" si="42"/>
        <v xml:space="preserve"> </v>
      </c>
      <c r="X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16" t="str">
        <f t="shared" si="43"/>
        <v xml:space="preserve"> </v>
      </c>
      <c r="Z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16" t="str">
        <f t="shared" si="44"/>
        <v xml:space="preserve"> </v>
      </c>
      <c r="AB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2" customFormat="1" ht="25.5" hidden="1">
      <c r="A373" s="170" t="str">
        <f t="shared" si="45"/>
        <v>71060601094251</v>
      </c>
      <c r="B373" s="171" t="s">
        <v>439</v>
      </c>
      <c r="C373" s="129" t="s">
        <v>157</v>
      </c>
      <c r="D373" s="128" t="s">
        <v>157</v>
      </c>
      <c r="E373" s="127" t="s">
        <v>106</v>
      </c>
      <c r="F373" s="172" t="s">
        <v>187</v>
      </c>
      <c r="G373" s="126">
        <v>4251</v>
      </c>
      <c r="H373" s="22"/>
      <c r="I373" s="22"/>
      <c r="J373" s="23"/>
      <c r="K373" s="23"/>
      <c r="L373" s="27" t="s">
        <v>142</v>
      </c>
      <c r="M373" s="28">
        <v>4251</v>
      </c>
      <c r="N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17" t="str">
        <f t="shared" si="39"/>
        <v xml:space="preserve"> </v>
      </c>
      <c r="Q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17" t="str">
        <f t="shared" si="40"/>
        <v xml:space="preserve"> </v>
      </c>
      <c r="S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17" t="str">
        <f t="shared" si="41"/>
        <v xml:space="preserve"> </v>
      </c>
      <c r="U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17" t="str">
        <f t="shared" si="42"/>
        <v xml:space="preserve"> </v>
      </c>
      <c r="X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17" t="str">
        <f t="shared" si="43"/>
        <v xml:space="preserve"> </v>
      </c>
      <c r="Z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17" t="str">
        <f t="shared" si="44"/>
        <v xml:space="preserve"> </v>
      </c>
      <c r="AB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2" customFormat="1">
      <c r="A374" s="170" t="str">
        <f t="shared" si="45"/>
        <v>71060601095113</v>
      </c>
      <c r="B374" s="171" t="s">
        <v>439</v>
      </c>
      <c r="C374" s="129" t="s">
        <v>157</v>
      </c>
      <c r="D374" s="128" t="s">
        <v>157</v>
      </c>
      <c r="E374" s="127" t="s">
        <v>106</v>
      </c>
      <c r="F374" s="172" t="s">
        <v>187</v>
      </c>
      <c r="G374" s="126">
        <v>5113</v>
      </c>
      <c r="H374" s="15"/>
      <c r="I374" s="22"/>
      <c r="J374" s="23"/>
      <c r="K374" s="23"/>
      <c r="L374" s="27" t="s">
        <v>174</v>
      </c>
      <c r="M374" s="40">
        <v>5113</v>
      </c>
      <c r="N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17" t="str">
        <f t="shared" si="39"/>
        <v xml:space="preserve"> </v>
      </c>
      <c r="Q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17" t="str">
        <f t="shared" si="40"/>
        <v xml:space="preserve"> </v>
      </c>
      <c r="S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17" t="str">
        <f t="shared" si="41"/>
        <v xml:space="preserve"> </v>
      </c>
      <c r="U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17" t="str">
        <f t="shared" si="42"/>
        <v xml:space="preserve"> </v>
      </c>
      <c r="X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17" t="str">
        <f t="shared" si="43"/>
        <v xml:space="preserve"> </v>
      </c>
      <c r="Z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17" t="str">
        <f t="shared" si="44"/>
        <v xml:space="preserve"> </v>
      </c>
      <c r="AB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58" customFormat="1" hidden="1">
      <c r="A375" s="118" t="str">
        <f t="shared" si="45"/>
        <v>71070000000000</v>
      </c>
      <c r="B375" s="120" t="s">
        <v>439</v>
      </c>
      <c r="C375" s="113" t="s">
        <v>183</v>
      </c>
      <c r="D375" s="114" t="s">
        <v>441</v>
      </c>
      <c r="E375" s="123" t="s">
        <v>441</v>
      </c>
      <c r="F375" s="124" t="s">
        <v>441</v>
      </c>
      <c r="G375" s="125" t="s">
        <v>440</v>
      </c>
      <c r="H375" s="164">
        <v>2700</v>
      </c>
      <c r="I375" s="198" t="s">
        <v>183</v>
      </c>
      <c r="J375" s="199">
        <v>0</v>
      </c>
      <c r="K375" s="199">
        <v>0</v>
      </c>
      <c r="L375" s="156" t="s">
        <v>275</v>
      </c>
      <c r="M375" s="165"/>
      <c r="N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12" t="str">
        <f t="shared" si="39"/>
        <v xml:space="preserve"> </v>
      </c>
      <c r="Q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12" t="str">
        <f t="shared" si="40"/>
        <v xml:space="preserve"> </v>
      </c>
      <c r="S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12" t="str">
        <f t="shared" si="41"/>
        <v xml:space="preserve"> </v>
      </c>
      <c r="U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12" t="str">
        <f t="shared" si="42"/>
        <v xml:space="preserve"> </v>
      </c>
      <c r="X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12" t="str">
        <f t="shared" si="43"/>
        <v xml:space="preserve"> </v>
      </c>
      <c r="Z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12" t="str">
        <f t="shared" si="44"/>
        <v xml:space="preserve"> </v>
      </c>
      <c r="AB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18" t="str">
        <f t="shared" si="45"/>
        <v>71070000000001</v>
      </c>
      <c r="B376" s="120" t="s">
        <v>439</v>
      </c>
      <c r="C376" s="113" t="s">
        <v>183</v>
      </c>
      <c r="D376" s="114" t="s">
        <v>441</v>
      </c>
      <c r="E376" s="115" t="s">
        <v>441</v>
      </c>
      <c r="F376" s="116" t="s">
        <v>441</v>
      </c>
      <c r="G376" s="125" t="s">
        <v>96</v>
      </c>
      <c r="H376" s="22"/>
      <c r="I376" s="16"/>
      <c r="J376" s="17"/>
      <c r="K376" s="17"/>
      <c r="L376" s="27" t="s">
        <v>108</v>
      </c>
      <c r="M376" s="28"/>
      <c r="N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19" t="str">
        <f t="shared" si="39"/>
        <v xml:space="preserve"> </v>
      </c>
      <c r="Q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19" t="str">
        <f t="shared" si="40"/>
        <v xml:space="preserve"> </v>
      </c>
      <c r="S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19" t="str">
        <f t="shared" si="41"/>
        <v xml:space="preserve"> </v>
      </c>
      <c r="U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19" t="str">
        <f t="shared" si="42"/>
        <v xml:space="preserve"> </v>
      </c>
      <c r="X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19" t="str">
        <f t="shared" si="43"/>
        <v xml:space="preserve"> </v>
      </c>
      <c r="Z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19" t="str">
        <f t="shared" si="44"/>
        <v xml:space="preserve"> </v>
      </c>
      <c r="AB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75" customFormat="1" ht="13.5" hidden="1">
      <c r="A377" s="170" t="str">
        <f t="shared" si="45"/>
        <v>71070100000000</v>
      </c>
      <c r="B377" s="171" t="s">
        <v>439</v>
      </c>
      <c r="C377" s="129" t="s">
        <v>183</v>
      </c>
      <c r="D377" s="128" t="s">
        <v>106</v>
      </c>
      <c r="E377" s="127" t="s">
        <v>441</v>
      </c>
      <c r="F377" s="172" t="s">
        <v>441</v>
      </c>
      <c r="G377" s="173" t="s">
        <v>440</v>
      </c>
      <c r="H377" s="166">
        <v>2710</v>
      </c>
      <c r="I377" s="159" t="s">
        <v>183</v>
      </c>
      <c r="J377" s="160">
        <v>1</v>
      </c>
      <c r="K377" s="160">
        <v>0</v>
      </c>
      <c r="L377" s="161" t="s">
        <v>276</v>
      </c>
      <c r="M377" s="167"/>
      <c r="N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14" t="str">
        <f t="shared" si="39"/>
        <v xml:space="preserve"> </v>
      </c>
      <c r="Q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14" t="str">
        <f t="shared" si="40"/>
        <v xml:space="preserve"> </v>
      </c>
      <c r="S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14" t="str">
        <f t="shared" si="41"/>
        <v xml:space="preserve"> </v>
      </c>
      <c r="U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14" t="str">
        <f t="shared" si="42"/>
        <v xml:space="preserve"> </v>
      </c>
      <c r="X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14" t="str">
        <f t="shared" si="43"/>
        <v xml:space="preserve"> </v>
      </c>
      <c r="Z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14" t="str">
        <f t="shared" si="44"/>
        <v xml:space="preserve"> </v>
      </c>
      <c r="AB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2" customFormat="1" ht="12.75" hidden="1">
      <c r="A378" s="170" t="str">
        <f t="shared" si="45"/>
        <v>71070100000001</v>
      </c>
      <c r="B378" s="171" t="s">
        <v>439</v>
      </c>
      <c r="C378" s="129" t="s">
        <v>183</v>
      </c>
      <c r="D378" s="128" t="s">
        <v>106</v>
      </c>
      <c r="E378" s="127" t="s">
        <v>441</v>
      </c>
      <c r="F378" s="172" t="s">
        <v>441</v>
      </c>
      <c r="G378" s="173" t="s">
        <v>96</v>
      </c>
      <c r="H378" s="22"/>
      <c r="I378" s="16"/>
      <c r="J378" s="17"/>
      <c r="K378" s="17"/>
      <c r="L378" s="27" t="s">
        <v>110</v>
      </c>
      <c r="M378" s="28"/>
      <c r="N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13" t="str">
        <f t="shared" si="39"/>
        <v xml:space="preserve"> </v>
      </c>
      <c r="Q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13" t="str">
        <f t="shared" si="40"/>
        <v xml:space="preserve"> </v>
      </c>
      <c r="S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13" t="str">
        <f t="shared" si="41"/>
        <v xml:space="preserve"> </v>
      </c>
      <c r="U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13" t="str">
        <f t="shared" si="42"/>
        <v xml:space="preserve"> </v>
      </c>
      <c r="X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13" t="str">
        <f t="shared" si="43"/>
        <v xml:space="preserve"> </v>
      </c>
      <c r="Z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13" t="str">
        <f t="shared" si="44"/>
        <v xml:space="preserve"> </v>
      </c>
      <c r="AB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79" customFormat="1" ht="12.75" hidden="1">
      <c r="A379" s="170" t="str">
        <f t="shared" si="45"/>
        <v>71070101000000</v>
      </c>
      <c r="B379" s="171" t="s">
        <v>439</v>
      </c>
      <c r="C379" s="129" t="s">
        <v>183</v>
      </c>
      <c r="D379" s="128" t="s">
        <v>106</v>
      </c>
      <c r="E379" s="127" t="s">
        <v>106</v>
      </c>
      <c r="F379" s="172" t="s">
        <v>441</v>
      </c>
      <c r="G379" s="173" t="s">
        <v>440</v>
      </c>
      <c r="H379" s="146">
        <v>2711</v>
      </c>
      <c r="I379" s="147" t="s">
        <v>183</v>
      </c>
      <c r="J379" s="148">
        <v>1</v>
      </c>
      <c r="K379" s="148">
        <v>1</v>
      </c>
      <c r="L379" s="149" t="s">
        <v>277</v>
      </c>
      <c r="M379" s="150"/>
      <c r="N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15" t="str">
        <f t="shared" si="39"/>
        <v xml:space="preserve"> </v>
      </c>
      <c r="Q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15" t="str">
        <f t="shared" si="40"/>
        <v xml:space="preserve"> </v>
      </c>
      <c r="S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15" t="str">
        <f t="shared" si="41"/>
        <v xml:space="preserve"> </v>
      </c>
      <c r="U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15" t="str">
        <f t="shared" si="42"/>
        <v xml:space="preserve"> </v>
      </c>
      <c r="X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15" t="str">
        <f t="shared" si="43"/>
        <v xml:space="preserve"> </v>
      </c>
      <c r="Z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15" t="str">
        <f t="shared" si="44"/>
        <v xml:space="preserve"> </v>
      </c>
      <c r="AB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2" customFormat="1" ht="12.75" hidden="1">
      <c r="A380" s="170" t="str">
        <f t="shared" si="45"/>
        <v>71070101000001</v>
      </c>
      <c r="B380" s="171" t="s">
        <v>439</v>
      </c>
      <c r="C380" s="129" t="s">
        <v>183</v>
      </c>
      <c r="D380" s="128" t="s">
        <v>106</v>
      </c>
      <c r="E380" s="127" t="s">
        <v>106</v>
      </c>
      <c r="F380" s="172" t="s">
        <v>441</v>
      </c>
      <c r="G380" s="173" t="s">
        <v>96</v>
      </c>
      <c r="H380" s="22"/>
      <c r="I380" s="22"/>
      <c r="J380" s="23"/>
      <c r="K380" s="23"/>
      <c r="L380" s="27" t="s">
        <v>108</v>
      </c>
      <c r="M380" s="28"/>
      <c r="N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13" t="str">
        <f t="shared" si="39"/>
        <v xml:space="preserve"> </v>
      </c>
      <c r="Q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13" t="str">
        <f t="shared" si="40"/>
        <v xml:space="preserve"> </v>
      </c>
      <c r="S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13" t="str">
        <f t="shared" si="41"/>
        <v xml:space="preserve"> </v>
      </c>
      <c r="U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13" t="str">
        <f t="shared" si="42"/>
        <v xml:space="preserve"> </v>
      </c>
      <c r="X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13" t="str">
        <f t="shared" si="43"/>
        <v xml:space="preserve"> </v>
      </c>
      <c r="Z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13" t="str">
        <f t="shared" si="44"/>
        <v xml:space="preserve"> </v>
      </c>
      <c r="AB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84" customFormat="1" ht="27" hidden="1">
      <c r="A381" s="170" t="str">
        <f t="shared" si="45"/>
        <v>71070101010000</v>
      </c>
      <c r="B381" s="171" t="s">
        <v>439</v>
      </c>
      <c r="C381" s="129" t="s">
        <v>183</v>
      </c>
      <c r="D381" s="128" t="s">
        <v>106</v>
      </c>
      <c r="E381" s="127" t="s">
        <v>106</v>
      </c>
      <c r="F381" s="172" t="s">
        <v>106</v>
      </c>
      <c r="G381" s="173" t="s">
        <v>440</v>
      </c>
      <c r="H381" s="141"/>
      <c r="I381" s="142"/>
      <c r="J381" s="143"/>
      <c r="K381" s="143"/>
      <c r="L381" s="24" t="s">
        <v>278</v>
      </c>
      <c r="M381" s="25"/>
      <c r="N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16" t="str">
        <f t="shared" si="39"/>
        <v xml:space="preserve"> </v>
      </c>
      <c r="Q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16" t="str">
        <f t="shared" si="40"/>
        <v xml:space="preserve"> </v>
      </c>
      <c r="S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16" t="str">
        <f t="shared" si="41"/>
        <v xml:space="preserve"> </v>
      </c>
      <c r="U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16" t="str">
        <f t="shared" si="42"/>
        <v xml:space="preserve"> </v>
      </c>
      <c r="X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16" t="str">
        <f t="shared" si="43"/>
        <v xml:space="preserve"> </v>
      </c>
      <c r="Z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16" t="str">
        <f t="shared" si="44"/>
        <v xml:space="preserve"> </v>
      </c>
      <c r="AB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2" customFormat="1" hidden="1">
      <c r="A382" s="170" t="str">
        <f t="shared" si="45"/>
        <v>71070101015129</v>
      </c>
      <c r="B382" s="171" t="s">
        <v>439</v>
      </c>
      <c r="C382" s="129" t="s">
        <v>183</v>
      </c>
      <c r="D382" s="128" t="s">
        <v>106</v>
      </c>
      <c r="E382" s="127" t="s">
        <v>106</v>
      </c>
      <c r="F382" s="172" t="s">
        <v>106</v>
      </c>
      <c r="G382" s="126">
        <v>5129</v>
      </c>
      <c r="H382" s="22"/>
      <c r="I382" s="22"/>
      <c r="J382" s="23"/>
      <c r="K382" s="23"/>
      <c r="L382" s="27" t="s">
        <v>137</v>
      </c>
      <c r="M382" s="28">
        <v>5129</v>
      </c>
      <c r="N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17" t="str">
        <f t="shared" si="39"/>
        <v xml:space="preserve"> </v>
      </c>
      <c r="Q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17" t="str">
        <f t="shared" si="40"/>
        <v xml:space="preserve"> </v>
      </c>
      <c r="S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17" t="str">
        <f t="shared" si="41"/>
        <v xml:space="preserve"> </v>
      </c>
      <c r="U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17" t="str">
        <f t="shared" si="42"/>
        <v xml:space="preserve"> </v>
      </c>
      <c r="X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17" t="str">
        <f t="shared" si="43"/>
        <v xml:space="preserve"> </v>
      </c>
      <c r="Z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17" t="str">
        <f t="shared" si="44"/>
        <v xml:space="preserve"> </v>
      </c>
      <c r="AB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75" customFormat="1" ht="13.5" hidden="1">
      <c r="A383" s="170" t="str">
        <f t="shared" si="45"/>
        <v>71070600000000</v>
      </c>
      <c r="B383" s="171" t="s">
        <v>439</v>
      </c>
      <c r="C383" s="129" t="s">
        <v>183</v>
      </c>
      <c r="D383" s="128" t="s">
        <v>157</v>
      </c>
      <c r="E383" s="127" t="s">
        <v>441</v>
      </c>
      <c r="F383" s="172" t="s">
        <v>441</v>
      </c>
      <c r="G383" s="173" t="s">
        <v>440</v>
      </c>
      <c r="H383" s="166">
        <v>2760</v>
      </c>
      <c r="I383" s="159" t="s">
        <v>183</v>
      </c>
      <c r="J383" s="160">
        <v>6</v>
      </c>
      <c r="K383" s="160">
        <v>0</v>
      </c>
      <c r="L383" s="161" t="s">
        <v>279</v>
      </c>
      <c r="M383" s="167"/>
      <c r="N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14" t="str">
        <f t="shared" si="39"/>
        <v xml:space="preserve"> </v>
      </c>
      <c r="Q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14" t="str">
        <f t="shared" si="40"/>
        <v xml:space="preserve"> </v>
      </c>
      <c r="S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14" t="str">
        <f t="shared" si="41"/>
        <v xml:space="preserve"> </v>
      </c>
      <c r="U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14" t="str">
        <f t="shared" si="42"/>
        <v xml:space="preserve"> </v>
      </c>
      <c r="X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14" t="str">
        <f t="shared" si="43"/>
        <v xml:space="preserve"> </v>
      </c>
      <c r="Z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14" t="str">
        <f t="shared" si="44"/>
        <v xml:space="preserve"> </v>
      </c>
      <c r="AB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2" customFormat="1" ht="12.75" hidden="1">
      <c r="A384" s="170" t="str">
        <f t="shared" si="45"/>
        <v>71070600000001</v>
      </c>
      <c r="B384" s="171" t="s">
        <v>439</v>
      </c>
      <c r="C384" s="129" t="s">
        <v>183</v>
      </c>
      <c r="D384" s="128" t="s">
        <v>157</v>
      </c>
      <c r="E384" s="127" t="s">
        <v>441</v>
      </c>
      <c r="F384" s="172" t="s">
        <v>441</v>
      </c>
      <c r="G384" s="173" t="s">
        <v>96</v>
      </c>
      <c r="H384" s="22"/>
      <c r="I384" s="16"/>
      <c r="J384" s="17"/>
      <c r="K384" s="17"/>
      <c r="L384" s="27" t="s">
        <v>110</v>
      </c>
      <c r="M384" s="28"/>
      <c r="N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13" t="str">
        <f t="shared" si="39"/>
        <v xml:space="preserve"> </v>
      </c>
      <c r="Q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13" t="str">
        <f t="shared" si="40"/>
        <v xml:space="preserve"> </v>
      </c>
      <c r="S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13" t="str">
        <f t="shared" si="41"/>
        <v xml:space="preserve"> </v>
      </c>
      <c r="U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13" t="str">
        <f t="shared" si="42"/>
        <v xml:space="preserve"> </v>
      </c>
      <c r="X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13" t="str">
        <f t="shared" si="43"/>
        <v xml:space="preserve"> </v>
      </c>
      <c r="Z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13" t="str">
        <f t="shared" si="44"/>
        <v xml:space="preserve"> </v>
      </c>
      <c r="AB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79" customFormat="1" ht="12.75" hidden="1">
      <c r="A385" s="170" t="str">
        <f t="shared" si="45"/>
        <v>71070601000000</v>
      </c>
      <c r="B385" s="171" t="s">
        <v>439</v>
      </c>
      <c r="C385" s="129" t="s">
        <v>183</v>
      </c>
      <c r="D385" s="128" t="s">
        <v>157</v>
      </c>
      <c r="E385" s="127" t="s">
        <v>106</v>
      </c>
      <c r="F385" s="172" t="s">
        <v>441</v>
      </c>
      <c r="G385" s="173" t="s">
        <v>440</v>
      </c>
      <c r="H385" s="146">
        <v>2761</v>
      </c>
      <c r="I385" s="147" t="s">
        <v>183</v>
      </c>
      <c r="J385" s="148">
        <v>6</v>
      </c>
      <c r="K385" s="148">
        <v>1</v>
      </c>
      <c r="L385" s="149" t="s">
        <v>280</v>
      </c>
      <c r="M385" s="150"/>
      <c r="N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15" t="str">
        <f t="shared" si="39"/>
        <v xml:space="preserve"> </v>
      </c>
      <c r="Q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15" t="str">
        <f t="shared" si="40"/>
        <v xml:space="preserve"> </v>
      </c>
      <c r="S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15" t="str">
        <f t="shared" si="41"/>
        <v xml:space="preserve"> </v>
      </c>
      <c r="U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15" t="str">
        <f t="shared" si="42"/>
        <v xml:space="preserve"> </v>
      </c>
      <c r="X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15" t="str">
        <f t="shared" si="43"/>
        <v xml:space="preserve"> </v>
      </c>
      <c r="Z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15" t="str">
        <f t="shared" si="44"/>
        <v xml:space="preserve"> </v>
      </c>
      <c r="AB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2" customFormat="1" ht="12.75" hidden="1">
      <c r="A386" s="170" t="str">
        <f t="shared" si="45"/>
        <v>71070601000001</v>
      </c>
      <c r="B386" s="171" t="s">
        <v>439</v>
      </c>
      <c r="C386" s="129" t="s">
        <v>183</v>
      </c>
      <c r="D386" s="128" t="s">
        <v>157</v>
      </c>
      <c r="E386" s="127" t="s">
        <v>106</v>
      </c>
      <c r="F386" s="172" t="s">
        <v>441</v>
      </c>
      <c r="G386" s="173" t="s">
        <v>96</v>
      </c>
      <c r="H386" s="22"/>
      <c r="I386" s="22"/>
      <c r="J386" s="23"/>
      <c r="K386" s="23"/>
      <c r="L386" s="27" t="s">
        <v>108</v>
      </c>
      <c r="M386" s="28"/>
      <c r="N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13" t="str">
        <f t="shared" si="39"/>
        <v xml:space="preserve"> </v>
      </c>
      <c r="Q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13" t="str">
        <f t="shared" si="40"/>
        <v xml:space="preserve"> </v>
      </c>
      <c r="S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13" t="str">
        <f t="shared" si="41"/>
        <v xml:space="preserve"> </v>
      </c>
      <c r="U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13" t="str">
        <f t="shared" si="42"/>
        <v xml:space="preserve"> </v>
      </c>
      <c r="X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13" t="str">
        <f t="shared" si="43"/>
        <v xml:space="preserve"> </v>
      </c>
      <c r="Z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13" t="str">
        <f t="shared" si="44"/>
        <v xml:space="preserve"> </v>
      </c>
      <c r="AB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84" customFormat="1" ht="13.5" hidden="1">
      <c r="A387" s="170" t="str">
        <f t="shared" si="45"/>
        <v>71070601010000</v>
      </c>
      <c r="B387" s="171" t="s">
        <v>439</v>
      </c>
      <c r="C387" s="129" t="s">
        <v>183</v>
      </c>
      <c r="D387" s="128" t="s">
        <v>157</v>
      </c>
      <c r="E387" s="127" t="s">
        <v>106</v>
      </c>
      <c r="F387" s="172" t="s">
        <v>106</v>
      </c>
      <c r="G387" s="173" t="s">
        <v>440</v>
      </c>
      <c r="H387" s="141"/>
      <c r="I387" s="142"/>
      <c r="J387" s="143"/>
      <c r="K387" s="143"/>
      <c r="L387" s="24" t="s">
        <v>281</v>
      </c>
      <c r="M387" s="25"/>
      <c r="N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16" t="str">
        <f t="shared" si="39"/>
        <v xml:space="preserve"> </v>
      </c>
      <c r="Q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16" t="str">
        <f t="shared" si="40"/>
        <v xml:space="preserve"> </v>
      </c>
      <c r="S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16" t="str">
        <f t="shared" si="41"/>
        <v xml:space="preserve"> </v>
      </c>
      <c r="U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16" t="str">
        <f t="shared" si="42"/>
        <v xml:space="preserve"> </v>
      </c>
      <c r="X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16" t="str">
        <f t="shared" si="43"/>
        <v xml:space="preserve"> </v>
      </c>
      <c r="Z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16" t="str">
        <f t="shared" si="44"/>
        <v xml:space="preserve"> </v>
      </c>
      <c r="AB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2" customFormat="1" hidden="1">
      <c r="A388" s="170" t="str">
        <f t="shared" si="45"/>
        <v>71070601014639</v>
      </c>
      <c r="B388" s="171" t="s">
        <v>439</v>
      </c>
      <c r="C388" s="129" t="s">
        <v>183</v>
      </c>
      <c r="D388" s="128" t="s">
        <v>157</v>
      </c>
      <c r="E388" s="127" t="s">
        <v>106</v>
      </c>
      <c r="F388" s="172" t="s">
        <v>106</v>
      </c>
      <c r="G388" s="126">
        <v>4639</v>
      </c>
      <c r="H388" s="22"/>
      <c r="I388" s="22"/>
      <c r="J388" s="23"/>
      <c r="K388" s="23"/>
      <c r="L388" s="27" t="s">
        <v>167</v>
      </c>
      <c r="M388" s="28">
        <v>4639</v>
      </c>
      <c r="N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17" t="str">
        <f t="shared" si="39"/>
        <v xml:space="preserve"> </v>
      </c>
      <c r="Q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17" t="str">
        <f t="shared" si="40"/>
        <v xml:space="preserve"> </v>
      </c>
      <c r="S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17" t="str">
        <f t="shared" si="41"/>
        <v xml:space="preserve"> </v>
      </c>
      <c r="U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17" t="str">
        <f t="shared" si="42"/>
        <v xml:space="preserve"> </v>
      </c>
      <c r="X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17" t="str">
        <f t="shared" si="43"/>
        <v xml:space="preserve"> </v>
      </c>
      <c r="Z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17" t="str">
        <f t="shared" si="44"/>
        <v xml:space="preserve"> </v>
      </c>
      <c r="AB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2" customFormat="1" hidden="1">
      <c r="A389" s="170" t="str">
        <f t="shared" si="45"/>
        <v>71070601015113</v>
      </c>
      <c r="B389" s="171" t="s">
        <v>439</v>
      </c>
      <c r="C389" s="129" t="s">
        <v>183</v>
      </c>
      <c r="D389" s="128" t="s">
        <v>157</v>
      </c>
      <c r="E389" s="127" t="s">
        <v>106</v>
      </c>
      <c r="F389" s="172" t="s">
        <v>106</v>
      </c>
      <c r="G389" s="126">
        <v>5113</v>
      </c>
      <c r="H389" s="22"/>
      <c r="I389" s="22"/>
      <c r="J389" s="23"/>
      <c r="K389" s="23"/>
      <c r="L389" s="26" t="s">
        <v>174</v>
      </c>
      <c r="M389" s="10">
        <v>5113</v>
      </c>
      <c r="N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17" t="str">
        <f t="shared" si="39"/>
        <v xml:space="preserve"> </v>
      </c>
      <c r="Q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17" t="str">
        <f t="shared" si="40"/>
        <v xml:space="preserve"> </v>
      </c>
      <c r="S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17" t="str">
        <f t="shared" si="41"/>
        <v xml:space="preserve"> </v>
      </c>
      <c r="U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17" t="str">
        <f t="shared" si="42"/>
        <v xml:space="preserve"> </v>
      </c>
      <c r="X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17" t="str">
        <f t="shared" si="43"/>
        <v xml:space="preserve"> </v>
      </c>
      <c r="Z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17" t="str">
        <f t="shared" si="44"/>
        <v xml:space="preserve"> </v>
      </c>
      <c r="AB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84" customFormat="1" ht="13.5" hidden="1">
      <c r="A390" s="170" t="str">
        <f t="shared" si="45"/>
        <v>71070601020000</v>
      </c>
      <c r="B390" s="171" t="s">
        <v>439</v>
      </c>
      <c r="C390" s="129" t="s">
        <v>183</v>
      </c>
      <c r="D390" s="128" t="s">
        <v>157</v>
      </c>
      <c r="E390" s="127" t="s">
        <v>106</v>
      </c>
      <c r="F390" s="172" t="s">
        <v>140</v>
      </c>
      <c r="G390" s="173" t="s">
        <v>440</v>
      </c>
      <c r="H390" s="141"/>
      <c r="I390" s="142"/>
      <c r="J390" s="143"/>
      <c r="K390" s="143"/>
      <c r="L390" s="24" t="s">
        <v>282</v>
      </c>
      <c r="M390" s="25"/>
      <c r="N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16" t="str">
        <f t="shared" si="39"/>
        <v xml:space="preserve"> </v>
      </c>
      <c r="Q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16" t="str">
        <f t="shared" si="40"/>
        <v xml:space="preserve"> </v>
      </c>
      <c r="S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16" t="str">
        <f t="shared" si="41"/>
        <v xml:space="preserve"> </v>
      </c>
      <c r="U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16" t="str">
        <f t="shared" si="42"/>
        <v xml:space="preserve"> </v>
      </c>
      <c r="X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16" t="str">
        <f t="shared" si="43"/>
        <v xml:space="preserve"> </v>
      </c>
      <c r="Z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16" t="str">
        <f t="shared" si="44"/>
        <v xml:space="preserve"> </v>
      </c>
      <c r="AB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2" customFormat="1" hidden="1">
      <c r="A391" s="170" t="str">
        <f t="shared" si="45"/>
        <v>71070601024241</v>
      </c>
      <c r="B391" s="171" t="s">
        <v>439</v>
      </c>
      <c r="C391" s="129" t="s">
        <v>183</v>
      </c>
      <c r="D391" s="128" t="s">
        <v>157</v>
      </c>
      <c r="E391" s="127" t="s">
        <v>106</v>
      </c>
      <c r="F391" s="172" t="s">
        <v>140</v>
      </c>
      <c r="G391" s="126">
        <v>4241</v>
      </c>
      <c r="H391" s="22"/>
      <c r="I391" s="22"/>
      <c r="J391" s="23"/>
      <c r="K391" s="23"/>
      <c r="L391" s="26" t="s">
        <v>126</v>
      </c>
      <c r="M391" s="10">
        <v>4241</v>
      </c>
      <c r="N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17" t="str">
        <f t="shared" si="39"/>
        <v xml:space="preserve"> </v>
      </c>
      <c r="Q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17" t="str">
        <f t="shared" si="40"/>
        <v xml:space="preserve"> </v>
      </c>
      <c r="S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17" t="str">
        <f t="shared" si="41"/>
        <v xml:space="preserve"> </v>
      </c>
      <c r="U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17" t="str">
        <f t="shared" si="42"/>
        <v xml:space="preserve"> </v>
      </c>
      <c r="X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17" t="str">
        <f t="shared" si="43"/>
        <v xml:space="preserve"> </v>
      </c>
      <c r="Z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17" t="str">
        <f t="shared" si="44"/>
        <v xml:space="preserve"> </v>
      </c>
      <c r="AB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84" customFormat="1" ht="27" hidden="1">
      <c r="A392" s="170" t="str">
        <f t="shared" si="45"/>
        <v>71070601030000</v>
      </c>
      <c r="B392" s="171" t="s">
        <v>439</v>
      </c>
      <c r="C392" s="129" t="s">
        <v>183</v>
      </c>
      <c r="D392" s="128" t="s">
        <v>157</v>
      </c>
      <c r="E392" s="127" t="s">
        <v>106</v>
      </c>
      <c r="F392" s="172" t="s">
        <v>442</v>
      </c>
      <c r="G392" s="173" t="s">
        <v>440</v>
      </c>
      <c r="H392" s="142"/>
      <c r="I392" s="142"/>
      <c r="J392" s="143"/>
      <c r="K392" s="143"/>
      <c r="L392" s="24" t="s">
        <v>283</v>
      </c>
      <c r="M392" s="25"/>
      <c r="N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16" t="str">
        <f t="shared" si="39"/>
        <v xml:space="preserve"> </v>
      </c>
      <c r="Q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16" t="str">
        <f t="shared" si="40"/>
        <v xml:space="preserve"> </v>
      </c>
      <c r="S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16" t="str">
        <f t="shared" si="41"/>
        <v xml:space="preserve"> </v>
      </c>
      <c r="U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16" t="str">
        <f t="shared" si="42"/>
        <v xml:space="preserve"> </v>
      </c>
      <c r="X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16" t="str">
        <f t="shared" si="43"/>
        <v xml:space="preserve"> </v>
      </c>
      <c r="Z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16" t="str">
        <f t="shared" si="44"/>
        <v xml:space="preserve"> </v>
      </c>
      <c r="AB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2" customFormat="1" hidden="1">
      <c r="A393" s="170" t="str">
        <f t="shared" si="45"/>
        <v>71070601034639</v>
      </c>
      <c r="B393" s="171" t="s">
        <v>439</v>
      </c>
      <c r="C393" s="129" t="s">
        <v>183</v>
      </c>
      <c r="D393" s="128" t="s">
        <v>157</v>
      </c>
      <c r="E393" s="127" t="s">
        <v>106</v>
      </c>
      <c r="F393" s="172" t="s">
        <v>442</v>
      </c>
      <c r="G393" s="126">
        <v>4639</v>
      </c>
      <c r="H393" s="22"/>
      <c r="I393" s="22"/>
      <c r="J393" s="23"/>
      <c r="K393" s="23"/>
      <c r="L393" s="27" t="s">
        <v>167</v>
      </c>
      <c r="M393" s="28">
        <v>4639</v>
      </c>
      <c r="N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17" t="str">
        <f t="shared" si="39"/>
        <v xml:space="preserve"> </v>
      </c>
      <c r="Q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17" t="str">
        <f t="shared" si="40"/>
        <v xml:space="preserve"> </v>
      </c>
      <c r="S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17" t="str">
        <f t="shared" si="41"/>
        <v xml:space="preserve"> </v>
      </c>
      <c r="U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17" t="str">
        <f t="shared" si="42"/>
        <v xml:space="preserve"> </v>
      </c>
      <c r="X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17" t="str">
        <f t="shared" si="43"/>
        <v xml:space="preserve"> </v>
      </c>
      <c r="Z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17" t="str">
        <f t="shared" si="44"/>
        <v xml:space="preserve"> </v>
      </c>
      <c r="AB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2" customFormat="1" hidden="1">
      <c r="A394" s="170">
        <v>71070601035221</v>
      </c>
      <c r="B394" s="171" t="s">
        <v>439</v>
      </c>
      <c r="C394" s="129" t="s">
        <v>183</v>
      </c>
      <c r="D394" s="128" t="s">
        <v>157</v>
      </c>
      <c r="E394" s="127" t="s">
        <v>106</v>
      </c>
      <c r="F394" s="172" t="s">
        <v>442</v>
      </c>
      <c r="G394" s="126" t="s">
        <v>579</v>
      </c>
      <c r="H394" s="22"/>
      <c r="I394" s="22"/>
      <c r="J394" s="23"/>
      <c r="K394" s="23"/>
      <c r="L394" s="27" t="s">
        <v>428</v>
      </c>
      <c r="M394" s="28">
        <v>5221</v>
      </c>
      <c r="N394" s="169"/>
      <c r="O394" s="169"/>
      <c r="P394" s="217" t="str">
        <f t="shared" si="39"/>
        <v xml:space="preserve"> </v>
      </c>
      <c r="Q394" s="169"/>
      <c r="R394" s="217" t="str">
        <f t="shared" si="40"/>
        <v xml:space="preserve"> </v>
      </c>
      <c r="S394" s="169"/>
      <c r="T394" s="217" t="str">
        <f t="shared" si="41"/>
        <v xml:space="preserve"> </v>
      </c>
      <c r="U394" s="169"/>
      <c r="V394" s="169"/>
      <c r="W394" s="217" t="str">
        <f t="shared" si="42"/>
        <v xml:space="preserve"> </v>
      </c>
      <c r="X394" s="169"/>
      <c r="Y394" s="217" t="str">
        <f t="shared" si="43"/>
        <v xml:space="preserve"> </v>
      </c>
      <c r="Z394" s="169"/>
      <c r="AA394" s="217" t="str">
        <f t="shared" si="44"/>
        <v xml:space="preserve"> </v>
      </c>
      <c r="AB394" s="169"/>
    </row>
    <row r="395" spans="1:28" s="132" customFormat="1" ht="25.5" hidden="1">
      <c r="A395" s="170" t="str">
        <f t="shared" si="45"/>
        <v>71070601034819</v>
      </c>
      <c r="B395" s="171" t="s">
        <v>439</v>
      </c>
      <c r="C395" s="129" t="s">
        <v>183</v>
      </c>
      <c r="D395" s="128" t="s">
        <v>157</v>
      </c>
      <c r="E395" s="127" t="s">
        <v>106</v>
      </c>
      <c r="F395" s="172" t="s">
        <v>442</v>
      </c>
      <c r="G395" s="173" t="s">
        <v>88</v>
      </c>
      <c r="H395" s="180"/>
      <c r="I395" s="180"/>
      <c r="J395" s="181"/>
      <c r="K395" s="182"/>
      <c r="L395" s="33" t="s">
        <v>219</v>
      </c>
      <c r="M395" s="10" t="s">
        <v>88</v>
      </c>
      <c r="N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17" t="str">
        <f t="shared" si="39"/>
        <v xml:space="preserve"> </v>
      </c>
      <c r="Q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17" t="str">
        <f t="shared" si="40"/>
        <v xml:space="preserve"> </v>
      </c>
      <c r="S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17" t="str">
        <f t="shared" si="41"/>
        <v xml:space="preserve"> </v>
      </c>
      <c r="U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17" t="str">
        <f t="shared" si="42"/>
        <v xml:space="preserve"> </v>
      </c>
      <c r="X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17" t="str">
        <f t="shared" si="43"/>
        <v xml:space="preserve"> </v>
      </c>
      <c r="Z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17" t="str">
        <f t="shared" si="44"/>
        <v xml:space="preserve"> </v>
      </c>
      <c r="AB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58" customFormat="1">
      <c r="A396" s="118" t="str">
        <f t="shared" si="45"/>
        <v>71080000000000</v>
      </c>
      <c r="B396" s="120" t="s">
        <v>439</v>
      </c>
      <c r="C396" s="113" t="s">
        <v>185</v>
      </c>
      <c r="D396" s="114" t="s">
        <v>441</v>
      </c>
      <c r="E396" s="123" t="s">
        <v>441</v>
      </c>
      <c r="F396" s="124" t="s">
        <v>441</v>
      </c>
      <c r="G396" s="125" t="s">
        <v>440</v>
      </c>
      <c r="H396" s="164">
        <v>2800</v>
      </c>
      <c r="I396" s="198" t="s">
        <v>185</v>
      </c>
      <c r="J396" s="199">
        <v>0</v>
      </c>
      <c r="K396" s="199">
        <v>0</v>
      </c>
      <c r="L396" s="156" t="s">
        <v>284</v>
      </c>
      <c r="M396" s="165"/>
      <c r="N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12" t="str">
        <f t="shared" si="39"/>
        <v xml:space="preserve"> </v>
      </c>
      <c r="Q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12" t="str">
        <f t="shared" si="40"/>
        <v xml:space="preserve"> </v>
      </c>
      <c r="S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12" t="str">
        <f t="shared" si="41"/>
        <v xml:space="preserve"> </v>
      </c>
      <c r="U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12" t="str">
        <f t="shared" si="42"/>
        <v xml:space="preserve"> </v>
      </c>
      <c r="X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12" t="str">
        <f t="shared" si="43"/>
        <v xml:space="preserve"> </v>
      </c>
      <c r="Z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12" t="str">
        <f t="shared" si="44"/>
        <v xml:space="preserve"> </v>
      </c>
      <c r="AB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2" customFormat="1" ht="12.75">
      <c r="A397" s="170" t="str">
        <f t="shared" si="45"/>
        <v>71080000000001</v>
      </c>
      <c r="B397" s="171" t="s">
        <v>439</v>
      </c>
      <c r="C397" s="129" t="s">
        <v>185</v>
      </c>
      <c r="D397" s="128" t="s">
        <v>441</v>
      </c>
      <c r="E397" s="127" t="s">
        <v>441</v>
      </c>
      <c r="F397" s="172" t="s">
        <v>441</v>
      </c>
      <c r="G397" s="173" t="s">
        <v>96</v>
      </c>
      <c r="H397" s="22"/>
      <c r="I397" s="16"/>
      <c r="J397" s="17"/>
      <c r="K397" s="17"/>
      <c r="L397" s="27" t="s">
        <v>108</v>
      </c>
      <c r="M397" s="28"/>
      <c r="N397" s="176" t="e">
        <f>+'havelvac 7.2'!N418+'havelvac 7.3'!N418+'havelvac 7.4'!N418+'havelvac 7.5'!N418+'havelvac 7.6'!N418+'havelvac 7.7'!N418+'havelvac 7.9'!N418+'havelvac 7.8'!N418+'havelvac 7.10'!N418+'havelvac 7.11'!N418+'havelvac 7.12'!N418+'havelvac 7.13'!#REF!</f>
        <v>#REF!</v>
      </c>
      <c r="O397" s="176" t="e">
        <f>+'havelvac 7.2'!O418+'havelvac 7.3'!O418+'havelvac 7.4'!O418+'havelvac 7.5'!O418+'havelvac 7.6'!O418+'havelvac 7.7'!O418+'havelvac 7.9'!O418+'havelvac 7.8'!O418+'havelvac 7.10'!O418+'havelvac 7.11'!O418+'havelvac 7.12'!O418+'havelvac 7.13'!#REF!</f>
        <v>#REF!</v>
      </c>
      <c r="P397" s="213" t="str">
        <f t="shared" si="39"/>
        <v xml:space="preserve"> </v>
      </c>
      <c r="Q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13" t="str">
        <f t="shared" si="40"/>
        <v xml:space="preserve"> </v>
      </c>
      <c r="S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13" t="str">
        <f t="shared" si="41"/>
        <v xml:space="preserve"> </v>
      </c>
      <c r="U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76" t="e">
        <f>+'havelvac 7.2'!P418+'havelvac 7.3'!P418+'havelvac 7.4'!P418+'havelvac 7.5'!P418+'havelvac 7.6'!P418+'havelvac 7.7'!P418+'havelvac 7.9'!P418+'havelvac 7.8'!P418+'havelvac 7.10'!P418+'havelvac 7.11'!P418+'havelvac 7.12'!P418+'havelvac 7.13'!#REF!</f>
        <v>#REF!</v>
      </c>
      <c r="W397" s="213" t="str">
        <f t="shared" si="42"/>
        <v xml:space="preserve"> </v>
      </c>
      <c r="X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13" t="str">
        <f t="shared" si="43"/>
        <v xml:space="preserve"> </v>
      </c>
      <c r="Z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13" t="str">
        <f t="shared" si="44"/>
        <v xml:space="preserve"> </v>
      </c>
      <c r="AB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75" customFormat="1" ht="13.5">
      <c r="A398" s="170" t="str">
        <f t="shared" si="45"/>
        <v>71080100000000</v>
      </c>
      <c r="B398" s="171" t="s">
        <v>439</v>
      </c>
      <c r="C398" s="129" t="s">
        <v>185</v>
      </c>
      <c r="D398" s="128" t="s">
        <v>106</v>
      </c>
      <c r="E398" s="127" t="s">
        <v>441</v>
      </c>
      <c r="F398" s="172" t="s">
        <v>441</v>
      </c>
      <c r="G398" s="173" t="s">
        <v>440</v>
      </c>
      <c r="H398" s="166">
        <v>2810</v>
      </c>
      <c r="I398" s="159" t="s">
        <v>185</v>
      </c>
      <c r="J398" s="160">
        <v>1</v>
      </c>
      <c r="K398" s="160">
        <v>0</v>
      </c>
      <c r="L398" s="161" t="s">
        <v>285</v>
      </c>
      <c r="M398" s="167"/>
      <c r="N398" s="174" t="e">
        <f>+'havelvac 7.2'!N419+'havelvac 7.3'!N419+'havelvac 7.4'!N419+'havelvac 7.5'!N419+'havelvac 7.6'!N419+'havelvac 7.7'!N419+'havelvac 7.9'!N419+'havelvac 7.8'!N419+'havelvac 7.10'!N419+'havelvac 7.11'!N419+'havelvac 7.12'!N419+'havelvac 7.13'!#REF!</f>
        <v>#REF!</v>
      </c>
      <c r="O398" s="174" t="e">
        <f>+'havelvac 7.2'!O419+'havelvac 7.3'!O419+'havelvac 7.4'!O419+'havelvac 7.5'!O419+'havelvac 7.6'!O419+'havelvac 7.7'!O419+'havelvac 7.9'!O419+'havelvac 7.8'!O419+'havelvac 7.10'!O419+'havelvac 7.11'!O419+'havelvac 7.12'!O419+'havelvac 7.13'!#REF!</f>
        <v>#REF!</v>
      </c>
      <c r="P398" s="214" t="str">
        <f t="shared" si="39"/>
        <v xml:space="preserve"> </v>
      </c>
      <c r="Q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14" t="str">
        <f t="shared" si="40"/>
        <v xml:space="preserve"> </v>
      </c>
      <c r="S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14" t="str">
        <f t="shared" si="41"/>
        <v xml:space="preserve"> </v>
      </c>
      <c r="U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74" t="e">
        <f>+'havelvac 7.2'!P419+'havelvac 7.3'!P419+'havelvac 7.4'!P419+'havelvac 7.5'!P419+'havelvac 7.6'!P419+'havelvac 7.7'!P419+'havelvac 7.9'!P419+'havelvac 7.8'!P419+'havelvac 7.10'!P419+'havelvac 7.11'!P419+'havelvac 7.12'!P419+'havelvac 7.13'!#REF!</f>
        <v>#REF!</v>
      </c>
      <c r="W398" s="214" t="str">
        <f t="shared" si="42"/>
        <v xml:space="preserve"> </v>
      </c>
      <c r="X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14" t="str">
        <f t="shared" si="43"/>
        <v xml:space="preserve"> </v>
      </c>
      <c r="Z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14" t="str">
        <f t="shared" si="44"/>
        <v xml:space="preserve"> </v>
      </c>
      <c r="AB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2" customFormat="1" ht="12.75">
      <c r="A399" s="170" t="str">
        <f t="shared" si="45"/>
        <v>71080100000001</v>
      </c>
      <c r="B399" s="171" t="s">
        <v>439</v>
      </c>
      <c r="C399" s="129" t="s">
        <v>185</v>
      </c>
      <c r="D399" s="128" t="s">
        <v>106</v>
      </c>
      <c r="E399" s="127" t="s">
        <v>441</v>
      </c>
      <c r="F399" s="172" t="s">
        <v>441</v>
      </c>
      <c r="G399" s="173" t="s">
        <v>96</v>
      </c>
      <c r="H399" s="22"/>
      <c r="I399" s="16"/>
      <c r="J399" s="17"/>
      <c r="K399" s="17"/>
      <c r="L399" s="27" t="s">
        <v>110</v>
      </c>
      <c r="M399" s="28"/>
      <c r="N399" s="176">
        <f>+'havelvac 7.2'!N420+'havelvac 7.3'!N420+'havelvac 7.4'!N420+'havelvac 7.5'!N420+'havelvac 7.6'!N420+'havelvac 7.7'!N420+'havelvac 7.9'!N420+'havelvac 7.8'!N420+'havelvac 7.10'!N420+'havelvac 7.11'!N420+'havelvac 7.12'!N420+'havelvac 7.13'!N418</f>
        <v>39046</v>
      </c>
      <c r="O399" s="176">
        <f>+'havelvac 7.2'!O420+'havelvac 7.3'!O420+'havelvac 7.4'!O420+'havelvac 7.5'!O420+'havelvac 7.6'!O420+'havelvac 7.7'!O420+'havelvac 7.9'!O420+'havelvac 7.8'!O420+'havelvac 7.10'!O420+'havelvac 7.11'!O420+'havelvac 7.12'!O420+'havelvac 7.13'!O418</f>
        <v>39046</v>
      </c>
      <c r="P399" s="213" t="str">
        <f t="shared" si="39"/>
        <v xml:space="preserve"> </v>
      </c>
      <c r="Q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13" t="str">
        <f t="shared" si="40"/>
        <v xml:space="preserve"> </v>
      </c>
      <c r="S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13" t="str">
        <f t="shared" si="41"/>
        <v xml:space="preserve"> </v>
      </c>
      <c r="U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76">
        <f>+'havelvac 7.2'!P420+'havelvac 7.3'!P420+'havelvac 7.4'!P420+'havelvac 7.5'!P420+'havelvac 7.6'!P420+'havelvac 7.7'!P420+'havelvac 7.9'!P420+'havelvac 7.8'!P420+'havelvac 7.10'!P420+'havelvac 7.11'!P420+'havelvac 7.12'!P420+'havelvac 7.13'!P418</f>
        <v>0</v>
      </c>
      <c r="W399" s="213" t="str">
        <f t="shared" si="42"/>
        <v xml:space="preserve"> </v>
      </c>
      <c r="X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13" t="str">
        <f t="shared" si="43"/>
        <v xml:space="preserve"> </v>
      </c>
      <c r="Z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13" t="str">
        <f t="shared" si="44"/>
        <v xml:space="preserve"> </v>
      </c>
      <c r="AB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79" customFormat="1" ht="12.75">
      <c r="A400" s="170" t="str">
        <f t="shared" si="45"/>
        <v>71080101000000</v>
      </c>
      <c r="B400" s="171" t="s">
        <v>439</v>
      </c>
      <c r="C400" s="129" t="s">
        <v>185</v>
      </c>
      <c r="D400" s="128" t="s">
        <v>106</v>
      </c>
      <c r="E400" s="127" t="s">
        <v>106</v>
      </c>
      <c r="F400" s="172" t="s">
        <v>441</v>
      </c>
      <c r="G400" s="173" t="s">
        <v>440</v>
      </c>
      <c r="H400" s="146">
        <v>2811</v>
      </c>
      <c r="I400" s="147" t="s">
        <v>185</v>
      </c>
      <c r="J400" s="148">
        <v>1</v>
      </c>
      <c r="K400" s="148">
        <v>1</v>
      </c>
      <c r="L400" s="149" t="s">
        <v>285</v>
      </c>
      <c r="M400" s="150"/>
      <c r="N400" s="178">
        <f>+'havelvac 7.2'!N421+'havelvac 7.3'!N421+'havelvac 7.4'!N421+'havelvac 7.5'!N421+'havelvac 7.6'!N421+'havelvac 7.7'!N421+'havelvac 7.9'!N421+'havelvac 7.8'!N421+'havelvac 7.10'!N421+'havelvac 7.11'!N421+'havelvac 7.12'!N421+'havelvac 7.13'!N419</f>
        <v>0</v>
      </c>
      <c r="O400" s="178">
        <f>+'havelvac 7.2'!O421+'havelvac 7.3'!O421+'havelvac 7.4'!O421+'havelvac 7.5'!O421+'havelvac 7.6'!O421+'havelvac 7.7'!O421+'havelvac 7.9'!O421+'havelvac 7.8'!O421+'havelvac 7.10'!O421+'havelvac 7.11'!O421+'havelvac 7.12'!O421+'havelvac 7.13'!O419</f>
        <v>0</v>
      </c>
      <c r="P400" s="215" t="str">
        <f t="shared" ref="P400:P463" si="46">IFERROR(Q400/O400, " ")</f>
        <v xml:space="preserve"> </v>
      </c>
      <c r="Q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15" t="str">
        <f t="shared" ref="R400:R463" si="47">IFERROR(S400/O400, " ")</f>
        <v xml:space="preserve"> </v>
      </c>
      <c r="S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15" t="str">
        <f t="shared" ref="T400:T463" si="48">IFERROR(U400/O400, " ")</f>
        <v xml:space="preserve"> </v>
      </c>
      <c r="U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78">
        <f>+'havelvac 7.2'!P421+'havelvac 7.3'!P421+'havelvac 7.4'!P421+'havelvac 7.5'!P421+'havelvac 7.6'!P421+'havelvac 7.7'!P421+'havelvac 7.9'!P421+'havelvac 7.8'!P421+'havelvac 7.10'!P421+'havelvac 7.11'!P421+'havelvac 7.12'!P421+'havelvac 7.13'!P419</f>
        <v>0</v>
      </c>
      <c r="W400" s="215" t="str">
        <f t="shared" ref="W400:W463" si="49">IFERROR(X400/V400, " ")</f>
        <v xml:space="preserve"> </v>
      </c>
      <c r="X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15" t="str">
        <f t="shared" ref="Y400:Y463" si="50">IFERROR(Z400/V400, " ")</f>
        <v xml:space="preserve"> </v>
      </c>
      <c r="Z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15" t="str">
        <f t="shared" ref="AA400:AA463" si="51">IFERROR(AB400/V400, " ")</f>
        <v xml:space="preserve"> </v>
      </c>
      <c r="AB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2" customFormat="1" ht="12.75">
      <c r="A401" s="170" t="str">
        <f t="shared" si="45"/>
        <v>71080101000001</v>
      </c>
      <c r="B401" s="171" t="s">
        <v>439</v>
      </c>
      <c r="C401" s="129" t="s">
        <v>185</v>
      </c>
      <c r="D401" s="128" t="s">
        <v>106</v>
      </c>
      <c r="E401" s="127" t="s">
        <v>106</v>
      </c>
      <c r="F401" s="172" t="s">
        <v>441</v>
      </c>
      <c r="G401" s="173" t="s">
        <v>96</v>
      </c>
      <c r="H401" s="22"/>
      <c r="I401" s="22"/>
      <c r="J401" s="23"/>
      <c r="K401" s="23"/>
      <c r="L401" s="27" t="s">
        <v>108</v>
      </c>
      <c r="M401" s="28"/>
      <c r="N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7.13'!N420</f>
        <v>#REF!</v>
      </c>
      <c r="O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7.13'!O420</f>
        <v>#REF!</v>
      </c>
      <c r="P401" s="213" t="str">
        <f t="shared" si="46"/>
        <v xml:space="preserve"> </v>
      </c>
      <c r="Q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13" t="str">
        <f t="shared" si="47"/>
        <v xml:space="preserve"> </v>
      </c>
      <c r="S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13" t="str">
        <f t="shared" si="48"/>
        <v xml:space="preserve"> </v>
      </c>
      <c r="U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7.13'!P420</f>
        <v>#REF!</v>
      </c>
      <c r="W401" s="213" t="str">
        <f t="shared" si="49"/>
        <v xml:space="preserve"> </v>
      </c>
      <c r="X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13" t="str">
        <f t="shared" si="50"/>
        <v xml:space="preserve"> </v>
      </c>
      <c r="Z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13" t="str">
        <f t="shared" si="51"/>
        <v xml:space="preserve"> </v>
      </c>
      <c r="AB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84" customFormat="1" ht="13.5">
      <c r="A402" s="170" t="str">
        <f t="shared" si="45"/>
        <v>71080101010000</v>
      </c>
      <c r="B402" s="171" t="s">
        <v>439</v>
      </c>
      <c r="C402" s="129" t="s">
        <v>185</v>
      </c>
      <c r="D402" s="128" t="s">
        <v>106</v>
      </c>
      <c r="E402" s="127" t="s">
        <v>106</v>
      </c>
      <c r="F402" s="172" t="s">
        <v>106</v>
      </c>
      <c r="G402" s="173" t="s">
        <v>440</v>
      </c>
      <c r="H402" s="141"/>
      <c r="I402" s="142"/>
      <c r="J402" s="143"/>
      <c r="K402" s="143"/>
      <c r="L402" s="24" t="s">
        <v>286</v>
      </c>
      <c r="M402" s="25"/>
      <c r="N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7.13'!N421</f>
        <v>#REF!</v>
      </c>
      <c r="O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7.13'!O421</f>
        <v>#REF!</v>
      </c>
      <c r="P402" s="216" t="str">
        <f t="shared" si="46"/>
        <v xml:space="preserve"> </v>
      </c>
      <c r="Q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16" t="str">
        <f t="shared" si="47"/>
        <v xml:space="preserve"> </v>
      </c>
      <c r="S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16" t="str">
        <f t="shared" si="48"/>
        <v xml:space="preserve"> </v>
      </c>
      <c r="U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7.13'!P421</f>
        <v>#REF!</v>
      </c>
      <c r="W402" s="216" t="str">
        <f t="shared" si="49"/>
        <v xml:space="preserve"> </v>
      </c>
      <c r="X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16" t="str">
        <f t="shared" si="50"/>
        <v xml:space="preserve"> </v>
      </c>
      <c r="Z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16" t="str">
        <f t="shared" si="51"/>
        <v xml:space="preserve"> </v>
      </c>
      <c r="AB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2" customFormat="1">
      <c r="A403" s="170" t="str">
        <f t="shared" si="45"/>
        <v>71080101014239</v>
      </c>
      <c r="B403" s="171" t="s">
        <v>439</v>
      </c>
      <c r="C403" s="129" t="s">
        <v>185</v>
      </c>
      <c r="D403" s="128" t="s">
        <v>106</v>
      </c>
      <c r="E403" s="127" t="s">
        <v>106</v>
      </c>
      <c r="F403" s="172" t="s">
        <v>106</v>
      </c>
      <c r="G403" s="126">
        <v>4239</v>
      </c>
      <c r="H403" s="15"/>
      <c r="I403" s="22"/>
      <c r="J403" s="23"/>
      <c r="K403" s="23"/>
      <c r="L403" s="26" t="s">
        <v>125</v>
      </c>
      <c r="M403" s="28">
        <v>4239</v>
      </c>
      <c r="N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17" t="str">
        <f t="shared" si="46"/>
        <v xml:space="preserve"> </v>
      </c>
      <c r="Q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17" t="str">
        <f t="shared" si="47"/>
        <v xml:space="preserve"> </v>
      </c>
      <c r="S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17" t="str">
        <f t="shared" si="48"/>
        <v xml:space="preserve"> </v>
      </c>
      <c r="U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17" t="str">
        <f t="shared" si="49"/>
        <v xml:space="preserve"> </v>
      </c>
      <c r="X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17" t="str">
        <f t="shared" si="50"/>
        <v xml:space="preserve"> </v>
      </c>
      <c r="Z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17" t="str">
        <f t="shared" si="51"/>
        <v xml:space="preserve"> </v>
      </c>
      <c r="AB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2" customFormat="1" hidden="1">
      <c r="A404" s="170" t="str">
        <f t="shared" si="45"/>
        <v>71080101014639</v>
      </c>
      <c r="B404" s="171" t="s">
        <v>439</v>
      </c>
      <c r="C404" s="129" t="s">
        <v>185</v>
      </c>
      <c r="D404" s="128" t="s">
        <v>106</v>
      </c>
      <c r="E404" s="127" t="s">
        <v>106</v>
      </c>
      <c r="F404" s="172" t="s">
        <v>106</v>
      </c>
      <c r="G404" s="126">
        <v>4639</v>
      </c>
      <c r="H404" s="22"/>
      <c r="I404" s="16"/>
      <c r="J404" s="17"/>
      <c r="K404" s="17"/>
      <c r="L404" s="27" t="s">
        <v>167</v>
      </c>
      <c r="M404" s="28">
        <v>4639</v>
      </c>
      <c r="N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17" t="str">
        <f t="shared" si="46"/>
        <v xml:space="preserve"> </v>
      </c>
      <c r="Q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17" t="str">
        <f t="shared" si="47"/>
        <v xml:space="preserve"> </v>
      </c>
      <c r="S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17" t="str">
        <f t="shared" si="48"/>
        <v xml:space="preserve"> </v>
      </c>
      <c r="U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17" t="str">
        <f t="shared" si="49"/>
        <v xml:space="preserve"> </v>
      </c>
      <c r="X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17" t="str">
        <f t="shared" si="50"/>
        <v xml:space="preserve"> </v>
      </c>
      <c r="Z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17" t="str">
        <f t="shared" si="51"/>
        <v xml:space="preserve"> </v>
      </c>
      <c r="AB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84" customFormat="1" ht="27">
      <c r="A405" s="170" t="str">
        <f t="shared" si="45"/>
        <v>71080101020000</v>
      </c>
      <c r="B405" s="171" t="s">
        <v>439</v>
      </c>
      <c r="C405" s="129" t="s">
        <v>185</v>
      </c>
      <c r="D405" s="128" t="s">
        <v>106</v>
      </c>
      <c r="E405" s="127" t="s">
        <v>106</v>
      </c>
      <c r="F405" s="172" t="s">
        <v>140</v>
      </c>
      <c r="G405" s="173" t="s">
        <v>440</v>
      </c>
      <c r="H405" s="141"/>
      <c r="I405" s="142"/>
      <c r="J405" s="143"/>
      <c r="K405" s="143"/>
      <c r="L405" s="24" t="s">
        <v>287</v>
      </c>
      <c r="M405" s="25"/>
      <c r="N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16" t="str">
        <f t="shared" si="46"/>
        <v xml:space="preserve"> </v>
      </c>
      <c r="Q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16" t="str">
        <f t="shared" si="47"/>
        <v xml:space="preserve"> </v>
      </c>
      <c r="S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16" t="str">
        <f t="shared" si="48"/>
        <v xml:space="preserve"> </v>
      </c>
      <c r="U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16" t="str">
        <f t="shared" si="49"/>
        <v xml:space="preserve"> </v>
      </c>
      <c r="X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16" t="str">
        <f t="shared" si="50"/>
        <v xml:space="preserve"> </v>
      </c>
      <c r="Z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16" t="str">
        <f t="shared" si="51"/>
        <v xml:space="preserve"> </v>
      </c>
      <c r="AB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2" customFormat="1" ht="25.5" hidden="1">
      <c r="A406" s="170" t="str">
        <f t="shared" si="45"/>
        <v>71080101024251</v>
      </c>
      <c r="B406" s="171" t="s">
        <v>439</v>
      </c>
      <c r="C406" s="129" t="s">
        <v>185</v>
      </c>
      <c r="D406" s="128" t="s">
        <v>106</v>
      </c>
      <c r="E406" s="127" t="s">
        <v>106</v>
      </c>
      <c r="F406" s="172" t="s">
        <v>140</v>
      </c>
      <c r="G406" s="126">
        <v>4251</v>
      </c>
      <c r="H406" s="15"/>
      <c r="I406" s="22"/>
      <c r="J406" s="23"/>
      <c r="K406" s="23"/>
      <c r="L406" s="27" t="s">
        <v>142</v>
      </c>
      <c r="M406" s="11">
        <v>4251</v>
      </c>
      <c r="N406" s="169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406" s="169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406" s="217" t="str">
        <f t="shared" si="46"/>
        <v xml:space="preserve"> </v>
      </c>
      <c r="Q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17" t="str">
        <f t="shared" si="47"/>
        <v xml:space="preserve"> </v>
      </c>
      <c r="S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17" t="str">
        <f t="shared" si="48"/>
        <v xml:space="preserve"> </v>
      </c>
      <c r="U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69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406" s="217" t="str">
        <f t="shared" si="49"/>
        <v xml:space="preserve"> </v>
      </c>
      <c r="X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17" t="str">
        <f t="shared" si="50"/>
        <v xml:space="preserve"> </v>
      </c>
      <c r="Z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17" t="str">
        <f t="shared" si="51"/>
        <v xml:space="preserve"> </v>
      </c>
      <c r="AB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2" customFormat="1" hidden="1">
      <c r="A407" s="170" t="str">
        <f t="shared" si="45"/>
        <v>71080101024639</v>
      </c>
      <c r="B407" s="171" t="s">
        <v>439</v>
      </c>
      <c r="C407" s="129" t="s">
        <v>185</v>
      </c>
      <c r="D407" s="128" t="s">
        <v>106</v>
      </c>
      <c r="E407" s="127" t="s">
        <v>106</v>
      </c>
      <c r="F407" s="172" t="s">
        <v>140</v>
      </c>
      <c r="G407" s="126">
        <v>4639</v>
      </c>
      <c r="H407" s="22"/>
      <c r="I407" s="16"/>
      <c r="J407" s="17"/>
      <c r="K407" s="17"/>
      <c r="L407" s="27" t="s">
        <v>167</v>
      </c>
      <c r="M407" s="28">
        <v>4639</v>
      </c>
      <c r="N407" s="169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407" s="169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407" s="217" t="str">
        <f t="shared" si="46"/>
        <v xml:space="preserve"> </v>
      </c>
      <c r="Q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17" t="str">
        <f t="shared" si="47"/>
        <v xml:space="preserve"> </v>
      </c>
      <c r="S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17" t="str">
        <f t="shared" si="48"/>
        <v xml:space="preserve"> </v>
      </c>
      <c r="U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69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407" s="217" t="str">
        <f t="shared" si="49"/>
        <v xml:space="preserve"> </v>
      </c>
      <c r="X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17" t="str">
        <f t="shared" si="50"/>
        <v xml:space="preserve"> </v>
      </c>
      <c r="Z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17" t="str">
        <f t="shared" si="51"/>
        <v xml:space="preserve"> </v>
      </c>
      <c r="AB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2" customFormat="1" ht="25.5" hidden="1">
      <c r="A408" s="170" t="str">
        <f t="shared" si="45"/>
        <v>71080101024819</v>
      </c>
      <c r="B408" s="171" t="s">
        <v>439</v>
      </c>
      <c r="C408" s="129" t="s">
        <v>185</v>
      </c>
      <c r="D408" s="128" t="s">
        <v>106</v>
      </c>
      <c r="E408" s="127" t="s">
        <v>106</v>
      </c>
      <c r="F408" s="172" t="s">
        <v>140</v>
      </c>
      <c r="G408" s="126">
        <v>4819</v>
      </c>
      <c r="H408" s="22"/>
      <c r="I408" s="16"/>
      <c r="J408" s="17"/>
      <c r="K408" s="17"/>
      <c r="L408" s="26" t="s">
        <v>219</v>
      </c>
      <c r="M408" s="10">
        <v>4819</v>
      </c>
      <c r="N408" s="169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408" s="169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408" s="217" t="str">
        <f t="shared" si="46"/>
        <v xml:space="preserve"> </v>
      </c>
      <c r="Q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17" t="str">
        <f t="shared" si="47"/>
        <v xml:space="preserve"> </v>
      </c>
      <c r="S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17" t="str">
        <f t="shared" si="48"/>
        <v xml:space="preserve"> </v>
      </c>
      <c r="U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69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408" s="217" t="str">
        <f t="shared" si="49"/>
        <v xml:space="preserve"> </v>
      </c>
      <c r="X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17" t="str">
        <f t="shared" si="50"/>
        <v xml:space="preserve"> </v>
      </c>
      <c r="Z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17" t="str">
        <f t="shared" si="51"/>
        <v xml:space="preserve"> </v>
      </c>
      <c r="AB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2" customFormat="1">
      <c r="A409" s="170" t="str">
        <f t="shared" si="45"/>
        <v>71080101025112</v>
      </c>
      <c r="B409" s="171" t="s">
        <v>439</v>
      </c>
      <c r="C409" s="129" t="s">
        <v>185</v>
      </c>
      <c r="D409" s="128" t="s">
        <v>106</v>
      </c>
      <c r="E409" s="127" t="s">
        <v>106</v>
      </c>
      <c r="F409" s="172" t="s">
        <v>140</v>
      </c>
      <c r="G409" s="126">
        <v>5112</v>
      </c>
      <c r="H409" s="22"/>
      <c r="I409" s="16"/>
      <c r="J409" s="17"/>
      <c r="K409" s="17"/>
      <c r="L409" s="27" t="s">
        <v>173</v>
      </c>
      <c r="M409" s="28">
        <v>5112</v>
      </c>
      <c r="N409" s="169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9" s="169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9" s="217" t="str">
        <f t="shared" si="46"/>
        <v xml:space="preserve"> </v>
      </c>
      <c r="Q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17" t="str">
        <f t="shared" si="47"/>
        <v xml:space="preserve"> </v>
      </c>
      <c r="S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17" t="str">
        <f t="shared" si="48"/>
        <v xml:space="preserve"> </v>
      </c>
      <c r="U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69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9" s="217" t="str">
        <f t="shared" si="49"/>
        <v xml:space="preserve"> </v>
      </c>
      <c r="X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17" t="str">
        <f t="shared" si="50"/>
        <v xml:space="preserve"> </v>
      </c>
      <c r="Z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17" t="str">
        <f t="shared" si="51"/>
        <v xml:space="preserve"> </v>
      </c>
      <c r="AB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2" customFormat="1" hidden="1">
      <c r="A410" s="170" t="str">
        <f t="shared" si="45"/>
        <v>71080101025113</v>
      </c>
      <c r="B410" s="171" t="s">
        <v>439</v>
      </c>
      <c r="C410" s="129" t="s">
        <v>185</v>
      </c>
      <c r="D410" s="128" t="s">
        <v>106</v>
      </c>
      <c r="E410" s="127" t="s">
        <v>106</v>
      </c>
      <c r="F410" s="172" t="s">
        <v>140</v>
      </c>
      <c r="G410" s="126">
        <v>5113</v>
      </c>
      <c r="H410" s="22"/>
      <c r="I410" s="16"/>
      <c r="J410" s="17"/>
      <c r="K410" s="17"/>
      <c r="L410" s="27" t="s">
        <v>174</v>
      </c>
      <c r="M410" s="28">
        <v>5113</v>
      </c>
      <c r="N410" s="169">
        <f>+'havelvac 7.2'!N428+'havelvac 7.3'!N428+'havelvac 7.4'!N428+'havelvac 7.5'!N428+'havelvac 7.6'!N428+'havelvac 7.7'!N428+'havelvac 7.9'!N428+'havelvac 7.8'!N428+'havelvac 7.10'!N428+'havelvac 7.11'!N428+'havelvac 7.12'!N428+'havelvac 7.13'!N426</f>
        <v>0</v>
      </c>
      <c r="O410" s="169">
        <f>+'havelvac 7.2'!O428+'havelvac 7.3'!O428+'havelvac 7.4'!O428+'havelvac 7.5'!O428+'havelvac 7.6'!O428+'havelvac 7.7'!O428+'havelvac 7.9'!O428+'havelvac 7.8'!O428+'havelvac 7.10'!O428+'havelvac 7.11'!O428+'havelvac 7.12'!O428+'havelvac 7.13'!O426</f>
        <v>0</v>
      </c>
      <c r="P410" s="217" t="str">
        <f t="shared" si="46"/>
        <v xml:space="preserve"> </v>
      </c>
      <c r="Q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17" t="str">
        <f t="shared" si="47"/>
        <v xml:space="preserve"> </v>
      </c>
      <c r="S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17" t="str">
        <f t="shared" si="48"/>
        <v xml:space="preserve"> </v>
      </c>
      <c r="U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69">
        <f>+'havelvac 7.2'!P428+'havelvac 7.3'!P428+'havelvac 7.4'!P428+'havelvac 7.5'!P428+'havelvac 7.6'!P428+'havelvac 7.7'!P428+'havelvac 7.9'!P428+'havelvac 7.8'!P428+'havelvac 7.10'!P428+'havelvac 7.11'!P428+'havelvac 7.12'!P428+'havelvac 7.13'!P426</f>
        <v>0</v>
      </c>
      <c r="W410" s="217" t="str">
        <f t="shared" si="49"/>
        <v xml:space="preserve"> </v>
      </c>
      <c r="X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17" t="str">
        <f t="shared" si="50"/>
        <v xml:space="preserve"> </v>
      </c>
      <c r="Z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17" t="str">
        <f t="shared" si="51"/>
        <v xml:space="preserve"> </v>
      </c>
      <c r="AB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84" customFormat="1" ht="13.5" hidden="1">
      <c r="A411" s="170" t="str">
        <f t="shared" si="45"/>
        <v>71080101030000</v>
      </c>
      <c r="B411" s="171" t="s">
        <v>439</v>
      </c>
      <c r="C411" s="129" t="s">
        <v>185</v>
      </c>
      <c r="D411" s="128" t="s">
        <v>106</v>
      </c>
      <c r="E411" s="127" t="s">
        <v>106</v>
      </c>
      <c r="F411" s="172" t="s">
        <v>442</v>
      </c>
      <c r="G411" s="173" t="s">
        <v>440</v>
      </c>
      <c r="H411" s="141"/>
      <c r="I411" s="142"/>
      <c r="J411" s="143"/>
      <c r="K411" s="143"/>
      <c r="L411" s="24" t="s">
        <v>288</v>
      </c>
      <c r="M411" s="25"/>
      <c r="N411" s="183">
        <f>+'havelvac 7.2'!N429+'havelvac 7.3'!N429+'havelvac 7.4'!N429+'havelvac 7.5'!N429+'havelvac 7.6'!N429+'havelvac 7.7'!N429+'havelvac 7.9'!N429+'havelvac 7.8'!N429+'havelvac 7.10'!N429+'havelvac 7.11'!N429+'havelvac 7.12'!N429+'havelvac 7.13'!N427</f>
        <v>0</v>
      </c>
      <c r="O411" s="183">
        <f>+'havelvac 7.2'!O429+'havelvac 7.3'!O429+'havelvac 7.4'!O429+'havelvac 7.5'!O429+'havelvac 7.6'!O429+'havelvac 7.7'!O429+'havelvac 7.9'!O429+'havelvac 7.8'!O429+'havelvac 7.10'!O429+'havelvac 7.11'!O429+'havelvac 7.12'!O429+'havelvac 7.13'!O427</f>
        <v>0</v>
      </c>
      <c r="P411" s="216" t="str">
        <f t="shared" si="46"/>
        <v xml:space="preserve"> </v>
      </c>
      <c r="Q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16" t="str">
        <f t="shared" si="47"/>
        <v xml:space="preserve"> </v>
      </c>
      <c r="S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16" t="str">
        <f t="shared" si="48"/>
        <v xml:space="preserve"> </v>
      </c>
      <c r="U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83">
        <f>+'havelvac 7.2'!P429+'havelvac 7.3'!P429+'havelvac 7.4'!P429+'havelvac 7.5'!P429+'havelvac 7.6'!P429+'havelvac 7.7'!P429+'havelvac 7.9'!P429+'havelvac 7.8'!P429+'havelvac 7.10'!P429+'havelvac 7.11'!P429+'havelvac 7.12'!P429+'havelvac 7.13'!P427</f>
        <v>0</v>
      </c>
      <c r="W411" s="216" t="str">
        <f t="shared" si="49"/>
        <v xml:space="preserve"> </v>
      </c>
      <c r="X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16" t="str">
        <f t="shared" si="50"/>
        <v xml:space="preserve"> </v>
      </c>
      <c r="Z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16" t="str">
        <f t="shared" si="51"/>
        <v xml:space="preserve"> </v>
      </c>
      <c r="AB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2" customFormat="1" hidden="1">
      <c r="A412" s="170">
        <v>71080101035121</v>
      </c>
      <c r="B412" s="171" t="s">
        <v>439</v>
      </c>
      <c r="C412" s="129" t="s">
        <v>185</v>
      </c>
      <c r="D412" s="128" t="s">
        <v>106</v>
      </c>
      <c r="E412" s="127" t="s">
        <v>106</v>
      </c>
      <c r="F412" s="172" t="s">
        <v>442</v>
      </c>
      <c r="G412" s="126" t="s">
        <v>580</v>
      </c>
      <c r="H412" s="22"/>
      <c r="I412" s="16"/>
      <c r="J412" s="17"/>
      <c r="K412" s="17"/>
      <c r="L412" s="27" t="s">
        <v>423</v>
      </c>
      <c r="M412" s="28">
        <v>5121</v>
      </c>
      <c r="N412" s="169"/>
      <c r="O412" s="169"/>
      <c r="P412" s="217" t="str">
        <f t="shared" si="46"/>
        <v xml:space="preserve"> </v>
      </c>
      <c r="Q412" s="169"/>
      <c r="R412" s="217" t="str">
        <f t="shared" si="47"/>
        <v xml:space="preserve"> </v>
      </c>
      <c r="S412" s="169"/>
      <c r="T412" s="217" t="str">
        <f t="shared" si="48"/>
        <v xml:space="preserve"> </v>
      </c>
      <c r="U412" s="169"/>
      <c r="V412" s="169"/>
      <c r="W412" s="217" t="str">
        <f t="shared" si="49"/>
        <v xml:space="preserve"> </v>
      </c>
      <c r="X412" s="169"/>
      <c r="Y412" s="217" t="str">
        <f t="shared" si="50"/>
        <v xml:space="preserve"> </v>
      </c>
      <c r="Z412" s="169"/>
      <c r="AA412" s="217" t="str">
        <f t="shared" si="51"/>
        <v xml:space="preserve"> </v>
      </c>
      <c r="AB412" s="169"/>
    </row>
    <row r="413" spans="1:28" s="132" customFormat="1" ht="12.75" hidden="1">
      <c r="A413" s="170" t="str">
        <f t="shared" si="45"/>
        <v>71080101034239</v>
      </c>
      <c r="B413" s="171" t="s">
        <v>439</v>
      </c>
      <c r="C413" s="129" t="s">
        <v>185</v>
      </c>
      <c r="D413" s="128" t="s">
        <v>106</v>
      </c>
      <c r="E413" s="127" t="s">
        <v>106</v>
      </c>
      <c r="F413" s="172" t="s">
        <v>442</v>
      </c>
      <c r="G413" s="126">
        <v>4239</v>
      </c>
      <c r="H413" s="22"/>
      <c r="I413" s="16"/>
      <c r="J413" s="17"/>
      <c r="K413" s="17"/>
      <c r="L413" s="26" t="s">
        <v>125</v>
      </c>
      <c r="M413" s="10">
        <v>4239</v>
      </c>
      <c r="N413" s="176">
        <f>+'havelvac 7.2'!N430+'havelvac 7.3'!N430+'havelvac 7.4'!N430+'havelvac 7.5'!N430+'havelvac 7.6'!N430+'havelvac 7.7'!N430+'havelvac 7.9'!N430+'havelvac 7.8'!N430+'havelvac 7.10'!N430+'havelvac 7.11'!N430+'havelvac 7.12'!N430+'havelvac 7.13'!N428</f>
        <v>0</v>
      </c>
      <c r="O413" s="176">
        <f>+'havelvac 7.2'!O430+'havelvac 7.3'!O430+'havelvac 7.4'!O430+'havelvac 7.5'!O430+'havelvac 7.6'!O430+'havelvac 7.7'!O430+'havelvac 7.9'!O430+'havelvac 7.8'!O430+'havelvac 7.10'!O430+'havelvac 7.11'!O430+'havelvac 7.12'!O430+'havelvac 7.13'!O428</f>
        <v>0</v>
      </c>
      <c r="P413" s="213" t="str">
        <f t="shared" si="46"/>
        <v xml:space="preserve"> </v>
      </c>
      <c r="Q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13" t="str">
        <f t="shared" si="47"/>
        <v xml:space="preserve"> </v>
      </c>
      <c r="S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13" t="str">
        <f t="shared" si="48"/>
        <v xml:space="preserve"> </v>
      </c>
      <c r="U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76">
        <f>+'havelvac 7.2'!P430+'havelvac 7.3'!P430+'havelvac 7.4'!P430+'havelvac 7.5'!P430+'havelvac 7.6'!P430+'havelvac 7.7'!P430+'havelvac 7.9'!P430+'havelvac 7.8'!P430+'havelvac 7.10'!P430+'havelvac 7.11'!P430+'havelvac 7.12'!P430+'havelvac 7.13'!P428</f>
        <v>0</v>
      </c>
      <c r="W413" s="213" t="str">
        <f t="shared" si="49"/>
        <v xml:space="preserve"> </v>
      </c>
      <c r="X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13" t="str">
        <f t="shared" si="50"/>
        <v xml:space="preserve"> </v>
      </c>
      <c r="Z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13" t="str">
        <f t="shared" si="51"/>
        <v xml:space="preserve"> </v>
      </c>
      <c r="AB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75" customFormat="1" ht="13.5">
      <c r="A414" s="170" t="str">
        <f t="shared" si="45"/>
        <v>71080200000000</v>
      </c>
      <c r="B414" s="171" t="s">
        <v>439</v>
      </c>
      <c r="C414" s="129" t="s">
        <v>185</v>
      </c>
      <c r="D414" s="128" t="s">
        <v>140</v>
      </c>
      <c r="E414" s="127" t="s">
        <v>441</v>
      </c>
      <c r="F414" s="172" t="s">
        <v>441</v>
      </c>
      <c r="G414" s="173" t="s">
        <v>440</v>
      </c>
      <c r="H414" s="166">
        <v>2820</v>
      </c>
      <c r="I414" s="159" t="s">
        <v>185</v>
      </c>
      <c r="J414" s="160">
        <v>2</v>
      </c>
      <c r="K414" s="160">
        <v>0</v>
      </c>
      <c r="L414" s="161" t="s">
        <v>289</v>
      </c>
      <c r="M414" s="167"/>
      <c r="N414" s="174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14" s="174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14" s="214" t="str">
        <f t="shared" si="46"/>
        <v xml:space="preserve"> </v>
      </c>
      <c r="Q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14" t="str">
        <f t="shared" si="47"/>
        <v xml:space="preserve"> </v>
      </c>
      <c r="S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14" t="str">
        <f t="shared" si="48"/>
        <v xml:space="preserve"> </v>
      </c>
      <c r="U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74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14" s="214" t="str">
        <f t="shared" si="49"/>
        <v xml:space="preserve"> </v>
      </c>
      <c r="X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14" t="str">
        <f t="shared" si="50"/>
        <v xml:space="preserve"> </v>
      </c>
      <c r="Z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14" t="str">
        <f t="shared" si="51"/>
        <v xml:space="preserve"> </v>
      </c>
      <c r="AB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2" customFormat="1" ht="12.75">
      <c r="A415" s="170" t="str">
        <f t="shared" si="45"/>
        <v>71080200000001</v>
      </c>
      <c r="B415" s="171" t="s">
        <v>439</v>
      </c>
      <c r="C415" s="129" t="s">
        <v>185</v>
      </c>
      <c r="D415" s="128" t="s">
        <v>140</v>
      </c>
      <c r="E415" s="127" t="s">
        <v>441</v>
      </c>
      <c r="F415" s="172" t="s">
        <v>441</v>
      </c>
      <c r="G415" s="173" t="s">
        <v>96</v>
      </c>
      <c r="H415" s="22"/>
      <c r="I415" s="16"/>
      <c r="J415" s="17"/>
      <c r="K415" s="17"/>
      <c r="L415" s="27" t="s">
        <v>110</v>
      </c>
      <c r="M415" s="28"/>
      <c r="N415" s="176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15" s="176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15" s="213" t="str">
        <f t="shared" si="46"/>
        <v xml:space="preserve"> </v>
      </c>
      <c r="Q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13" t="str">
        <f t="shared" si="47"/>
        <v xml:space="preserve"> </v>
      </c>
      <c r="S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13" t="str">
        <f t="shared" si="48"/>
        <v xml:space="preserve"> </v>
      </c>
      <c r="U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76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15" s="213" t="str">
        <f t="shared" si="49"/>
        <v xml:space="preserve"> </v>
      </c>
      <c r="X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13" t="str">
        <f t="shared" si="50"/>
        <v xml:space="preserve"> </v>
      </c>
      <c r="Z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13" t="str">
        <f t="shared" si="51"/>
        <v xml:space="preserve"> </v>
      </c>
      <c r="AB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79" customFormat="1" ht="12.75">
      <c r="A416" s="170" t="str">
        <f t="shared" si="45"/>
        <v>71080201000000</v>
      </c>
      <c r="B416" s="171" t="s">
        <v>439</v>
      </c>
      <c r="C416" s="129" t="s">
        <v>185</v>
      </c>
      <c r="D416" s="128" t="s">
        <v>140</v>
      </c>
      <c r="E416" s="127" t="s">
        <v>106</v>
      </c>
      <c r="F416" s="172" t="s">
        <v>441</v>
      </c>
      <c r="G416" s="173" t="s">
        <v>440</v>
      </c>
      <c r="H416" s="146">
        <v>2821</v>
      </c>
      <c r="I416" s="147" t="s">
        <v>185</v>
      </c>
      <c r="J416" s="148">
        <v>2</v>
      </c>
      <c r="K416" s="148">
        <v>1</v>
      </c>
      <c r="L416" s="149" t="s">
        <v>290</v>
      </c>
      <c r="M416" s="150"/>
      <c r="N416" s="178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6" s="178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6" s="215" t="str">
        <f t="shared" si="46"/>
        <v xml:space="preserve"> </v>
      </c>
      <c r="Q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15" t="str">
        <f t="shared" si="47"/>
        <v xml:space="preserve"> </v>
      </c>
      <c r="S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15" t="str">
        <f t="shared" si="48"/>
        <v xml:space="preserve"> </v>
      </c>
      <c r="U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78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6" s="215" t="str">
        <f t="shared" si="49"/>
        <v xml:space="preserve"> </v>
      </c>
      <c r="X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15" t="str">
        <f t="shared" si="50"/>
        <v xml:space="preserve"> </v>
      </c>
      <c r="Z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15" t="str">
        <f t="shared" si="51"/>
        <v xml:space="preserve"> </v>
      </c>
      <c r="AB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2" customFormat="1" ht="12.75">
      <c r="A417" s="170" t="str">
        <f t="shared" ref="A417:A480" si="52">CONCATENATE(B417,C417,D417,E417,F417,G417)</f>
        <v>71080201000001</v>
      </c>
      <c r="B417" s="171" t="s">
        <v>439</v>
      </c>
      <c r="C417" s="129" t="s">
        <v>185</v>
      </c>
      <c r="D417" s="128" t="s">
        <v>140</v>
      </c>
      <c r="E417" s="127" t="s">
        <v>106</v>
      </c>
      <c r="F417" s="172" t="s">
        <v>441</v>
      </c>
      <c r="G417" s="173" t="s">
        <v>96</v>
      </c>
      <c r="H417" s="22"/>
      <c r="I417" s="22"/>
      <c r="J417" s="23"/>
      <c r="K417" s="23"/>
      <c r="L417" s="27" t="s">
        <v>108</v>
      </c>
      <c r="M417" s="28"/>
      <c r="N417" s="176">
        <f>+'havelvac 7.2'!N422+'havelvac 7.3'!N422+'havelvac 7.4'!N422+'havelvac 7.5'!N422+'havelvac 7.6'!N422+'havelvac 7.7'!N422+'havelvac 7.9'!N422+'havelvac 7.8'!N422+'havelvac 7.10'!N422+'havelvac 7.11'!N422+'havelvac 7.12'!N422+'havelvac 7.13'!N433</f>
        <v>0</v>
      </c>
      <c r="O417" s="176">
        <f>+'havelvac 7.2'!O422+'havelvac 7.3'!O422+'havelvac 7.4'!O422+'havelvac 7.5'!O422+'havelvac 7.6'!O422+'havelvac 7.7'!O422+'havelvac 7.9'!O422+'havelvac 7.8'!O422+'havelvac 7.10'!O422+'havelvac 7.11'!O422+'havelvac 7.12'!O422+'havelvac 7.13'!O433</f>
        <v>0</v>
      </c>
      <c r="P417" s="213" t="str">
        <f t="shared" si="46"/>
        <v xml:space="preserve"> </v>
      </c>
      <c r="Q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13" t="str">
        <f t="shared" si="47"/>
        <v xml:space="preserve"> </v>
      </c>
      <c r="S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13" t="str">
        <f t="shared" si="48"/>
        <v xml:space="preserve"> </v>
      </c>
      <c r="U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76">
        <f>+'havelvac 7.2'!P422+'havelvac 7.3'!P422+'havelvac 7.4'!P422+'havelvac 7.5'!P422+'havelvac 7.6'!P422+'havelvac 7.7'!P422+'havelvac 7.9'!P422+'havelvac 7.8'!P422+'havelvac 7.10'!P422+'havelvac 7.11'!P422+'havelvac 7.12'!P422+'havelvac 7.13'!P433</f>
        <v>0</v>
      </c>
      <c r="W417" s="213" t="str">
        <f t="shared" si="49"/>
        <v xml:space="preserve"> </v>
      </c>
      <c r="X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13" t="str">
        <f t="shared" si="50"/>
        <v xml:space="preserve"> </v>
      </c>
      <c r="Z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13" t="str">
        <f t="shared" si="51"/>
        <v xml:space="preserve"> </v>
      </c>
      <c r="AB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84" customFormat="1" ht="13.5">
      <c r="A418" s="170" t="str">
        <f t="shared" si="52"/>
        <v>71080201010000</v>
      </c>
      <c r="B418" s="171" t="s">
        <v>439</v>
      </c>
      <c r="C418" s="129" t="s">
        <v>185</v>
      </c>
      <c r="D418" s="128" t="s">
        <v>140</v>
      </c>
      <c r="E418" s="127" t="s">
        <v>106</v>
      </c>
      <c r="F418" s="172" t="s">
        <v>106</v>
      </c>
      <c r="G418" s="173" t="s">
        <v>440</v>
      </c>
      <c r="H418" s="141"/>
      <c r="I418" s="142"/>
      <c r="J418" s="143"/>
      <c r="K418" s="143"/>
      <c r="L418" s="24" t="s">
        <v>291</v>
      </c>
      <c r="M418" s="25"/>
      <c r="N418" s="183">
        <f>+'havelvac 7.2'!N423+'havelvac 7.3'!N423+'havelvac 7.4'!N423+'havelvac 7.5'!N423+'havelvac 7.6'!N423+'havelvac 7.7'!N423+'havelvac 7.9'!N423+'havelvac 7.8'!N423+'havelvac 7.10'!N423+'havelvac 7.11'!N423+'havelvac 7.12'!N423+'havelvac 7.13'!N434</f>
        <v>0</v>
      </c>
      <c r="O418" s="183">
        <f>+'havelvac 7.2'!O423+'havelvac 7.3'!O423+'havelvac 7.4'!O423+'havelvac 7.5'!O423+'havelvac 7.6'!O423+'havelvac 7.7'!O423+'havelvac 7.9'!O423+'havelvac 7.8'!O423+'havelvac 7.10'!O423+'havelvac 7.11'!O423+'havelvac 7.12'!O423+'havelvac 7.13'!O434</f>
        <v>0</v>
      </c>
      <c r="P418" s="216" t="str">
        <f t="shared" si="46"/>
        <v xml:space="preserve"> </v>
      </c>
      <c r="Q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16" t="str">
        <f t="shared" si="47"/>
        <v xml:space="preserve"> </v>
      </c>
      <c r="S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16" t="str">
        <f t="shared" si="48"/>
        <v xml:space="preserve"> </v>
      </c>
      <c r="U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83">
        <f>+'havelvac 7.2'!P423+'havelvac 7.3'!P423+'havelvac 7.4'!P423+'havelvac 7.5'!P423+'havelvac 7.6'!P423+'havelvac 7.7'!P423+'havelvac 7.9'!P423+'havelvac 7.8'!P423+'havelvac 7.10'!P423+'havelvac 7.11'!P423+'havelvac 7.12'!P423+'havelvac 7.13'!P434</f>
        <v>0</v>
      </c>
      <c r="W418" s="216" t="str">
        <f t="shared" si="49"/>
        <v xml:space="preserve"> </v>
      </c>
      <c r="X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16" t="str">
        <f t="shared" si="50"/>
        <v xml:space="preserve"> </v>
      </c>
      <c r="Z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16" t="str">
        <f t="shared" si="51"/>
        <v xml:space="preserve"> </v>
      </c>
      <c r="AB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2" customFormat="1" ht="25.5">
      <c r="A419" s="170" t="str">
        <f t="shared" si="52"/>
        <v>71080201014511</v>
      </c>
      <c r="B419" s="171" t="s">
        <v>439</v>
      </c>
      <c r="C419" s="129" t="s">
        <v>185</v>
      </c>
      <c r="D419" s="128" t="s">
        <v>140</v>
      </c>
      <c r="E419" s="127" t="s">
        <v>106</v>
      </c>
      <c r="F419" s="172" t="s">
        <v>106</v>
      </c>
      <c r="G419" s="126">
        <v>4511</v>
      </c>
      <c r="H419" s="22"/>
      <c r="I419" s="16"/>
      <c r="J419" s="17"/>
      <c r="K419" s="17"/>
      <c r="L419" s="26" t="s">
        <v>217</v>
      </c>
      <c r="M419" s="10">
        <v>4511</v>
      </c>
      <c r="N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7.13'!N422</f>
        <v>#REF!</v>
      </c>
      <c r="O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7.13'!O422</f>
        <v>#REF!</v>
      </c>
      <c r="P419" s="217" t="str">
        <f t="shared" si="46"/>
        <v xml:space="preserve"> </v>
      </c>
      <c r="Q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17" t="str">
        <f t="shared" si="47"/>
        <v xml:space="preserve"> </v>
      </c>
      <c r="S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17" t="str">
        <f t="shared" si="48"/>
        <v xml:space="preserve"> </v>
      </c>
      <c r="U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7.13'!P422</f>
        <v>#REF!</v>
      </c>
      <c r="W419" s="217" t="str">
        <f t="shared" si="49"/>
        <v xml:space="preserve"> </v>
      </c>
      <c r="X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17" t="str">
        <f t="shared" si="50"/>
        <v xml:space="preserve"> </v>
      </c>
      <c r="Z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17" t="str">
        <f t="shared" si="51"/>
        <v xml:space="preserve"> </v>
      </c>
      <c r="AB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84" customFormat="1" ht="13.5" hidden="1">
      <c r="A420" s="170" t="str">
        <f t="shared" si="52"/>
        <v>71080201020000</v>
      </c>
      <c r="B420" s="171" t="s">
        <v>439</v>
      </c>
      <c r="C420" s="129" t="s">
        <v>185</v>
      </c>
      <c r="D420" s="128" t="s">
        <v>140</v>
      </c>
      <c r="E420" s="127" t="s">
        <v>106</v>
      </c>
      <c r="F420" s="172" t="s">
        <v>140</v>
      </c>
      <c r="G420" s="173" t="s">
        <v>440</v>
      </c>
      <c r="H420" s="141"/>
      <c r="I420" s="142"/>
      <c r="J420" s="143"/>
      <c r="K420" s="143"/>
      <c r="L420" s="24" t="s">
        <v>292</v>
      </c>
      <c r="M420" s="25"/>
      <c r="N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7.13'!N423</f>
        <v>#REF!</v>
      </c>
      <c r="O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7.13'!O423</f>
        <v>#REF!</v>
      </c>
      <c r="P420" s="216" t="str">
        <f t="shared" si="46"/>
        <v xml:space="preserve"> </v>
      </c>
      <c r="Q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16" t="str">
        <f t="shared" si="47"/>
        <v xml:space="preserve"> </v>
      </c>
      <c r="S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16" t="str">
        <f t="shared" si="48"/>
        <v xml:space="preserve"> </v>
      </c>
      <c r="U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7.13'!P423</f>
        <v>#REF!</v>
      </c>
      <c r="W420" s="216" t="str">
        <f t="shared" si="49"/>
        <v xml:space="preserve"> </v>
      </c>
      <c r="X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16" t="str">
        <f t="shared" si="50"/>
        <v xml:space="preserve"> </v>
      </c>
      <c r="Z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16" t="str">
        <f t="shared" si="51"/>
        <v xml:space="preserve"> </v>
      </c>
      <c r="AB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2" customFormat="1" hidden="1">
      <c r="A421" s="170" t="str">
        <f t="shared" si="52"/>
        <v>71080201025113</v>
      </c>
      <c r="B421" s="171" t="s">
        <v>439</v>
      </c>
      <c r="C421" s="129" t="s">
        <v>185</v>
      </c>
      <c r="D421" s="128" t="s">
        <v>140</v>
      </c>
      <c r="E421" s="127" t="s">
        <v>106</v>
      </c>
      <c r="F421" s="172" t="s">
        <v>140</v>
      </c>
      <c r="G421" s="126">
        <v>5113</v>
      </c>
      <c r="H421" s="22"/>
      <c r="I421" s="16"/>
      <c r="J421" s="17"/>
      <c r="K421" s="17"/>
      <c r="L421" s="26" t="s">
        <v>174</v>
      </c>
      <c r="M421" s="10">
        <v>5113</v>
      </c>
      <c r="N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17" t="str">
        <f t="shared" si="46"/>
        <v xml:space="preserve"> </v>
      </c>
      <c r="Q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17" t="str">
        <f t="shared" si="47"/>
        <v xml:space="preserve"> </v>
      </c>
      <c r="S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17" t="str">
        <f t="shared" si="48"/>
        <v xml:space="preserve"> </v>
      </c>
      <c r="U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17" t="str">
        <f t="shared" si="49"/>
        <v xml:space="preserve"> </v>
      </c>
      <c r="X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17" t="str">
        <f t="shared" si="50"/>
        <v xml:space="preserve"> </v>
      </c>
      <c r="Z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17" t="str">
        <f t="shared" si="51"/>
        <v xml:space="preserve"> </v>
      </c>
      <c r="AB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79" customFormat="1" ht="12.75" hidden="1">
      <c r="A422" s="170" t="str">
        <f t="shared" si="52"/>
        <v>71080202000000</v>
      </c>
      <c r="B422" s="171" t="s">
        <v>439</v>
      </c>
      <c r="C422" s="129" t="s">
        <v>185</v>
      </c>
      <c r="D422" s="128" t="s">
        <v>140</v>
      </c>
      <c r="E422" s="127" t="s">
        <v>140</v>
      </c>
      <c r="F422" s="172" t="s">
        <v>441</v>
      </c>
      <c r="G422" s="173" t="s">
        <v>440</v>
      </c>
      <c r="H422" s="146">
        <v>2821</v>
      </c>
      <c r="I422" s="147" t="s">
        <v>185</v>
      </c>
      <c r="J422" s="148">
        <v>2</v>
      </c>
      <c r="K422" s="148">
        <v>2</v>
      </c>
      <c r="L422" s="149" t="s">
        <v>293</v>
      </c>
      <c r="M422" s="150"/>
      <c r="N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15" t="str">
        <f t="shared" si="46"/>
        <v xml:space="preserve"> </v>
      </c>
      <c r="Q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15" t="str">
        <f t="shared" si="47"/>
        <v xml:space="preserve"> </v>
      </c>
      <c r="S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15" t="str">
        <f t="shared" si="48"/>
        <v xml:space="preserve"> </v>
      </c>
      <c r="U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15" t="str">
        <f t="shared" si="49"/>
        <v xml:space="preserve"> </v>
      </c>
      <c r="X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15" t="str">
        <f t="shared" si="50"/>
        <v xml:space="preserve"> </v>
      </c>
      <c r="Z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15" t="str">
        <f t="shared" si="51"/>
        <v xml:space="preserve"> </v>
      </c>
      <c r="AB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2" customFormat="1" ht="12.75" hidden="1">
      <c r="A423" s="170" t="str">
        <f t="shared" si="52"/>
        <v>71080202000001</v>
      </c>
      <c r="B423" s="171" t="s">
        <v>439</v>
      </c>
      <c r="C423" s="129" t="s">
        <v>185</v>
      </c>
      <c r="D423" s="128" t="s">
        <v>140</v>
      </c>
      <c r="E423" s="127" t="s">
        <v>140</v>
      </c>
      <c r="F423" s="172" t="s">
        <v>441</v>
      </c>
      <c r="G423" s="173" t="s">
        <v>96</v>
      </c>
      <c r="H423" s="22"/>
      <c r="I423" s="22"/>
      <c r="J423" s="23"/>
      <c r="K423" s="23"/>
      <c r="L423" s="27" t="s">
        <v>108</v>
      </c>
      <c r="M423" s="28"/>
      <c r="N423" s="176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76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13" t="str">
        <f t="shared" si="46"/>
        <v xml:space="preserve"> </v>
      </c>
      <c r="Q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13" t="str">
        <f t="shared" si="47"/>
        <v xml:space="preserve"> </v>
      </c>
      <c r="S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13" t="str">
        <f t="shared" si="48"/>
        <v xml:space="preserve"> </v>
      </c>
      <c r="U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76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13" t="str">
        <f t="shared" si="49"/>
        <v xml:space="preserve"> </v>
      </c>
      <c r="X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13" t="str">
        <f t="shared" si="50"/>
        <v xml:space="preserve"> </v>
      </c>
      <c r="Z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13" t="str">
        <f t="shared" si="51"/>
        <v xml:space="preserve"> </v>
      </c>
      <c r="AB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84" customFormat="1" ht="13.5" hidden="1">
      <c r="A424" s="170" t="str">
        <f t="shared" si="52"/>
        <v>71080202010000</v>
      </c>
      <c r="B424" s="171" t="s">
        <v>439</v>
      </c>
      <c r="C424" s="129" t="s">
        <v>185</v>
      </c>
      <c r="D424" s="128" t="s">
        <v>140</v>
      </c>
      <c r="E424" s="127" t="s">
        <v>140</v>
      </c>
      <c r="F424" s="172" t="s">
        <v>106</v>
      </c>
      <c r="G424" s="173" t="s">
        <v>440</v>
      </c>
      <c r="H424" s="141"/>
      <c r="I424" s="142"/>
      <c r="J424" s="143"/>
      <c r="K424" s="143"/>
      <c r="L424" s="24" t="s">
        <v>294</v>
      </c>
      <c r="M424" s="25"/>
      <c r="N424" s="183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83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16" t="str">
        <f t="shared" si="46"/>
        <v xml:space="preserve"> </v>
      </c>
      <c r="Q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16" t="str">
        <f t="shared" si="47"/>
        <v xml:space="preserve"> </v>
      </c>
      <c r="S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16" t="str">
        <f t="shared" si="48"/>
        <v xml:space="preserve"> </v>
      </c>
      <c r="U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83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16" t="str">
        <f t="shared" si="49"/>
        <v xml:space="preserve"> </v>
      </c>
      <c r="X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16" t="str">
        <f t="shared" si="50"/>
        <v xml:space="preserve"> </v>
      </c>
      <c r="Z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16" t="str">
        <f t="shared" si="51"/>
        <v xml:space="preserve"> </v>
      </c>
      <c r="AB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2" customFormat="1" ht="25.5" hidden="1">
      <c r="A425" s="170" t="str">
        <f t="shared" si="52"/>
        <v>71080202014511</v>
      </c>
      <c r="B425" s="171" t="s">
        <v>439</v>
      </c>
      <c r="C425" s="129" t="s">
        <v>185</v>
      </c>
      <c r="D425" s="128" t="s">
        <v>140</v>
      </c>
      <c r="E425" s="127" t="s">
        <v>140</v>
      </c>
      <c r="F425" s="172" t="s">
        <v>106</v>
      </c>
      <c r="G425" s="126">
        <v>4511</v>
      </c>
      <c r="H425" s="22"/>
      <c r="I425" s="22"/>
      <c r="J425" s="23"/>
      <c r="K425" s="23"/>
      <c r="L425" s="26" t="s">
        <v>217</v>
      </c>
      <c r="M425" s="10">
        <v>4511</v>
      </c>
      <c r="N425" s="169">
        <f>+'havelvac 7.2'!N435+'havelvac 7.3'!N435+'havelvac 7.4'!N435+'havelvac 7.5'!N435+'havelvac 7.6'!N435+'havelvac 7.7'!N435+'havelvac 7.9'!N435+'havelvac 7.8'!N435+'havelvac 7.10'!N435+'havelvac 7.11'!N435+'havelvac 7.12'!N435+'havelvac 7.13'!N93</f>
        <v>473547.8</v>
      </c>
      <c r="O425" s="169">
        <f>+'havelvac 7.2'!O435+'havelvac 7.3'!O435+'havelvac 7.4'!O435+'havelvac 7.5'!O435+'havelvac 7.6'!O435+'havelvac 7.7'!O435+'havelvac 7.9'!O435+'havelvac 7.8'!O435+'havelvac 7.10'!O435+'havelvac 7.11'!O435+'havelvac 7.12'!O435+'havelvac 7.13'!O93</f>
        <v>134147.29999999999</v>
      </c>
      <c r="P425" s="217" t="str">
        <f t="shared" si="46"/>
        <v xml:space="preserve"> </v>
      </c>
      <c r="Q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17" t="str">
        <f t="shared" si="47"/>
        <v xml:space="preserve"> </v>
      </c>
      <c r="S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17" t="str">
        <f t="shared" si="48"/>
        <v xml:space="preserve"> </v>
      </c>
      <c r="U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69">
        <f>+'havelvac 7.2'!P435+'havelvac 7.3'!P435+'havelvac 7.4'!P435+'havelvac 7.5'!P435+'havelvac 7.6'!P435+'havelvac 7.7'!P435+'havelvac 7.9'!P435+'havelvac 7.8'!P435+'havelvac 7.10'!P435+'havelvac 7.11'!P435+'havelvac 7.12'!P435+'havelvac 7.13'!P93</f>
        <v>339400.5</v>
      </c>
      <c r="W425" s="217" t="str">
        <f t="shared" si="49"/>
        <v xml:space="preserve"> </v>
      </c>
      <c r="X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17" t="str">
        <f t="shared" si="50"/>
        <v xml:space="preserve"> </v>
      </c>
      <c r="Z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17" t="str">
        <f t="shared" si="51"/>
        <v xml:space="preserve"> </v>
      </c>
      <c r="AB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84" customFormat="1" ht="13.5" hidden="1">
      <c r="A426" s="170" t="str">
        <f t="shared" si="52"/>
        <v>71080202020000</v>
      </c>
      <c r="B426" s="171" t="s">
        <v>439</v>
      </c>
      <c r="C426" s="129" t="s">
        <v>185</v>
      </c>
      <c r="D426" s="128" t="s">
        <v>140</v>
      </c>
      <c r="E426" s="127" t="s">
        <v>140</v>
      </c>
      <c r="F426" s="172" t="s">
        <v>140</v>
      </c>
      <c r="G426" s="173" t="s">
        <v>440</v>
      </c>
      <c r="H426" s="141"/>
      <c r="I426" s="142"/>
      <c r="J426" s="143"/>
      <c r="K426" s="143"/>
      <c r="L426" s="24" t="s">
        <v>295</v>
      </c>
      <c r="M426" s="25"/>
      <c r="N426" s="183">
        <f>+'havelvac 7.2'!N436+'havelvac 7.3'!N436+'havelvac 7.4'!N436+'havelvac 7.5'!N436+'havelvac 7.6'!N436+'havelvac 7.7'!N436+'havelvac 7.9'!N436+'havelvac 7.8'!N436+'havelvac 7.10'!N436+'havelvac 7.11'!N436+'havelvac 7.12'!N436+'havelvac 7.13'!N94</f>
        <v>0</v>
      </c>
      <c r="O426" s="183">
        <f>+'havelvac 7.2'!O436+'havelvac 7.3'!O436+'havelvac 7.4'!O436+'havelvac 7.5'!O436+'havelvac 7.6'!O436+'havelvac 7.7'!O436+'havelvac 7.9'!O436+'havelvac 7.8'!O436+'havelvac 7.10'!O436+'havelvac 7.11'!O436+'havelvac 7.12'!O436+'havelvac 7.13'!O94</f>
        <v>0</v>
      </c>
      <c r="P426" s="216" t="str">
        <f t="shared" si="46"/>
        <v xml:space="preserve"> </v>
      </c>
      <c r="Q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16" t="str">
        <f t="shared" si="47"/>
        <v xml:space="preserve"> </v>
      </c>
      <c r="S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16" t="str">
        <f t="shared" si="48"/>
        <v xml:space="preserve"> </v>
      </c>
      <c r="U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83">
        <f>+'havelvac 7.2'!P436+'havelvac 7.3'!P436+'havelvac 7.4'!P436+'havelvac 7.5'!P436+'havelvac 7.6'!P436+'havelvac 7.7'!P436+'havelvac 7.9'!P436+'havelvac 7.8'!P436+'havelvac 7.10'!P436+'havelvac 7.11'!P436+'havelvac 7.12'!P436+'havelvac 7.13'!P94</f>
        <v>0</v>
      </c>
      <c r="W426" s="216" t="str">
        <f t="shared" si="49"/>
        <v xml:space="preserve"> </v>
      </c>
      <c r="X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16" t="str">
        <f t="shared" si="50"/>
        <v xml:space="preserve"> </v>
      </c>
      <c r="Z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16" t="str">
        <f t="shared" si="51"/>
        <v xml:space="preserve"> </v>
      </c>
      <c r="AB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2" customFormat="1" hidden="1">
      <c r="A427" s="170" t="str">
        <f t="shared" si="52"/>
        <v>71080202024639</v>
      </c>
      <c r="B427" s="171" t="s">
        <v>439</v>
      </c>
      <c r="C427" s="129" t="s">
        <v>185</v>
      </c>
      <c r="D427" s="128" t="s">
        <v>140</v>
      </c>
      <c r="E427" s="127" t="s">
        <v>140</v>
      </c>
      <c r="F427" s="172" t="s">
        <v>140</v>
      </c>
      <c r="G427" s="173" t="s">
        <v>86</v>
      </c>
      <c r="H427" s="180"/>
      <c r="I427" s="180"/>
      <c r="J427" s="181"/>
      <c r="K427" s="182"/>
      <c r="L427" s="33" t="s">
        <v>167</v>
      </c>
      <c r="M427" s="10" t="s">
        <v>86</v>
      </c>
      <c r="N427" s="169">
        <f>+'havelvac 7.2'!N437+'havelvac 7.3'!N437+'havelvac 7.4'!N437+'havelvac 7.5'!N437+'havelvac 7.6'!N437+'havelvac 7.7'!N437+'havelvac 7.9'!N437+'havelvac 7.8'!N437+'havelvac 7.10'!N437+'havelvac 7.11'!N437+'havelvac 7.12'!N437+'havelvac 7.13'!N435</f>
        <v>473547.8</v>
      </c>
      <c r="O427" s="169">
        <f>+'havelvac 7.2'!O437+'havelvac 7.3'!O437+'havelvac 7.4'!O437+'havelvac 7.5'!O437+'havelvac 7.6'!O437+'havelvac 7.7'!O437+'havelvac 7.9'!O437+'havelvac 7.8'!O437+'havelvac 7.10'!O437+'havelvac 7.11'!O437+'havelvac 7.12'!O437+'havelvac 7.13'!O435</f>
        <v>134147.29999999999</v>
      </c>
      <c r="P427" s="217" t="str">
        <f t="shared" si="46"/>
        <v xml:space="preserve"> </v>
      </c>
      <c r="Q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17" t="str">
        <f t="shared" si="47"/>
        <v xml:space="preserve"> </v>
      </c>
      <c r="S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17" t="str">
        <f t="shared" si="48"/>
        <v xml:space="preserve"> </v>
      </c>
      <c r="U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69">
        <f>+'havelvac 7.2'!P437+'havelvac 7.3'!P437+'havelvac 7.4'!P437+'havelvac 7.5'!P437+'havelvac 7.6'!P437+'havelvac 7.7'!P437+'havelvac 7.9'!P437+'havelvac 7.8'!P437+'havelvac 7.10'!P437+'havelvac 7.11'!P437+'havelvac 7.12'!P437+'havelvac 7.13'!P435</f>
        <v>339400.5</v>
      </c>
      <c r="W427" s="217" t="str">
        <f t="shared" si="49"/>
        <v xml:space="preserve"> </v>
      </c>
      <c r="X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17" t="str">
        <f t="shared" si="50"/>
        <v xml:space="preserve"> </v>
      </c>
      <c r="Z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17" t="str">
        <f t="shared" si="51"/>
        <v xml:space="preserve"> </v>
      </c>
      <c r="AB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2" customFormat="1" hidden="1">
      <c r="A428" s="170" t="str">
        <f t="shared" si="52"/>
        <v>71080202025113</v>
      </c>
      <c r="B428" s="171" t="s">
        <v>439</v>
      </c>
      <c r="C428" s="129" t="s">
        <v>185</v>
      </c>
      <c r="D428" s="128" t="s">
        <v>140</v>
      </c>
      <c r="E428" s="127" t="s">
        <v>140</v>
      </c>
      <c r="F428" s="172" t="s">
        <v>140</v>
      </c>
      <c r="G428" s="126">
        <v>5113</v>
      </c>
      <c r="H428" s="22"/>
      <c r="I428" s="22"/>
      <c r="J428" s="23"/>
      <c r="K428" s="23"/>
      <c r="L428" s="29" t="s">
        <v>143</v>
      </c>
      <c r="M428" s="44">
        <v>5113</v>
      </c>
      <c r="N428" s="169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28" s="169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28" s="217" t="str">
        <f t="shared" si="46"/>
        <v xml:space="preserve"> </v>
      </c>
      <c r="Q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17" t="str">
        <f t="shared" si="47"/>
        <v xml:space="preserve"> </v>
      </c>
      <c r="S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17" t="str">
        <f t="shared" si="48"/>
        <v xml:space="preserve"> </v>
      </c>
      <c r="U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69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28" s="217" t="str">
        <f t="shared" si="49"/>
        <v xml:space="preserve"> </v>
      </c>
      <c r="X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17" t="str">
        <f t="shared" si="50"/>
        <v xml:space="preserve"> </v>
      </c>
      <c r="Z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17" t="str">
        <f t="shared" si="51"/>
        <v xml:space="preserve"> </v>
      </c>
      <c r="AB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79" customFormat="1" ht="12.75">
      <c r="A429" s="170" t="str">
        <f t="shared" si="52"/>
        <v>71080203000000</v>
      </c>
      <c r="B429" s="171" t="s">
        <v>439</v>
      </c>
      <c r="C429" s="129" t="s">
        <v>185</v>
      </c>
      <c r="D429" s="128" t="s">
        <v>140</v>
      </c>
      <c r="E429" s="127" t="s">
        <v>442</v>
      </c>
      <c r="F429" s="172" t="s">
        <v>441</v>
      </c>
      <c r="G429" s="173" t="s">
        <v>440</v>
      </c>
      <c r="H429" s="146">
        <v>2823</v>
      </c>
      <c r="I429" s="147" t="s">
        <v>185</v>
      </c>
      <c r="J429" s="148">
        <v>2</v>
      </c>
      <c r="K429" s="148">
        <v>3</v>
      </c>
      <c r="L429" s="149" t="s">
        <v>296</v>
      </c>
      <c r="M429" s="150"/>
      <c r="N429" s="178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29" s="178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29" s="215" t="str">
        <f t="shared" si="46"/>
        <v xml:space="preserve"> </v>
      </c>
      <c r="Q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15" t="str">
        <f t="shared" si="47"/>
        <v xml:space="preserve"> </v>
      </c>
      <c r="S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15" t="str">
        <f t="shared" si="48"/>
        <v xml:space="preserve"> </v>
      </c>
      <c r="U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78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29" s="215" t="str">
        <f t="shared" si="49"/>
        <v xml:space="preserve"> </v>
      </c>
      <c r="X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15" t="str">
        <f t="shared" si="50"/>
        <v xml:space="preserve"> </v>
      </c>
      <c r="Z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15" t="str">
        <f t="shared" si="51"/>
        <v xml:space="preserve"> </v>
      </c>
      <c r="AB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2" customFormat="1" ht="12.75">
      <c r="A430" s="170" t="str">
        <f t="shared" si="52"/>
        <v>71080203000001</v>
      </c>
      <c r="B430" s="171" t="s">
        <v>439</v>
      </c>
      <c r="C430" s="129" t="s">
        <v>185</v>
      </c>
      <c r="D430" s="128" t="s">
        <v>140</v>
      </c>
      <c r="E430" s="127" t="s">
        <v>442</v>
      </c>
      <c r="F430" s="172" t="s">
        <v>441</v>
      </c>
      <c r="G430" s="173" t="s">
        <v>96</v>
      </c>
      <c r="H430" s="22"/>
      <c r="I430" s="22"/>
      <c r="J430" s="23"/>
      <c r="K430" s="23"/>
      <c r="L430" s="27" t="s">
        <v>108</v>
      </c>
      <c r="M430" s="28"/>
      <c r="N430" s="176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30" s="176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30" s="213" t="str">
        <f t="shared" si="46"/>
        <v xml:space="preserve"> </v>
      </c>
      <c r="Q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13" t="str">
        <f t="shared" si="47"/>
        <v xml:space="preserve"> </v>
      </c>
      <c r="S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13" t="str">
        <f t="shared" si="48"/>
        <v xml:space="preserve"> </v>
      </c>
      <c r="U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76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30" s="213" t="str">
        <f t="shared" si="49"/>
        <v xml:space="preserve"> </v>
      </c>
      <c r="X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13" t="str">
        <f t="shared" si="50"/>
        <v xml:space="preserve"> </v>
      </c>
      <c r="Z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13" t="str">
        <f t="shared" si="51"/>
        <v xml:space="preserve"> </v>
      </c>
      <c r="AB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84" customFormat="1" ht="27">
      <c r="A431" s="170" t="str">
        <f t="shared" si="52"/>
        <v>71080203010000</v>
      </c>
      <c r="B431" s="171" t="s">
        <v>439</v>
      </c>
      <c r="C431" s="129" t="s">
        <v>185</v>
      </c>
      <c r="D431" s="128" t="s">
        <v>140</v>
      </c>
      <c r="E431" s="127" t="s">
        <v>442</v>
      </c>
      <c r="F431" s="172" t="s">
        <v>106</v>
      </c>
      <c r="G431" s="173" t="s">
        <v>440</v>
      </c>
      <c r="H431" s="141"/>
      <c r="I431" s="142"/>
      <c r="J431" s="143"/>
      <c r="K431" s="143"/>
      <c r="L431" s="24" t="s">
        <v>297</v>
      </c>
      <c r="M431" s="25"/>
      <c r="N431" s="183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31" s="183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31" s="216" t="str">
        <f t="shared" si="46"/>
        <v xml:space="preserve"> </v>
      </c>
      <c r="Q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16" t="str">
        <f t="shared" si="47"/>
        <v xml:space="preserve"> </v>
      </c>
      <c r="S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16" t="str">
        <f t="shared" si="48"/>
        <v xml:space="preserve"> </v>
      </c>
      <c r="U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83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31" s="216" t="str">
        <f t="shared" si="49"/>
        <v xml:space="preserve"> </v>
      </c>
      <c r="X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16" t="str">
        <f t="shared" si="50"/>
        <v xml:space="preserve"> </v>
      </c>
      <c r="Z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16" t="str">
        <f t="shared" si="51"/>
        <v xml:space="preserve"> </v>
      </c>
      <c r="AB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2" customFormat="1" ht="25.5">
      <c r="A432" s="170" t="str">
        <f t="shared" si="52"/>
        <v>71080203014511</v>
      </c>
      <c r="B432" s="171" t="s">
        <v>439</v>
      </c>
      <c r="C432" s="129" t="s">
        <v>185</v>
      </c>
      <c r="D432" s="128" t="s">
        <v>140</v>
      </c>
      <c r="E432" s="127" t="s">
        <v>442</v>
      </c>
      <c r="F432" s="172" t="s">
        <v>106</v>
      </c>
      <c r="G432" s="126">
        <v>4511</v>
      </c>
      <c r="H432" s="15"/>
      <c r="I432" s="22"/>
      <c r="J432" s="23"/>
      <c r="K432" s="23"/>
      <c r="L432" s="26" t="s">
        <v>217</v>
      </c>
      <c r="M432" s="30">
        <v>4511</v>
      </c>
      <c r="N432" s="169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432" s="169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432" s="217" t="str">
        <f t="shared" si="46"/>
        <v xml:space="preserve"> </v>
      </c>
      <c r="Q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17" t="str">
        <f t="shared" si="47"/>
        <v xml:space="preserve"> </v>
      </c>
      <c r="S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17" t="str">
        <f t="shared" si="48"/>
        <v xml:space="preserve"> </v>
      </c>
      <c r="U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69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432" s="217" t="str">
        <f t="shared" si="49"/>
        <v xml:space="preserve"> </v>
      </c>
      <c r="X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17" t="str">
        <f t="shared" si="50"/>
        <v xml:space="preserve"> </v>
      </c>
      <c r="Z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17" t="str">
        <f t="shared" si="51"/>
        <v xml:space="preserve"> </v>
      </c>
      <c r="AB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84" customFormat="1" ht="13.5" hidden="1">
      <c r="A433" s="170" t="str">
        <f t="shared" si="52"/>
        <v>71080203020000</v>
      </c>
      <c r="B433" s="171" t="s">
        <v>439</v>
      </c>
      <c r="C433" s="129" t="s">
        <v>185</v>
      </c>
      <c r="D433" s="128" t="s">
        <v>140</v>
      </c>
      <c r="E433" s="127" t="s">
        <v>442</v>
      </c>
      <c r="F433" s="172" t="s">
        <v>140</v>
      </c>
      <c r="G433" s="173" t="s">
        <v>440</v>
      </c>
      <c r="H433" s="141"/>
      <c r="I433" s="142"/>
      <c r="J433" s="143"/>
      <c r="K433" s="143"/>
      <c r="L433" s="24" t="s">
        <v>298</v>
      </c>
      <c r="M433" s="25"/>
      <c r="N433" s="183">
        <f>+'havelvac 7.2'!N443+'havelvac 7.3'!N443+'havelvac 7.4'!N443+'havelvac 7.5'!N443+'havelvac 7.6'!N443+'havelvac 7.7'!N443+'havelvac 7.9'!N443+'havelvac 7.8'!N443+'havelvac 7.10'!N443+'havelvac 7.11'!N443+'havelvac 7.12'!N443+'havelvac 7.13'!N441</f>
        <v>17226.099999999999</v>
      </c>
      <c r="O433" s="183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33" s="216" t="str">
        <f t="shared" si="46"/>
        <v xml:space="preserve"> </v>
      </c>
      <c r="Q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16" t="str">
        <f t="shared" si="47"/>
        <v xml:space="preserve"> </v>
      </c>
      <c r="S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16" t="str">
        <f t="shared" si="48"/>
        <v xml:space="preserve"> </v>
      </c>
      <c r="U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83">
        <f>+'havelvac 7.2'!P443+'havelvac 7.3'!P443+'havelvac 7.4'!P443+'havelvac 7.5'!P443+'havelvac 7.6'!P443+'havelvac 7.7'!P443+'havelvac 7.9'!P443+'havelvac 7.8'!P443+'havelvac 7.10'!P443+'havelvac 7.11'!P443+'havelvac 7.12'!P443+'havelvac 7.13'!P441</f>
        <v>17226.099999999999</v>
      </c>
      <c r="W433" s="216" t="str">
        <f t="shared" si="49"/>
        <v xml:space="preserve"> </v>
      </c>
      <c r="X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16" t="str">
        <f t="shared" si="50"/>
        <v xml:space="preserve"> </v>
      </c>
      <c r="Z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16" t="str">
        <f t="shared" si="51"/>
        <v xml:space="preserve"> </v>
      </c>
      <c r="AB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2" customFormat="1" hidden="1">
      <c r="A434" s="170" t="str">
        <f t="shared" si="52"/>
        <v>71080203025113</v>
      </c>
      <c r="B434" s="171" t="s">
        <v>439</v>
      </c>
      <c r="C434" s="129" t="s">
        <v>185</v>
      </c>
      <c r="D434" s="128" t="s">
        <v>140</v>
      </c>
      <c r="E434" s="127" t="s">
        <v>442</v>
      </c>
      <c r="F434" s="172" t="s">
        <v>140</v>
      </c>
      <c r="G434" s="126">
        <v>5113</v>
      </c>
      <c r="H434" s="22"/>
      <c r="I434" s="22"/>
      <c r="J434" s="23"/>
      <c r="K434" s="23"/>
      <c r="L434" s="29" t="s">
        <v>143</v>
      </c>
      <c r="M434" s="44">
        <v>5113</v>
      </c>
      <c r="N434" s="169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34" s="169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34" s="217" t="str">
        <f t="shared" si="46"/>
        <v xml:space="preserve"> </v>
      </c>
      <c r="Q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17" t="str">
        <f t="shared" si="47"/>
        <v xml:space="preserve"> </v>
      </c>
      <c r="S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17" t="str">
        <f t="shared" si="48"/>
        <v xml:space="preserve"> </v>
      </c>
      <c r="U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69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34" s="217" t="str">
        <f t="shared" si="49"/>
        <v xml:space="preserve"> </v>
      </c>
      <c r="X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17" t="str">
        <f t="shared" si="50"/>
        <v xml:space="preserve"> </v>
      </c>
      <c r="Z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17" t="str">
        <f t="shared" si="51"/>
        <v xml:space="preserve"> </v>
      </c>
      <c r="AB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2" customFormat="1" hidden="1">
      <c r="A435" s="170" t="str">
        <f t="shared" si="52"/>
        <v>71080203025129</v>
      </c>
      <c r="B435" s="171" t="s">
        <v>439</v>
      </c>
      <c r="C435" s="129" t="s">
        <v>185</v>
      </c>
      <c r="D435" s="128" t="s">
        <v>140</v>
      </c>
      <c r="E435" s="127" t="s">
        <v>442</v>
      </c>
      <c r="F435" s="172" t="s">
        <v>140</v>
      </c>
      <c r="G435" s="126">
        <v>5129</v>
      </c>
      <c r="H435" s="22"/>
      <c r="I435" s="22"/>
      <c r="J435" s="23"/>
      <c r="K435" s="23"/>
      <c r="L435" s="26" t="s">
        <v>137</v>
      </c>
      <c r="M435" s="10">
        <v>5129</v>
      </c>
      <c r="N435" s="169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35" s="169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35" s="217" t="str">
        <f t="shared" si="46"/>
        <v xml:space="preserve"> </v>
      </c>
      <c r="Q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17" t="str">
        <f t="shared" si="47"/>
        <v xml:space="preserve"> </v>
      </c>
      <c r="S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17" t="str">
        <f t="shared" si="48"/>
        <v xml:space="preserve"> </v>
      </c>
      <c r="U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69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35" s="217" t="str">
        <f t="shared" si="49"/>
        <v xml:space="preserve"> </v>
      </c>
      <c r="X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17" t="str">
        <f t="shared" si="50"/>
        <v xml:space="preserve"> </v>
      </c>
      <c r="Z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17" t="str">
        <f t="shared" si="51"/>
        <v xml:space="preserve"> </v>
      </c>
      <c r="AB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79" customFormat="1" ht="12.75">
      <c r="A436" s="170" t="str">
        <f t="shared" si="52"/>
        <v>71080204000000</v>
      </c>
      <c r="B436" s="171" t="s">
        <v>439</v>
      </c>
      <c r="C436" s="129" t="s">
        <v>185</v>
      </c>
      <c r="D436" s="128" t="s">
        <v>140</v>
      </c>
      <c r="E436" s="127" t="s">
        <v>155</v>
      </c>
      <c r="F436" s="172" t="s">
        <v>441</v>
      </c>
      <c r="G436" s="173" t="s">
        <v>440</v>
      </c>
      <c r="H436" s="146">
        <v>2824</v>
      </c>
      <c r="I436" s="147" t="s">
        <v>185</v>
      </c>
      <c r="J436" s="148">
        <v>2</v>
      </c>
      <c r="K436" s="148">
        <v>4</v>
      </c>
      <c r="L436" s="149" t="s">
        <v>299</v>
      </c>
      <c r="M436" s="150"/>
      <c r="N436" s="178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6" s="178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6" s="215" t="str">
        <f t="shared" si="46"/>
        <v xml:space="preserve"> </v>
      </c>
      <c r="Q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15" t="str">
        <f t="shared" si="47"/>
        <v xml:space="preserve"> </v>
      </c>
      <c r="S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15" t="str">
        <f t="shared" si="48"/>
        <v xml:space="preserve"> </v>
      </c>
      <c r="U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78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6" s="215" t="str">
        <f t="shared" si="49"/>
        <v xml:space="preserve"> </v>
      </c>
      <c r="X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15" t="str">
        <f t="shared" si="50"/>
        <v xml:space="preserve"> </v>
      </c>
      <c r="Z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15" t="str">
        <f t="shared" si="51"/>
        <v xml:space="preserve"> </v>
      </c>
      <c r="AB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2" customFormat="1" ht="12.75">
      <c r="A437" s="170" t="str">
        <f t="shared" si="52"/>
        <v>71080204000001</v>
      </c>
      <c r="B437" s="171" t="s">
        <v>439</v>
      </c>
      <c r="C437" s="129" t="s">
        <v>185</v>
      </c>
      <c r="D437" s="128" t="s">
        <v>140</v>
      </c>
      <c r="E437" s="127" t="s">
        <v>155</v>
      </c>
      <c r="F437" s="172" t="s">
        <v>441</v>
      </c>
      <c r="G437" s="173" t="s">
        <v>96</v>
      </c>
      <c r="H437" s="22"/>
      <c r="I437" s="22"/>
      <c r="J437" s="23"/>
      <c r="K437" s="23"/>
      <c r="L437" s="27" t="s">
        <v>108</v>
      </c>
      <c r="M437" s="28"/>
      <c r="N437" s="176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7" s="176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7" s="213" t="str">
        <f t="shared" si="46"/>
        <v xml:space="preserve"> </v>
      </c>
      <c r="Q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13" t="str">
        <f t="shared" si="47"/>
        <v xml:space="preserve"> </v>
      </c>
      <c r="S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13" t="str">
        <f t="shared" si="48"/>
        <v xml:space="preserve"> </v>
      </c>
      <c r="U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76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7" s="213" t="str">
        <f t="shared" si="49"/>
        <v xml:space="preserve"> </v>
      </c>
      <c r="X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13" t="str">
        <f t="shared" si="50"/>
        <v xml:space="preserve"> </v>
      </c>
      <c r="Z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13" t="str">
        <f t="shared" si="51"/>
        <v xml:space="preserve"> </v>
      </c>
      <c r="AB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84" customFormat="1" ht="13.5">
      <c r="A438" s="170" t="str">
        <f t="shared" si="52"/>
        <v>71080204010000</v>
      </c>
      <c r="B438" s="171" t="s">
        <v>439</v>
      </c>
      <c r="C438" s="129" t="s">
        <v>185</v>
      </c>
      <c r="D438" s="128" t="s">
        <v>140</v>
      </c>
      <c r="E438" s="127" t="s">
        <v>155</v>
      </c>
      <c r="F438" s="172" t="s">
        <v>106</v>
      </c>
      <c r="G438" s="173" t="s">
        <v>440</v>
      </c>
      <c r="H438" s="141"/>
      <c r="I438" s="142"/>
      <c r="J438" s="143"/>
      <c r="K438" s="143"/>
      <c r="L438" s="24" t="s">
        <v>300</v>
      </c>
      <c r="M438" s="25"/>
      <c r="N438" s="183">
        <f>+'havelvac 7.2'!N448+'havelvac 7.3'!N448+'havelvac 7.4'!N448+'havelvac 7.5'!N448+'havelvac 7.6'!N448+'havelvac 7.7'!N448+'havelvac 7.9'!N448+'havelvac 7.8'!N448+'havelvac 7.10'!N448+'havelvac 7.11'!N448+'havelvac 7.12'!N448+'havelvac 7.13'!N446</f>
        <v>17226.099999999999</v>
      </c>
      <c r="O438" s="183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8" s="216" t="str">
        <f t="shared" si="46"/>
        <v xml:space="preserve"> </v>
      </c>
      <c r="Q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16" t="str">
        <f t="shared" si="47"/>
        <v xml:space="preserve"> </v>
      </c>
      <c r="S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16" t="str">
        <f t="shared" si="48"/>
        <v xml:space="preserve"> </v>
      </c>
      <c r="U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83">
        <f>+'havelvac 7.2'!P448+'havelvac 7.3'!P448+'havelvac 7.4'!P448+'havelvac 7.5'!P448+'havelvac 7.6'!P448+'havelvac 7.7'!P448+'havelvac 7.9'!P448+'havelvac 7.8'!P448+'havelvac 7.10'!P448+'havelvac 7.11'!P448+'havelvac 7.12'!P448+'havelvac 7.13'!P446</f>
        <v>17226.099999999999</v>
      </c>
      <c r="W438" s="216" t="str">
        <f t="shared" si="49"/>
        <v xml:space="preserve"> </v>
      </c>
      <c r="X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16" t="str">
        <f t="shared" si="50"/>
        <v xml:space="preserve"> </v>
      </c>
      <c r="Z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16" t="str">
        <f t="shared" si="51"/>
        <v xml:space="preserve"> </v>
      </c>
      <c r="AB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2" customFormat="1">
      <c r="A439" s="170" t="str">
        <f t="shared" si="52"/>
        <v>71080204014216</v>
      </c>
      <c r="B439" s="171" t="s">
        <v>439</v>
      </c>
      <c r="C439" s="129" t="s">
        <v>185</v>
      </c>
      <c r="D439" s="128" t="s">
        <v>140</v>
      </c>
      <c r="E439" s="127" t="s">
        <v>155</v>
      </c>
      <c r="F439" s="172" t="s">
        <v>106</v>
      </c>
      <c r="G439" s="126">
        <v>4216</v>
      </c>
      <c r="H439" s="15"/>
      <c r="I439" s="22"/>
      <c r="J439" s="23"/>
      <c r="K439" s="23"/>
      <c r="L439" s="27" t="s">
        <v>118</v>
      </c>
      <c r="M439" s="40">
        <v>4216</v>
      </c>
      <c r="N439" s="169">
        <f>+'havelvac 7.2'!N449+'havelvac 7.3'!N449+'havelvac 7.4'!N449+'havelvac 7.5'!N449+'havelvac 7.6'!N449+'havelvac 7.7'!N449+'havelvac 7.9'!N449+'havelvac 7.8'!N449+'havelvac 7.10'!N449+'havelvac 7.11'!N449+'havelvac 7.12'!N449+'havelvac 7.13'!N447</f>
        <v>335519.5</v>
      </c>
      <c r="O439" s="169">
        <f>+'havelvac 7.2'!O449+'havelvac 7.3'!O449+'havelvac 7.4'!O449+'havelvac 7.5'!O449+'havelvac 7.6'!O449+'havelvac 7.7'!O449+'havelvac 7.9'!O449+'havelvac 7.8'!O449+'havelvac 7.10'!O449+'havelvac 7.11'!O449+'havelvac 7.12'!O449+'havelvac 7.13'!O447</f>
        <v>24340.899999999998</v>
      </c>
      <c r="P439" s="217" t="str">
        <f t="shared" si="46"/>
        <v xml:space="preserve"> </v>
      </c>
      <c r="Q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17" t="str">
        <f t="shared" si="47"/>
        <v xml:space="preserve"> </v>
      </c>
      <c r="S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17" t="str">
        <f t="shared" si="48"/>
        <v xml:space="preserve"> </v>
      </c>
      <c r="U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69">
        <f>+'havelvac 7.2'!P449+'havelvac 7.3'!P449+'havelvac 7.4'!P449+'havelvac 7.5'!P449+'havelvac 7.6'!P449+'havelvac 7.7'!P449+'havelvac 7.9'!P449+'havelvac 7.8'!P449+'havelvac 7.10'!P449+'havelvac 7.11'!P449+'havelvac 7.12'!P449+'havelvac 7.13'!P447</f>
        <v>311178.60000000003</v>
      </c>
      <c r="W439" s="217" t="str">
        <f t="shared" si="49"/>
        <v xml:space="preserve"> </v>
      </c>
      <c r="X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17" t="str">
        <f t="shared" si="50"/>
        <v xml:space="preserve"> </v>
      </c>
      <c r="Z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17" t="str">
        <f t="shared" si="51"/>
        <v xml:space="preserve"> </v>
      </c>
      <c r="AB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2" customFormat="1">
      <c r="A440" s="170" t="str">
        <f t="shared" si="52"/>
        <v>71080204014239</v>
      </c>
      <c r="B440" s="171" t="s">
        <v>439</v>
      </c>
      <c r="C440" s="129" t="s">
        <v>185</v>
      </c>
      <c r="D440" s="128" t="s">
        <v>140</v>
      </c>
      <c r="E440" s="127" t="s">
        <v>155</v>
      </c>
      <c r="F440" s="172" t="s">
        <v>106</v>
      </c>
      <c r="G440" s="126">
        <v>4239</v>
      </c>
      <c r="H440" s="15"/>
      <c r="I440" s="22"/>
      <c r="J440" s="23"/>
      <c r="K440" s="23"/>
      <c r="L440" s="26" t="s">
        <v>125</v>
      </c>
      <c r="M440" s="28">
        <v>4239</v>
      </c>
      <c r="N440" s="169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40" s="169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40" s="217" t="str">
        <f t="shared" si="46"/>
        <v xml:space="preserve"> </v>
      </c>
      <c r="Q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17" t="str">
        <f t="shared" si="47"/>
        <v xml:space="preserve"> </v>
      </c>
      <c r="S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17" t="str">
        <f t="shared" si="48"/>
        <v xml:space="preserve"> </v>
      </c>
      <c r="U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69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40" s="217" t="str">
        <f t="shared" si="49"/>
        <v xml:space="preserve"> </v>
      </c>
      <c r="X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17" t="str">
        <f t="shared" si="50"/>
        <v xml:space="preserve"> </v>
      </c>
      <c r="Z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17" t="str">
        <f t="shared" si="51"/>
        <v xml:space="preserve"> </v>
      </c>
      <c r="AB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2" customFormat="1" hidden="1">
      <c r="A441" s="170" t="str">
        <f t="shared" si="52"/>
        <v>71080204014269</v>
      </c>
      <c r="B441" s="186" t="s">
        <v>439</v>
      </c>
      <c r="C441" s="129" t="s">
        <v>185</v>
      </c>
      <c r="D441" s="128" t="s">
        <v>140</v>
      </c>
      <c r="E441" s="127" t="s">
        <v>155</v>
      </c>
      <c r="F441" s="172" t="s">
        <v>106</v>
      </c>
      <c r="G441" s="126">
        <v>4269</v>
      </c>
      <c r="H441" s="177"/>
      <c r="I441" s="180"/>
      <c r="J441" s="187"/>
      <c r="K441" s="188"/>
      <c r="L441" s="189" t="s">
        <v>240</v>
      </c>
      <c r="M441" s="11">
        <v>4269</v>
      </c>
      <c r="N441" s="169">
        <f>+'havelvac 7.2'!N451+'havelvac 7.3'!N451+'havelvac 7.4'!N451+'havelvac 7.5'!N451+'havelvac 7.6'!N451+'havelvac 7.7'!N451+'havelvac 7.9'!N451+'havelvac 7.8'!N451+'havelvac 7.10'!N451+'havelvac 7.11'!N451+'havelvac 7.12'!N451+'havelvac 7.13'!N449</f>
        <v>24340.899999999998</v>
      </c>
      <c r="O441" s="169">
        <f>+'havelvac 7.2'!O451+'havelvac 7.3'!O451+'havelvac 7.4'!O451+'havelvac 7.5'!O451+'havelvac 7.6'!O451+'havelvac 7.7'!O451+'havelvac 7.9'!O451+'havelvac 7.8'!O451+'havelvac 7.10'!O451+'havelvac 7.11'!O451+'havelvac 7.12'!O451+'havelvac 7.13'!O449</f>
        <v>24340.899999999998</v>
      </c>
      <c r="P441" s="217" t="str">
        <f t="shared" si="46"/>
        <v xml:space="preserve"> </v>
      </c>
      <c r="Q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17" t="str">
        <f t="shared" si="47"/>
        <v xml:space="preserve"> </v>
      </c>
      <c r="S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17" t="str">
        <f t="shared" si="48"/>
        <v xml:space="preserve"> </v>
      </c>
      <c r="U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69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41" s="217" t="str">
        <f t="shared" si="49"/>
        <v xml:space="preserve"> </v>
      </c>
      <c r="X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17" t="str">
        <f t="shared" si="50"/>
        <v xml:space="preserve"> </v>
      </c>
      <c r="Z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17" t="str">
        <f t="shared" si="51"/>
        <v xml:space="preserve"> </v>
      </c>
      <c r="AB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2" customFormat="1" hidden="1">
      <c r="A442" s="170" t="str">
        <f t="shared" si="52"/>
        <v>71080204014639</v>
      </c>
      <c r="B442" s="171" t="s">
        <v>439</v>
      </c>
      <c r="C442" s="129" t="s">
        <v>185</v>
      </c>
      <c r="D442" s="128" t="s">
        <v>140</v>
      </c>
      <c r="E442" s="127" t="s">
        <v>155</v>
      </c>
      <c r="F442" s="172" t="s">
        <v>106</v>
      </c>
      <c r="G442" s="126">
        <v>4639</v>
      </c>
      <c r="H442" s="22"/>
      <c r="I442" s="22"/>
      <c r="J442" s="23"/>
      <c r="K442" s="23"/>
      <c r="L442" s="33" t="s">
        <v>167</v>
      </c>
      <c r="M442" s="11">
        <v>4639</v>
      </c>
      <c r="N442" s="169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42" s="169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42" s="217" t="str">
        <f t="shared" si="46"/>
        <v xml:space="preserve"> </v>
      </c>
      <c r="Q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17" t="str">
        <f t="shared" si="47"/>
        <v xml:space="preserve"> </v>
      </c>
      <c r="S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17" t="str">
        <f t="shared" si="48"/>
        <v xml:space="preserve"> </v>
      </c>
      <c r="U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69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42" s="217" t="str">
        <f t="shared" si="49"/>
        <v xml:space="preserve"> </v>
      </c>
      <c r="X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17" t="str">
        <f t="shared" si="50"/>
        <v xml:space="preserve"> </v>
      </c>
      <c r="Z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17" t="str">
        <f t="shared" si="51"/>
        <v xml:space="preserve"> </v>
      </c>
      <c r="AB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2" customFormat="1" ht="25.5" hidden="1">
      <c r="A443" s="170" t="str">
        <f t="shared" si="52"/>
        <v>71080204014819</v>
      </c>
      <c r="B443" s="171" t="s">
        <v>439</v>
      </c>
      <c r="C443" s="129" t="s">
        <v>185</v>
      </c>
      <c r="D443" s="128" t="s">
        <v>140</v>
      </c>
      <c r="E443" s="127" t="s">
        <v>155</v>
      </c>
      <c r="F443" s="172" t="s">
        <v>106</v>
      </c>
      <c r="G443" s="173" t="s">
        <v>88</v>
      </c>
      <c r="H443" s="180"/>
      <c r="I443" s="180"/>
      <c r="J443" s="181"/>
      <c r="K443" s="182"/>
      <c r="L443" s="33" t="s">
        <v>219</v>
      </c>
      <c r="M443" s="10" t="s">
        <v>88</v>
      </c>
      <c r="N443" s="169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43" s="169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43" s="217" t="str">
        <f t="shared" si="46"/>
        <v xml:space="preserve"> </v>
      </c>
      <c r="Q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17" t="str">
        <f t="shared" si="47"/>
        <v xml:space="preserve"> </v>
      </c>
      <c r="S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17" t="str">
        <f t="shared" si="48"/>
        <v xml:space="preserve"> </v>
      </c>
      <c r="U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69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43" s="217" t="str">
        <f t="shared" si="49"/>
        <v xml:space="preserve"> </v>
      </c>
      <c r="X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17" t="str">
        <f t="shared" si="50"/>
        <v xml:space="preserve"> </v>
      </c>
      <c r="Z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17" t="str">
        <f t="shared" si="51"/>
        <v xml:space="preserve"> </v>
      </c>
      <c r="AB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84" customFormat="1" ht="13.5" hidden="1">
      <c r="A444" s="170" t="str">
        <f t="shared" si="52"/>
        <v>71080204020000</v>
      </c>
      <c r="B444" s="171" t="s">
        <v>439</v>
      </c>
      <c r="C444" s="129" t="s">
        <v>185</v>
      </c>
      <c r="D444" s="128" t="s">
        <v>140</v>
      </c>
      <c r="E444" s="127" t="s">
        <v>155</v>
      </c>
      <c r="F444" s="172" t="s">
        <v>140</v>
      </c>
      <c r="G444" s="173" t="s">
        <v>440</v>
      </c>
      <c r="H444" s="141"/>
      <c r="I444" s="142"/>
      <c r="J444" s="143"/>
      <c r="K444" s="143"/>
      <c r="L444" s="24" t="s">
        <v>301</v>
      </c>
      <c r="M444" s="25"/>
      <c r="N444" s="183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44" s="183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44" s="216" t="str">
        <f t="shared" si="46"/>
        <v xml:space="preserve"> </v>
      </c>
      <c r="Q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16" t="str">
        <f t="shared" si="47"/>
        <v xml:space="preserve"> </v>
      </c>
      <c r="S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16" t="str">
        <f t="shared" si="48"/>
        <v xml:space="preserve"> </v>
      </c>
      <c r="U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83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44" s="216" t="str">
        <f t="shared" si="49"/>
        <v xml:space="preserve"> </v>
      </c>
      <c r="X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16" t="str">
        <f t="shared" si="50"/>
        <v xml:space="preserve"> </v>
      </c>
      <c r="Z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16" t="str">
        <f t="shared" si="51"/>
        <v xml:space="preserve"> </v>
      </c>
      <c r="AB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2" customFormat="1" ht="25.5" hidden="1">
      <c r="A445" s="170" t="str">
        <f t="shared" si="52"/>
        <v>71080204024511</v>
      </c>
      <c r="B445" s="171" t="s">
        <v>439</v>
      </c>
      <c r="C445" s="129" t="s">
        <v>185</v>
      </c>
      <c r="D445" s="128" t="s">
        <v>140</v>
      </c>
      <c r="E445" s="127" t="s">
        <v>155</v>
      </c>
      <c r="F445" s="172" t="s">
        <v>140</v>
      </c>
      <c r="G445" s="126">
        <v>4511</v>
      </c>
      <c r="H445" s="22"/>
      <c r="I445" s="22"/>
      <c r="J445" s="23"/>
      <c r="K445" s="23"/>
      <c r="L445" s="26" t="s">
        <v>217</v>
      </c>
      <c r="M445" s="10">
        <v>4511</v>
      </c>
      <c r="N445" s="169">
        <f>+'havelvac 7.2'!N455+'havelvac 7.3'!N455+'havelvac 7.4'!N455+'havelvac 7.5'!N455+'havelvac 7.6'!N455+'havelvac 7.7'!N455+'havelvac 7.9'!N455+'havelvac 7.8'!N455+'havelvac 7.10'!N455+'havelvac 7.11'!N455+'havelvac 7.12'!N455+'havelvac 7.13'!N453</f>
        <v>9326.2000000000007</v>
      </c>
      <c r="O445" s="169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45" s="217" t="str">
        <f t="shared" si="46"/>
        <v xml:space="preserve"> </v>
      </c>
      <c r="Q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17" t="str">
        <f t="shared" si="47"/>
        <v xml:space="preserve"> </v>
      </c>
      <c r="S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17" t="str">
        <f t="shared" si="48"/>
        <v xml:space="preserve"> </v>
      </c>
      <c r="U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69">
        <f>+'havelvac 7.2'!P455+'havelvac 7.3'!P455+'havelvac 7.4'!P455+'havelvac 7.5'!P455+'havelvac 7.6'!P455+'havelvac 7.7'!P455+'havelvac 7.9'!P455+'havelvac 7.8'!P455+'havelvac 7.10'!P455+'havelvac 7.11'!P455+'havelvac 7.12'!P455+'havelvac 7.13'!P453</f>
        <v>9326.2000000000007</v>
      </c>
      <c r="W445" s="217" t="str">
        <f t="shared" si="49"/>
        <v xml:space="preserve"> </v>
      </c>
      <c r="X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17" t="str">
        <f t="shared" si="50"/>
        <v xml:space="preserve"> </v>
      </c>
      <c r="Z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17" t="str">
        <f t="shared" si="51"/>
        <v xml:space="preserve"> </v>
      </c>
      <c r="AB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84" customFormat="1" ht="13.5" hidden="1">
      <c r="A446" s="170" t="str">
        <f t="shared" si="52"/>
        <v>71080204030000</v>
      </c>
      <c r="B446" s="171" t="s">
        <v>439</v>
      </c>
      <c r="C446" s="129" t="s">
        <v>185</v>
      </c>
      <c r="D446" s="128" t="s">
        <v>140</v>
      </c>
      <c r="E446" s="127" t="s">
        <v>155</v>
      </c>
      <c r="F446" s="172" t="s">
        <v>442</v>
      </c>
      <c r="G446" s="173" t="s">
        <v>440</v>
      </c>
      <c r="H446" s="141"/>
      <c r="I446" s="142"/>
      <c r="J446" s="143"/>
      <c r="K446" s="143"/>
      <c r="L446" s="24" t="s">
        <v>302</v>
      </c>
      <c r="M446" s="25"/>
      <c r="N446" s="183">
        <f>+'havelvac 7.2'!N456+'havelvac 7.3'!N456+'havelvac 7.4'!N456+'havelvac 7.5'!N456+'havelvac 7.6'!N456+'havelvac 7.7'!N456+'havelvac 7.9'!N456+'havelvac 7.8'!N456+'havelvac 7.10'!N456+'havelvac 7.11'!N456+'havelvac 7.12'!N456+'havelvac 7.13'!N454</f>
        <v>235961.1</v>
      </c>
      <c r="O446" s="183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6" s="216" t="str">
        <f t="shared" si="46"/>
        <v xml:space="preserve"> </v>
      </c>
      <c r="Q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16" t="str">
        <f t="shared" si="47"/>
        <v xml:space="preserve"> </v>
      </c>
      <c r="S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16" t="str">
        <f t="shared" si="48"/>
        <v xml:space="preserve"> </v>
      </c>
      <c r="U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83">
        <f>+'havelvac 7.2'!P456+'havelvac 7.3'!P456+'havelvac 7.4'!P456+'havelvac 7.5'!P456+'havelvac 7.6'!P456+'havelvac 7.7'!P456+'havelvac 7.9'!P456+'havelvac 7.8'!P456+'havelvac 7.10'!P456+'havelvac 7.11'!P456+'havelvac 7.12'!P456+'havelvac 7.13'!P454</f>
        <v>235961.1</v>
      </c>
      <c r="W446" s="216" t="str">
        <f t="shared" si="49"/>
        <v xml:space="preserve"> </v>
      </c>
      <c r="X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16" t="str">
        <f t="shared" si="50"/>
        <v xml:space="preserve"> </v>
      </c>
      <c r="Z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16" t="str">
        <f t="shared" si="51"/>
        <v xml:space="preserve"> </v>
      </c>
      <c r="AB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2" customFormat="1" hidden="1">
      <c r="A447" s="170" t="str">
        <f t="shared" si="52"/>
        <v>71080204035113</v>
      </c>
      <c r="B447" s="171" t="s">
        <v>439</v>
      </c>
      <c r="C447" s="129" t="s">
        <v>185</v>
      </c>
      <c r="D447" s="128" t="s">
        <v>140</v>
      </c>
      <c r="E447" s="127" t="s">
        <v>155</v>
      </c>
      <c r="F447" s="172" t="s">
        <v>442</v>
      </c>
      <c r="G447" s="126">
        <v>5113</v>
      </c>
      <c r="H447" s="22"/>
      <c r="I447" s="22"/>
      <c r="J447" s="23"/>
      <c r="K447" s="23"/>
      <c r="L447" s="29" t="s">
        <v>143</v>
      </c>
      <c r="M447" s="44">
        <v>5113</v>
      </c>
      <c r="N447" s="169">
        <f>+'havelvac 7.2'!N457+'havelvac 7.3'!N457+'havelvac 7.4'!N457+'havelvac 7.5'!N457+'havelvac 7.6'!N457+'havelvac 7.7'!N457+'havelvac 7.9'!N457+'havelvac 7.8'!N457+'havelvac 7.10'!N457+'havelvac 7.11'!N457+'havelvac 7.12'!N457+'havelvac 7.13'!N455</f>
        <v>65891.3</v>
      </c>
      <c r="O447" s="169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7" s="217" t="str">
        <f t="shared" si="46"/>
        <v xml:space="preserve"> </v>
      </c>
      <c r="Q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17" t="str">
        <f t="shared" si="47"/>
        <v xml:space="preserve"> </v>
      </c>
      <c r="S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17" t="str">
        <f t="shared" si="48"/>
        <v xml:space="preserve"> </v>
      </c>
      <c r="U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69">
        <f>+'havelvac 7.2'!P457+'havelvac 7.3'!P457+'havelvac 7.4'!P457+'havelvac 7.5'!P457+'havelvac 7.6'!P457+'havelvac 7.7'!P457+'havelvac 7.9'!P457+'havelvac 7.8'!P457+'havelvac 7.10'!P457+'havelvac 7.11'!P457+'havelvac 7.12'!P457+'havelvac 7.13'!P455</f>
        <v>65891.3</v>
      </c>
      <c r="W447" s="217" t="str">
        <f t="shared" si="49"/>
        <v xml:space="preserve"> </v>
      </c>
      <c r="X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17" t="str">
        <f t="shared" si="50"/>
        <v xml:space="preserve"> </v>
      </c>
      <c r="Z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17" t="str">
        <f t="shared" si="51"/>
        <v xml:space="preserve"> </v>
      </c>
      <c r="AB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79" customFormat="1" ht="12.75">
      <c r="A448" s="170" t="str">
        <f t="shared" si="52"/>
        <v>71080205000000</v>
      </c>
      <c r="B448" s="171" t="s">
        <v>439</v>
      </c>
      <c r="C448" s="129" t="s">
        <v>185</v>
      </c>
      <c r="D448" s="128" t="s">
        <v>140</v>
      </c>
      <c r="E448" s="127" t="s">
        <v>149</v>
      </c>
      <c r="F448" s="172" t="s">
        <v>441</v>
      </c>
      <c r="G448" s="173" t="s">
        <v>440</v>
      </c>
      <c r="H448" s="146">
        <v>2825</v>
      </c>
      <c r="I448" s="147" t="s">
        <v>185</v>
      </c>
      <c r="J448" s="148">
        <v>2</v>
      </c>
      <c r="K448" s="148">
        <v>5</v>
      </c>
      <c r="L448" s="149" t="s">
        <v>303</v>
      </c>
      <c r="M448" s="150"/>
      <c r="N448" s="178">
        <f>+'havelvac 7.2'!N458+'havelvac 7.3'!N458+'havelvac 7.4'!N458+'havelvac 7.5'!N458+'havelvac 7.6'!N458+'havelvac 7.7'!N458+'havelvac 7.9'!N458+'havelvac 7.8'!N458+'havelvac 7.10'!N458+'havelvac 7.11'!N458+'havelvac 7.12'!N458+'havelvac 7.13'!N456</f>
        <v>109806.39999999999</v>
      </c>
      <c r="O448" s="178">
        <f>+'havelvac 7.2'!O458+'havelvac 7.3'!O458+'havelvac 7.4'!O458+'havelvac 7.5'!O458+'havelvac 7.6'!O458+'havelvac 7.7'!O458+'havelvac 7.9'!O458+'havelvac 7.8'!O458+'havelvac 7.10'!O458+'havelvac 7.11'!O458+'havelvac 7.12'!O458+'havelvac 7.13'!O456</f>
        <v>109806.39999999999</v>
      </c>
      <c r="P448" s="215" t="str">
        <f t="shared" si="46"/>
        <v xml:space="preserve"> </v>
      </c>
      <c r="Q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15" t="str">
        <f t="shared" si="47"/>
        <v xml:space="preserve"> </v>
      </c>
      <c r="S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15" t="str">
        <f t="shared" si="48"/>
        <v xml:space="preserve"> </v>
      </c>
      <c r="U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78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8" s="215" t="str">
        <f t="shared" si="49"/>
        <v xml:space="preserve"> </v>
      </c>
      <c r="X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15" t="str">
        <f t="shared" si="50"/>
        <v xml:space="preserve"> </v>
      </c>
      <c r="Z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15" t="str">
        <f t="shared" si="51"/>
        <v xml:space="preserve"> </v>
      </c>
      <c r="AB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2" customFormat="1" ht="12.75">
      <c r="A449" s="170" t="str">
        <f t="shared" si="52"/>
        <v>71080205000001</v>
      </c>
      <c r="B449" s="171" t="s">
        <v>439</v>
      </c>
      <c r="C449" s="129" t="s">
        <v>185</v>
      </c>
      <c r="D449" s="128" t="s">
        <v>140</v>
      </c>
      <c r="E449" s="127" t="s">
        <v>149</v>
      </c>
      <c r="F449" s="172" t="s">
        <v>441</v>
      </c>
      <c r="G449" s="173" t="s">
        <v>96</v>
      </c>
      <c r="H449" s="22"/>
      <c r="I449" s="22"/>
      <c r="J449" s="23"/>
      <c r="K449" s="23"/>
      <c r="L449" s="27" t="s">
        <v>108</v>
      </c>
      <c r="M449" s="28"/>
      <c r="N449" s="176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9" s="176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9" s="213" t="str">
        <f t="shared" si="46"/>
        <v xml:space="preserve"> </v>
      </c>
      <c r="Q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13" t="str">
        <f t="shared" si="47"/>
        <v xml:space="preserve"> </v>
      </c>
      <c r="S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13" t="str">
        <f t="shared" si="48"/>
        <v xml:space="preserve"> </v>
      </c>
      <c r="U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76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9" s="213" t="str">
        <f t="shared" si="49"/>
        <v xml:space="preserve"> </v>
      </c>
      <c r="X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13" t="str">
        <f t="shared" si="50"/>
        <v xml:space="preserve"> </v>
      </c>
      <c r="Z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13" t="str">
        <f t="shared" si="51"/>
        <v xml:space="preserve"> </v>
      </c>
      <c r="AB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84" customFormat="1" ht="13.5">
      <c r="A450" s="170" t="str">
        <f t="shared" si="52"/>
        <v>71080205010000</v>
      </c>
      <c r="B450" s="171" t="s">
        <v>439</v>
      </c>
      <c r="C450" s="129" t="s">
        <v>185</v>
      </c>
      <c r="D450" s="128" t="s">
        <v>140</v>
      </c>
      <c r="E450" s="127" t="s">
        <v>149</v>
      </c>
      <c r="F450" s="172" t="s">
        <v>106</v>
      </c>
      <c r="G450" s="173" t="s">
        <v>440</v>
      </c>
      <c r="H450" s="141"/>
      <c r="I450" s="142"/>
      <c r="J450" s="143"/>
      <c r="K450" s="143"/>
      <c r="L450" s="24" t="s">
        <v>304</v>
      </c>
      <c r="M450" s="25"/>
      <c r="N450" s="183">
        <f>+'havelvac 7.2'!N460+'havelvac 7.3'!N460+'havelvac 7.4'!N460+'havelvac 7.5'!N460+'havelvac 7.6'!N460+'havelvac 7.7'!N460+'havelvac 7.9'!N460+'havelvac 7.8'!N460+'havelvac 7.10'!N460+'havelvac 7.11'!N460+'havelvac 7.12'!N460+'havelvac 7.13'!N458</f>
        <v>109806.39999999999</v>
      </c>
      <c r="O450" s="183">
        <f>+'havelvac 7.2'!O460+'havelvac 7.3'!O460+'havelvac 7.4'!O460+'havelvac 7.5'!O460+'havelvac 7.6'!O460+'havelvac 7.7'!O460+'havelvac 7.9'!O460+'havelvac 7.8'!O460+'havelvac 7.10'!O460+'havelvac 7.11'!O460+'havelvac 7.12'!O460+'havelvac 7.13'!O458</f>
        <v>109806.39999999999</v>
      </c>
      <c r="P450" s="216" t="str">
        <f t="shared" si="46"/>
        <v xml:space="preserve"> </v>
      </c>
      <c r="Q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16" t="str">
        <f t="shared" si="47"/>
        <v xml:space="preserve"> </v>
      </c>
      <c r="S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16" t="str">
        <f t="shared" si="48"/>
        <v xml:space="preserve"> </v>
      </c>
      <c r="U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83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50" s="216" t="str">
        <f t="shared" si="49"/>
        <v xml:space="preserve"> </v>
      </c>
      <c r="X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16" t="str">
        <f t="shared" si="50"/>
        <v xml:space="preserve"> </v>
      </c>
      <c r="Z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16" t="str">
        <f t="shared" si="51"/>
        <v xml:space="preserve"> </v>
      </c>
      <c r="AB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2" customFormat="1" ht="25.5">
      <c r="A451" s="170" t="str">
        <f t="shared" si="52"/>
        <v>71080205014511</v>
      </c>
      <c r="B451" s="171" t="s">
        <v>439</v>
      </c>
      <c r="C451" s="129" t="s">
        <v>185</v>
      </c>
      <c r="D451" s="128" t="s">
        <v>140</v>
      </c>
      <c r="E451" s="127" t="s">
        <v>149</v>
      </c>
      <c r="F451" s="172" t="s">
        <v>106</v>
      </c>
      <c r="G451" s="126">
        <v>4511</v>
      </c>
      <c r="H451" s="22"/>
      <c r="I451" s="22"/>
      <c r="J451" s="23"/>
      <c r="K451" s="23"/>
      <c r="L451" s="26" t="s">
        <v>217</v>
      </c>
      <c r="M451" s="10">
        <v>4511</v>
      </c>
      <c r="N451" s="169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51" s="169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51" s="217" t="str">
        <f t="shared" si="46"/>
        <v xml:space="preserve"> </v>
      </c>
      <c r="Q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17" t="str">
        <f t="shared" si="47"/>
        <v xml:space="preserve"> </v>
      </c>
      <c r="S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17" t="str">
        <f t="shared" si="48"/>
        <v xml:space="preserve"> </v>
      </c>
      <c r="U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69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51" s="217" t="str">
        <f t="shared" si="49"/>
        <v xml:space="preserve"> </v>
      </c>
      <c r="X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17" t="str">
        <f t="shared" si="50"/>
        <v xml:space="preserve"> </v>
      </c>
      <c r="Z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17" t="str">
        <f t="shared" si="51"/>
        <v xml:space="preserve"> </v>
      </c>
      <c r="AB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84" customFormat="1" ht="13.5" hidden="1">
      <c r="A452" s="170" t="str">
        <f t="shared" si="52"/>
        <v>71080205020000</v>
      </c>
      <c r="B452" s="171" t="s">
        <v>439</v>
      </c>
      <c r="C452" s="129" t="s">
        <v>185</v>
      </c>
      <c r="D452" s="128" t="s">
        <v>140</v>
      </c>
      <c r="E452" s="127" t="s">
        <v>149</v>
      </c>
      <c r="F452" s="172" t="s">
        <v>140</v>
      </c>
      <c r="G452" s="173" t="s">
        <v>440</v>
      </c>
      <c r="H452" s="141"/>
      <c r="I452" s="142"/>
      <c r="J452" s="143"/>
      <c r="K452" s="143"/>
      <c r="L452" s="24" t="s">
        <v>305</v>
      </c>
      <c r="M452" s="25"/>
      <c r="N452" s="183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52" s="183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52" s="216" t="str">
        <f t="shared" si="46"/>
        <v xml:space="preserve"> </v>
      </c>
      <c r="Q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16" t="str">
        <f t="shared" si="47"/>
        <v xml:space="preserve"> </v>
      </c>
      <c r="S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16" t="str">
        <f t="shared" si="48"/>
        <v xml:space="preserve"> </v>
      </c>
      <c r="U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83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52" s="216" t="str">
        <f t="shared" si="49"/>
        <v xml:space="preserve"> </v>
      </c>
      <c r="X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16" t="str">
        <f t="shared" si="50"/>
        <v xml:space="preserve"> </v>
      </c>
      <c r="Z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16" t="str">
        <f t="shared" si="51"/>
        <v xml:space="preserve"> </v>
      </c>
      <c r="AB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2" customFormat="1" ht="25.5" hidden="1">
      <c r="A453" s="170" t="str">
        <f t="shared" si="52"/>
        <v>71080205024511</v>
      </c>
      <c r="B453" s="171" t="s">
        <v>439</v>
      </c>
      <c r="C453" s="129" t="s">
        <v>185</v>
      </c>
      <c r="D453" s="128" t="s">
        <v>140</v>
      </c>
      <c r="E453" s="127" t="s">
        <v>149</v>
      </c>
      <c r="F453" s="172" t="s">
        <v>140</v>
      </c>
      <c r="G453" s="126">
        <v>4511</v>
      </c>
      <c r="H453" s="22"/>
      <c r="I453" s="22"/>
      <c r="J453" s="23"/>
      <c r="K453" s="23"/>
      <c r="L453" s="26" t="s">
        <v>217</v>
      </c>
      <c r="M453" s="10">
        <v>4511</v>
      </c>
      <c r="N453" s="169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53" s="169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53" s="217" t="str">
        <f t="shared" si="46"/>
        <v xml:space="preserve"> </v>
      </c>
      <c r="Q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17" t="str">
        <f t="shared" si="47"/>
        <v xml:space="preserve"> </v>
      </c>
      <c r="S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17" t="str">
        <f t="shared" si="48"/>
        <v xml:space="preserve"> </v>
      </c>
      <c r="U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69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53" s="217" t="str">
        <f t="shared" si="49"/>
        <v xml:space="preserve"> </v>
      </c>
      <c r="X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17" t="str">
        <f t="shared" si="50"/>
        <v xml:space="preserve"> </v>
      </c>
      <c r="Z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17" t="str">
        <f t="shared" si="51"/>
        <v xml:space="preserve"> </v>
      </c>
      <c r="AB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79" customFormat="1" ht="25.5">
      <c r="A454" s="170" t="str">
        <f t="shared" si="52"/>
        <v>71080207000000</v>
      </c>
      <c r="B454" s="171" t="s">
        <v>439</v>
      </c>
      <c r="C454" s="129" t="s">
        <v>185</v>
      </c>
      <c r="D454" s="128" t="s">
        <v>140</v>
      </c>
      <c r="E454" s="127" t="s">
        <v>183</v>
      </c>
      <c r="F454" s="172" t="s">
        <v>441</v>
      </c>
      <c r="G454" s="173" t="s">
        <v>440</v>
      </c>
      <c r="H454" s="146">
        <v>2827</v>
      </c>
      <c r="I454" s="147" t="s">
        <v>185</v>
      </c>
      <c r="J454" s="148">
        <v>2</v>
      </c>
      <c r="K454" s="148">
        <v>7</v>
      </c>
      <c r="L454" s="149" t="s">
        <v>306</v>
      </c>
      <c r="M454" s="150"/>
      <c r="N454" s="178">
        <f>+'havelvac 7.2'!N467+'havelvac 7.3'!N467+'havelvac 7.4'!N467+'havelvac 7.5'!N467+'havelvac 7.6'!N467+'havelvac 7.7'!N467+'havelvac 7.9'!N467+'havelvac 7.8'!N467+'havelvac 7.10'!N467+'havelvac 7.11'!N467+'havelvac 7.12'!N467+'havelvac 7.13'!N462</f>
        <v>10995.800000000001</v>
      </c>
      <c r="O454" s="178">
        <f>+'havelvac 7.2'!O467+'havelvac 7.3'!O467+'havelvac 7.4'!O467+'havelvac 7.5'!O467+'havelvac 7.6'!O467+'havelvac 7.7'!O467+'havelvac 7.9'!O467+'havelvac 7.8'!O467+'havelvac 7.10'!O467+'havelvac 7.11'!O467+'havelvac 7.12'!O467+'havelvac 7.13'!O462</f>
        <v>0</v>
      </c>
      <c r="P454" s="215" t="str">
        <f t="shared" si="46"/>
        <v xml:space="preserve"> </v>
      </c>
      <c r="Q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15" t="str">
        <f t="shared" si="47"/>
        <v xml:space="preserve"> </v>
      </c>
      <c r="S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15" t="str">
        <f t="shared" si="48"/>
        <v xml:space="preserve"> </v>
      </c>
      <c r="U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78">
        <f>+'havelvac 7.2'!P467+'havelvac 7.3'!P467+'havelvac 7.4'!P467+'havelvac 7.5'!P467+'havelvac 7.6'!P467+'havelvac 7.7'!P467+'havelvac 7.9'!P467+'havelvac 7.8'!P467+'havelvac 7.10'!P467+'havelvac 7.11'!P467+'havelvac 7.12'!P467+'havelvac 7.13'!P462</f>
        <v>10995.800000000001</v>
      </c>
      <c r="W454" s="215" t="str">
        <f t="shared" si="49"/>
        <v xml:space="preserve"> </v>
      </c>
      <c r="X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15" t="str">
        <f t="shared" si="50"/>
        <v xml:space="preserve"> </v>
      </c>
      <c r="Z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15" t="str">
        <f t="shared" si="51"/>
        <v xml:space="preserve"> </v>
      </c>
      <c r="AB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2" customFormat="1" ht="12.75">
      <c r="A455" s="170" t="str">
        <f t="shared" si="52"/>
        <v>71080207000001</v>
      </c>
      <c r="B455" s="171" t="s">
        <v>439</v>
      </c>
      <c r="C455" s="129" t="s">
        <v>185</v>
      </c>
      <c r="D455" s="128" t="s">
        <v>140</v>
      </c>
      <c r="E455" s="127" t="s">
        <v>183</v>
      </c>
      <c r="F455" s="172" t="s">
        <v>441</v>
      </c>
      <c r="G455" s="173" t="s">
        <v>96</v>
      </c>
      <c r="H455" s="22"/>
      <c r="I455" s="22"/>
      <c r="J455" s="23"/>
      <c r="K455" s="23"/>
      <c r="L455" s="27" t="s">
        <v>108</v>
      </c>
      <c r="M455" s="28"/>
      <c r="N455" s="176">
        <f>+'havelvac 7.2'!N468+'havelvac 7.3'!N468+'havelvac 7.4'!N468+'havelvac 7.5'!N468+'havelvac 7.6'!N468+'havelvac 7.7'!N468+'havelvac 7.9'!N468+'havelvac 7.8'!N468+'havelvac 7.10'!N468+'havelvac 7.11'!N468+'havelvac 7.12'!N468+'havelvac 7.13'!N463</f>
        <v>0</v>
      </c>
      <c r="O455" s="176">
        <f>+'havelvac 7.2'!O468+'havelvac 7.3'!O468+'havelvac 7.4'!O468+'havelvac 7.5'!O468+'havelvac 7.6'!O468+'havelvac 7.7'!O468+'havelvac 7.9'!O468+'havelvac 7.8'!O468+'havelvac 7.10'!O468+'havelvac 7.11'!O468+'havelvac 7.12'!O468+'havelvac 7.13'!O463</f>
        <v>0</v>
      </c>
      <c r="P455" s="213" t="str">
        <f t="shared" si="46"/>
        <v xml:space="preserve"> </v>
      </c>
      <c r="Q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13" t="str">
        <f t="shared" si="47"/>
        <v xml:space="preserve"> </v>
      </c>
      <c r="S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13" t="str">
        <f t="shared" si="48"/>
        <v xml:space="preserve"> </v>
      </c>
      <c r="U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76">
        <f>+'havelvac 7.2'!P468+'havelvac 7.3'!P468+'havelvac 7.4'!P468+'havelvac 7.5'!P468+'havelvac 7.6'!P468+'havelvac 7.7'!P468+'havelvac 7.9'!P468+'havelvac 7.8'!P468+'havelvac 7.10'!P468+'havelvac 7.11'!P468+'havelvac 7.12'!P468+'havelvac 7.13'!P463</f>
        <v>0</v>
      </c>
      <c r="W455" s="213" t="str">
        <f t="shared" si="49"/>
        <v xml:space="preserve"> </v>
      </c>
      <c r="X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13" t="str">
        <f t="shared" si="50"/>
        <v xml:space="preserve"> </v>
      </c>
      <c r="Z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13" t="str">
        <f t="shared" si="51"/>
        <v xml:space="preserve"> </v>
      </c>
      <c r="AB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84" customFormat="1" ht="13.5">
      <c r="A456" s="170" t="str">
        <f t="shared" si="52"/>
        <v>71080207010000</v>
      </c>
      <c r="B456" s="171" t="s">
        <v>439</v>
      </c>
      <c r="C456" s="129" t="s">
        <v>185</v>
      </c>
      <c r="D456" s="128" t="s">
        <v>140</v>
      </c>
      <c r="E456" s="127" t="s">
        <v>183</v>
      </c>
      <c r="F456" s="172" t="s">
        <v>106</v>
      </c>
      <c r="G456" s="173" t="s">
        <v>440</v>
      </c>
      <c r="H456" s="141"/>
      <c r="I456" s="142"/>
      <c r="J456" s="143"/>
      <c r="K456" s="143"/>
      <c r="L456" s="24" t="s">
        <v>307</v>
      </c>
      <c r="M456" s="25"/>
      <c r="N456" s="183">
        <f>+'havelvac 7.2'!N469+'havelvac 7.3'!N469+'havelvac 7.4'!N469+'havelvac 7.5'!N469+'havelvac 7.6'!N469+'havelvac 7.7'!N469+'havelvac 7.9'!N469+'havelvac 7.8'!N469+'havelvac 7.10'!N469+'havelvac 7.11'!N469+'havelvac 7.12'!N469+'havelvac 7.13'!N467</f>
        <v>10995.800000000001</v>
      </c>
      <c r="O456" s="183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6" s="216" t="str">
        <f t="shared" si="46"/>
        <v xml:space="preserve"> </v>
      </c>
      <c r="Q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16" t="str">
        <f t="shared" si="47"/>
        <v xml:space="preserve"> </v>
      </c>
      <c r="S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16" t="str">
        <f t="shared" si="48"/>
        <v xml:space="preserve"> </v>
      </c>
      <c r="U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83">
        <f>+'havelvac 7.2'!P469+'havelvac 7.3'!P469+'havelvac 7.4'!P469+'havelvac 7.5'!P469+'havelvac 7.6'!P469+'havelvac 7.7'!P469+'havelvac 7.9'!P469+'havelvac 7.8'!P469+'havelvac 7.10'!P469+'havelvac 7.11'!P469+'havelvac 7.12'!P469+'havelvac 7.13'!P467</f>
        <v>10995.800000000001</v>
      </c>
      <c r="W456" s="216" t="str">
        <f t="shared" si="49"/>
        <v xml:space="preserve"> </v>
      </c>
      <c r="X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16" t="str">
        <f t="shared" si="50"/>
        <v xml:space="preserve"> </v>
      </c>
      <c r="Z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16" t="str">
        <f t="shared" si="51"/>
        <v xml:space="preserve"> </v>
      </c>
      <c r="AB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2" customFormat="1">
      <c r="A457" s="170" t="str">
        <f t="shared" si="52"/>
        <v>71080207014239</v>
      </c>
      <c r="B457" s="171" t="s">
        <v>439</v>
      </c>
      <c r="C457" s="129" t="s">
        <v>185</v>
      </c>
      <c r="D457" s="128" t="s">
        <v>140</v>
      </c>
      <c r="E457" s="127" t="s">
        <v>183</v>
      </c>
      <c r="F457" s="172" t="s">
        <v>106</v>
      </c>
      <c r="G457" s="126">
        <v>4239</v>
      </c>
      <c r="H457" s="15"/>
      <c r="I457" s="22"/>
      <c r="J457" s="23"/>
      <c r="K457" s="23"/>
      <c r="L457" s="26" t="s">
        <v>125</v>
      </c>
      <c r="M457" s="28">
        <v>4239</v>
      </c>
      <c r="N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7.13'!N468</f>
        <v>#REF!</v>
      </c>
      <c r="O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7.13'!O468</f>
        <v>#REF!</v>
      </c>
      <c r="P457" s="217" t="str">
        <f t="shared" si="46"/>
        <v xml:space="preserve"> </v>
      </c>
      <c r="Q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17" t="str">
        <f t="shared" si="47"/>
        <v xml:space="preserve"> </v>
      </c>
      <c r="S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17" t="str">
        <f t="shared" si="48"/>
        <v xml:space="preserve"> </v>
      </c>
      <c r="U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7.13'!P468</f>
        <v>#REF!</v>
      </c>
      <c r="W457" s="217" t="str">
        <f t="shared" si="49"/>
        <v xml:space="preserve"> </v>
      </c>
      <c r="X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17" t="str">
        <f t="shared" si="50"/>
        <v xml:space="preserve"> </v>
      </c>
      <c r="Z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17" t="str">
        <f t="shared" si="51"/>
        <v xml:space="preserve"> </v>
      </c>
      <c r="AB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2" customFormat="1" ht="25.5">
      <c r="A458" s="170" t="str">
        <f t="shared" si="52"/>
        <v>71080207014251</v>
      </c>
      <c r="B458" s="171" t="s">
        <v>439</v>
      </c>
      <c r="C458" s="129" t="s">
        <v>185</v>
      </c>
      <c r="D458" s="128" t="s">
        <v>140</v>
      </c>
      <c r="E458" s="127" t="s">
        <v>183</v>
      </c>
      <c r="F458" s="172" t="s">
        <v>106</v>
      </c>
      <c r="G458" s="126">
        <v>4251</v>
      </c>
      <c r="H458" s="22"/>
      <c r="I458" s="22"/>
      <c r="J458" s="23"/>
      <c r="K458" s="23"/>
      <c r="L458" s="27" t="s">
        <v>142</v>
      </c>
      <c r="M458" s="28">
        <v>4251</v>
      </c>
      <c r="N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7.13'!N469</f>
        <v>#REF!</v>
      </c>
      <c r="O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7.13'!O469</f>
        <v>#REF!</v>
      </c>
      <c r="P458" s="217" t="str">
        <f t="shared" si="46"/>
        <v xml:space="preserve"> </v>
      </c>
      <c r="Q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17" t="str">
        <f t="shared" si="47"/>
        <v xml:space="preserve"> </v>
      </c>
      <c r="S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17" t="str">
        <f t="shared" si="48"/>
        <v xml:space="preserve"> </v>
      </c>
      <c r="U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7.13'!P469</f>
        <v>#REF!</v>
      </c>
      <c r="W458" s="217" t="str">
        <f t="shared" si="49"/>
        <v xml:space="preserve"> </v>
      </c>
      <c r="X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17" t="str">
        <f t="shared" si="50"/>
        <v xml:space="preserve"> </v>
      </c>
      <c r="Z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17" t="str">
        <f t="shared" si="51"/>
        <v xml:space="preserve"> </v>
      </c>
      <c r="AB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75" customFormat="1" ht="27" hidden="1">
      <c r="A459" s="170" t="str">
        <f t="shared" si="52"/>
        <v>71080300000000</v>
      </c>
      <c r="B459" s="171" t="s">
        <v>439</v>
      </c>
      <c r="C459" s="129" t="s">
        <v>185</v>
      </c>
      <c r="D459" s="128" t="s">
        <v>442</v>
      </c>
      <c r="E459" s="127" t="s">
        <v>441</v>
      </c>
      <c r="F459" s="172" t="s">
        <v>441</v>
      </c>
      <c r="G459" s="173" t="s">
        <v>440</v>
      </c>
      <c r="H459" s="166" t="s">
        <v>308</v>
      </c>
      <c r="I459" s="159" t="s">
        <v>185</v>
      </c>
      <c r="J459" s="160">
        <v>3</v>
      </c>
      <c r="K459" s="160">
        <v>0</v>
      </c>
      <c r="L459" s="161" t="s">
        <v>309</v>
      </c>
      <c r="M459" s="167"/>
      <c r="N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14" t="str">
        <f t="shared" si="46"/>
        <v xml:space="preserve"> </v>
      </c>
      <c r="Q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14" t="str">
        <f t="shared" si="47"/>
        <v xml:space="preserve"> </v>
      </c>
      <c r="S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14" t="str">
        <f t="shared" si="48"/>
        <v xml:space="preserve"> </v>
      </c>
      <c r="U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14" t="str">
        <f t="shared" si="49"/>
        <v xml:space="preserve"> </v>
      </c>
      <c r="X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14" t="str">
        <f t="shared" si="50"/>
        <v xml:space="preserve"> </v>
      </c>
      <c r="Z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14" t="str">
        <f t="shared" si="51"/>
        <v xml:space="preserve"> </v>
      </c>
      <c r="AB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2" customFormat="1" ht="12.75" hidden="1">
      <c r="A460" s="170" t="str">
        <f t="shared" si="52"/>
        <v>71080300000001</v>
      </c>
      <c r="B460" s="171" t="s">
        <v>439</v>
      </c>
      <c r="C460" s="129" t="s">
        <v>185</v>
      </c>
      <c r="D460" s="128" t="s">
        <v>442</v>
      </c>
      <c r="E460" s="127" t="s">
        <v>441</v>
      </c>
      <c r="F460" s="172" t="s">
        <v>441</v>
      </c>
      <c r="G460" s="173" t="s">
        <v>96</v>
      </c>
      <c r="H460" s="22"/>
      <c r="I460" s="16"/>
      <c r="J460" s="17"/>
      <c r="K460" s="17"/>
      <c r="L460" s="27" t="s">
        <v>110</v>
      </c>
      <c r="M460" s="28"/>
      <c r="N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13" t="str">
        <f t="shared" si="46"/>
        <v xml:space="preserve"> </v>
      </c>
      <c r="Q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13" t="str">
        <f t="shared" si="47"/>
        <v xml:space="preserve"> </v>
      </c>
      <c r="S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13" t="str">
        <f t="shared" si="48"/>
        <v xml:space="preserve"> </v>
      </c>
      <c r="U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13" t="str">
        <f t="shared" si="49"/>
        <v xml:space="preserve"> </v>
      </c>
      <c r="X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13" t="str">
        <f t="shared" si="50"/>
        <v xml:space="preserve"> </v>
      </c>
      <c r="Z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13" t="str">
        <f t="shared" si="51"/>
        <v xml:space="preserve"> </v>
      </c>
      <c r="AB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79" customFormat="1" ht="12.75" hidden="1">
      <c r="A461" s="170" t="str">
        <f t="shared" si="52"/>
        <v>71080301000000</v>
      </c>
      <c r="B461" s="171" t="s">
        <v>439</v>
      </c>
      <c r="C461" s="129" t="s">
        <v>185</v>
      </c>
      <c r="D461" s="128" t="s">
        <v>442</v>
      </c>
      <c r="E461" s="127" t="s">
        <v>106</v>
      </c>
      <c r="F461" s="172" t="s">
        <v>441</v>
      </c>
      <c r="G461" s="173" t="s">
        <v>440</v>
      </c>
      <c r="H461" s="146" t="s">
        <v>310</v>
      </c>
      <c r="I461" s="147" t="s">
        <v>185</v>
      </c>
      <c r="J461" s="148">
        <v>3</v>
      </c>
      <c r="K461" s="148">
        <v>1</v>
      </c>
      <c r="L461" s="149" t="s">
        <v>311</v>
      </c>
      <c r="M461" s="150"/>
      <c r="N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15" t="str">
        <f t="shared" si="46"/>
        <v xml:space="preserve"> </v>
      </c>
      <c r="Q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15" t="str">
        <f t="shared" si="47"/>
        <v xml:space="preserve"> </v>
      </c>
      <c r="S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15" t="str">
        <f t="shared" si="48"/>
        <v xml:space="preserve"> </v>
      </c>
      <c r="U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15" t="str">
        <f t="shared" si="49"/>
        <v xml:space="preserve"> </v>
      </c>
      <c r="X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15" t="str">
        <f t="shared" si="50"/>
        <v xml:space="preserve"> </v>
      </c>
      <c r="Z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15" t="str">
        <f t="shared" si="51"/>
        <v xml:space="preserve"> </v>
      </c>
      <c r="AB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2" customFormat="1" ht="12.75" hidden="1">
      <c r="A462" s="170" t="str">
        <f t="shared" si="52"/>
        <v>71080301000001</v>
      </c>
      <c r="B462" s="171" t="s">
        <v>439</v>
      </c>
      <c r="C462" s="129" t="s">
        <v>185</v>
      </c>
      <c r="D462" s="128" t="s">
        <v>442</v>
      </c>
      <c r="E462" s="127" t="s">
        <v>106</v>
      </c>
      <c r="F462" s="172" t="s">
        <v>441</v>
      </c>
      <c r="G462" s="173" t="s">
        <v>96</v>
      </c>
      <c r="H462" s="22"/>
      <c r="I462" s="22"/>
      <c r="J462" s="23"/>
      <c r="K462" s="23"/>
      <c r="L462" s="27" t="s">
        <v>108</v>
      </c>
      <c r="M462" s="28"/>
      <c r="N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13" t="str">
        <f t="shared" si="46"/>
        <v xml:space="preserve"> </v>
      </c>
      <c r="Q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13" t="str">
        <f t="shared" si="47"/>
        <v xml:space="preserve"> </v>
      </c>
      <c r="S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13" t="str">
        <f t="shared" si="48"/>
        <v xml:space="preserve"> </v>
      </c>
      <c r="U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13" t="str">
        <f t="shared" si="49"/>
        <v xml:space="preserve"> </v>
      </c>
      <c r="X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13" t="str">
        <f t="shared" si="50"/>
        <v xml:space="preserve"> </v>
      </c>
      <c r="Z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13" t="str">
        <f t="shared" si="51"/>
        <v xml:space="preserve"> </v>
      </c>
      <c r="AB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84" customFormat="1" ht="13.5" hidden="1">
      <c r="A463" s="170" t="str">
        <f t="shared" si="52"/>
        <v>71080301010000</v>
      </c>
      <c r="B463" s="171" t="s">
        <v>439</v>
      </c>
      <c r="C463" s="129" t="s">
        <v>185</v>
      </c>
      <c r="D463" s="128" t="s">
        <v>442</v>
      </c>
      <c r="E463" s="127" t="s">
        <v>106</v>
      </c>
      <c r="F463" s="172" t="s">
        <v>106</v>
      </c>
      <c r="G463" s="173" t="s">
        <v>440</v>
      </c>
      <c r="H463" s="141"/>
      <c r="I463" s="142"/>
      <c r="J463" s="143"/>
      <c r="K463" s="143"/>
      <c r="L463" s="24" t="s">
        <v>312</v>
      </c>
      <c r="M463" s="25"/>
      <c r="N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16" t="str">
        <f t="shared" si="46"/>
        <v xml:space="preserve"> </v>
      </c>
      <c r="Q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16" t="str">
        <f t="shared" si="47"/>
        <v xml:space="preserve"> </v>
      </c>
      <c r="S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16" t="str">
        <f t="shared" si="48"/>
        <v xml:space="preserve"> </v>
      </c>
      <c r="U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16" t="str">
        <f t="shared" si="49"/>
        <v xml:space="preserve"> </v>
      </c>
      <c r="X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16" t="str">
        <f t="shared" si="50"/>
        <v xml:space="preserve"> </v>
      </c>
      <c r="Z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16" t="str">
        <f t="shared" si="51"/>
        <v xml:space="preserve"> </v>
      </c>
      <c r="AB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2" customFormat="1" hidden="1">
      <c r="A464" s="170" t="str">
        <f t="shared" si="52"/>
        <v>71080301014241</v>
      </c>
      <c r="B464" s="171" t="s">
        <v>439</v>
      </c>
      <c r="C464" s="129" t="s">
        <v>185</v>
      </c>
      <c r="D464" s="128" t="s">
        <v>442</v>
      </c>
      <c r="E464" s="127" t="s">
        <v>106</v>
      </c>
      <c r="F464" s="172" t="s">
        <v>106</v>
      </c>
      <c r="G464" s="126">
        <v>4241</v>
      </c>
      <c r="H464" s="22"/>
      <c r="I464" s="22"/>
      <c r="J464" s="23"/>
      <c r="K464" s="23"/>
      <c r="L464" s="26" t="s">
        <v>126</v>
      </c>
      <c r="M464" s="10">
        <v>4241</v>
      </c>
      <c r="N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17" t="str">
        <f t="shared" ref="P464:P527" si="53">IFERROR(Q464/O464, " ")</f>
        <v xml:space="preserve"> </v>
      </c>
      <c r="Q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17" t="str">
        <f t="shared" ref="R464:R527" si="54">IFERROR(S464/O464, " ")</f>
        <v xml:space="preserve"> </v>
      </c>
      <c r="S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17" t="str">
        <f t="shared" ref="T464:T527" si="55">IFERROR(U464/O464, " ")</f>
        <v xml:space="preserve"> </v>
      </c>
      <c r="U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17" t="str">
        <f t="shared" ref="W464:W527" si="56">IFERROR(X464/V464, " ")</f>
        <v xml:space="preserve"> </v>
      </c>
      <c r="X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17" t="str">
        <f t="shared" ref="Y464:Y527" si="57">IFERROR(Z464/V464, " ")</f>
        <v xml:space="preserve"> </v>
      </c>
      <c r="Z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17" t="str">
        <f t="shared" ref="AA464:AA527" si="58">IFERROR(AB464/V464, " ")</f>
        <v xml:space="preserve"> </v>
      </c>
      <c r="AB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75" customFormat="1" ht="13.5" hidden="1">
      <c r="A465" s="170" t="str">
        <f t="shared" si="52"/>
        <v>71080400000000</v>
      </c>
      <c r="B465" s="171" t="s">
        <v>439</v>
      </c>
      <c r="C465" s="129" t="s">
        <v>185</v>
      </c>
      <c r="D465" s="128" t="s">
        <v>155</v>
      </c>
      <c r="E465" s="127" t="s">
        <v>441</v>
      </c>
      <c r="F465" s="172" t="s">
        <v>441</v>
      </c>
      <c r="G465" s="173" t="s">
        <v>440</v>
      </c>
      <c r="H465" s="166">
        <v>2840</v>
      </c>
      <c r="I465" s="159" t="s">
        <v>185</v>
      </c>
      <c r="J465" s="160">
        <v>4</v>
      </c>
      <c r="K465" s="160">
        <v>0</v>
      </c>
      <c r="L465" s="161" t="s">
        <v>313</v>
      </c>
      <c r="M465" s="167"/>
      <c r="N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14" t="str">
        <f t="shared" si="53"/>
        <v xml:space="preserve"> </v>
      </c>
      <c r="Q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14" t="str">
        <f t="shared" si="54"/>
        <v xml:space="preserve"> </v>
      </c>
      <c r="S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14" t="str">
        <f t="shared" si="55"/>
        <v xml:space="preserve"> </v>
      </c>
      <c r="U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14" t="str">
        <f t="shared" si="56"/>
        <v xml:space="preserve"> </v>
      </c>
      <c r="X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14" t="str">
        <f t="shared" si="57"/>
        <v xml:space="preserve"> </v>
      </c>
      <c r="Z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14" t="str">
        <f t="shared" si="58"/>
        <v xml:space="preserve"> </v>
      </c>
      <c r="AB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2" customFormat="1" ht="12.75" hidden="1">
      <c r="A466" s="170" t="str">
        <f t="shared" si="52"/>
        <v>71080400000001</v>
      </c>
      <c r="B466" s="171" t="s">
        <v>439</v>
      </c>
      <c r="C466" s="129" t="s">
        <v>185</v>
      </c>
      <c r="D466" s="128" t="s">
        <v>155</v>
      </c>
      <c r="E466" s="127" t="s">
        <v>441</v>
      </c>
      <c r="F466" s="172" t="s">
        <v>441</v>
      </c>
      <c r="G466" s="173" t="s">
        <v>96</v>
      </c>
      <c r="H466" s="22"/>
      <c r="I466" s="16"/>
      <c r="J466" s="17"/>
      <c r="K466" s="17"/>
      <c r="L466" s="27" t="s">
        <v>110</v>
      </c>
      <c r="M466" s="28"/>
      <c r="N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13" t="str">
        <f t="shared" si="53"/>
        <v xml:space="preserve"> </v>
      </c>
      <c r="Q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13" t="str">
        <f t="shared" si="54"/>
        <v xml:space="preserve"> </v>
      </c>
      <c r="S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13" t="str">
        <f t="shared" si="55"/>
        <v xml:space="preserve"> </v>
      </c>
      <c r="U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13" t="str">
        <f t="shared" si="56"/>
        <v xml:space="preserve"> </v>
      </c>
      <c r="X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13" t="str">
        <f t="shared" si="57"/>
        <v xml:space="preserve"> </v>
      </c>
      <c r="Z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13" t="str">
        <f t="shared" si="58"/>
        <v xml:space="preserve"> </v>
      </c>
      <c r="AB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79" customFormat="1" ht="12.75" hidden="1">
      <c r="A467" s="170" t="str">
        <f t="shared" si="52"/>
        <v>71080403000000</v>
      </c>
      <c r="B467" s="171" t="s">
        <v>439</v>
      </c>
      <c r="C467" s="129" t="s">
        <v>185</v>
      </c>
      <c r="D467" s="128" t="s">
        <v>155</v>
      </c>
      <c r="E467" s="127" t="s">
        <v>442</v>
      </c>
      <c r="F467" s="172" t="s">
        <v>441</v>
      </c>
      <c r="G467" s="173" t="s">
        <v>440</v>
      </c>
      <c r="H467" s="146">
        <v>2843</v>
      </c>
      <c r="I467" s="147" t="s">
        <v>185</v>
      </c>
      <c r="J467" s="148">
        <v>4</v>
      </c>
      <c r="K467" s="148">
        <v>3</v>
      </c>
      <c r="L467" s="149" t="s">
        <v>313</v>
      </c>
      <c r="M467" s="150"/>
      <c r="N467" s="178" t="e">
        <f>+'havelvac 7.2'!N470+'havelvac 7.3'!N470+'havelvac 7.4'!N470+'havelvac 7.5'!N470+'havelvac 7.6'!N470+'havelvac 7.7'!N470+'havelvac 7.9'!N470+'havelvac 7.8'!N470+'havelvac 7.10'!N470+'havelvac 7.11'!N470+'havelvac 7.12'!N470+'havelvac 7.13'!#REF!</f>
        <v>#REF!</v>
      </c>
      <c r="O467" s="178" t="e">
        <f>+'havelvac 7.2'!O470+'havelvac 7.3'!O470+'havelvac 7.4'!O470+'havelvac 7.5'!O470+'havelvac 7.6'!O470+'havelvac 7.7'!O470+'havelvac 7.9'!O470+'havelvac 7.8'!O470+'havelvac 7.10'!O470+'havelvac 7.11'!O470+'havelvac 7.12'!O470+'havelvac 7.13'!#REF!</f>
        <v>#REF!</v>
      </c>
      <c r="P467" s="215" t="str">
        <f t="shared" si="53"/>
        <v xml:space="preserve"> </v>
      </c>
      <c r="Q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15" t="str">
        <f t="shared" si="54"/>
        <v xml:space="preserve"> </v>
      </c>
      <c r="S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15" t="str">
        <f t="shared" si="55"/>
        <v xml:space="preserve"> </v>
      </c>
      <c r="U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78" t="e">
        <f>+'havelvac 7.2'!P470+'havelvac 7.3'!P470+'havelvac 7.4'!P470+'havelvac 7.5'!P470+'havelvac 7.6'!P470+'havelvac 7.7'!P470+'havelvac 7.9'!P470+'havelvac 7.8'!P470+'havelvac 7.10'!P470+'havelvac 7.11'!P470+'havelvac 7.12'!P470+'havelvac 7.13'!#REF!</f>
        <v>#REF!</v>
      </c>
      <c r="W467" s="215" t="str">
        <f t="shared" si="56"/>
        <v xml:space="preserve"> </v>
      </c>
      <c r="X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15" t="str">
        <f t="shared" si="57"/>
        <v xml:space="preserve"> </v>
      </c>
      <c r="Z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15" t="str">
        <f t="shared" si="58"/>
        <v xml:space="preserve"> </v>
      </c>
      <c r="AB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2" customFormat="1" ht="12.75" hidden="1">
      <c r="A468" s="170" t="str">
        <f t="shared" si="52"/>
        <v>71080403000001</v>
      </c>
      <c r="B468" s="171" t="s">
        <v>439</v>
      </c>
      <c r="C468" s="129" t="s">
        <v>185</v>
      </c>
      <c r="D468" s="128" t="s">
        <v>155</v>
      </c>
      <c r="E468" s="127" t="s">
        <v>442</v>
      </c>
      <c r="F468" s="172" t="s">
        <v>441</v>
      </c>
      <c r="G468" s="173" t="s">
        <v>96</v>
      </c>
      <c r="H468" s="22"/>
      <c r="I468" s="22"/>
      <c r="J468" s="23"/>
      <c r="K468" s="23"/>
      <c r="L468" s="27" t="s">
        <v>108</v>
      </c>
      <c r="M468" s="28"/>
      <c r="N468" s="176" t="e">
        <f>+'havelvac 7.2'!N471+'havelvac 7.3'!N471+'havelvac 7.4'!N471+'havelvac 7.5'!N471+'havelvac 7.6'!N471+'havelvac 7.7'!N471+'havelvac 7.9'!N471+'havelvac 7.8'!N471+'havelvac 7.10'!N471+'havelvac 7.11'!N471+'havelvac 7.12'!N471+'havelvac 7.13'!#REF!</f>
        <v>#REF!</v>
      </c>
      <c r="O468" s="176" t="e">
        <f>+'havelvac 7.2'!O471+'havelvac 7.3'!O471+'havelvac 7.4'!O471+'havelvac 7.5'!O471+'havelvac 7.6'!O471+'havelvac 7.7'!O471+'havelvac 7.9'!O471+'havelvac 7.8'!O471+'havelvac 7.10'!O471+'havelvac 7.11'!O471+'havelvac 7.12'!O471+'havelvac 7.13'!#REF!</f>
        <v>#REF!</v>
      </c>
      <c r="P468" s="213" t="str">
        <f t="shared" si="53"/>
        <v xml:space="preserve"> </v>
      </c>
      <c r="Q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13" t="str">
        <f t="shared" si="54"/>
        <v xml:space="preserve"> </v>
      </c>
      <c r="S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13" t="str">
        <f t="shared" si="55"/>
        <v xml:space="preserve"> </v>
      </c>
      <c r="U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76" t="e">
        <f>+'havelvac 7.2'!P471+'havelvac 7.3'!P471+'havelvac 7.4'!P471+'havelvac 7.5'!P471+'havelvac 7.6'!P471+'havelvac 7.7'!P471+'havelvac 7.9'!P471+'havelvac 7.8'!P471+'havelvac 7.10'!P471+'havelvac 7.11'!P471+'havelvac 7.12'!P471+'havelvac 7.13'!#REF!</f>
        <v>#REF!</v>
      </c>
      <c r="W468" s="213" t="str">
        <f t="shared" si="56"/>
        <v xml:space="preserve"> </v>
      </c>
      <c r="X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13" t="str">
        <f t="shared" si="57"/>
        <v xml:space="preserve"> </v>
      </c>
      <c r="Z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13" t="str">
        <f t="shared" si="58"/>
        <v xml:space="preserve"> </v>
      </c>
      <c r="AB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84" customFormat="1" ht="13.5" hidden="1">
      <c r="A469" s="170" t="str">
        <f t="shared" si="52"/>
        <v>71080403010000</v>
      </c>
      <c r="B469" s="171" t="s">
        <v>439</v>
      </c>
      <c r="C469" s="129" t="s">
        <v>185</v>
      </c>
      <c r="D469" s="128" t="s">
        <v>155</v>
      </c>
      <c r="E469" s="127" t="s">
        <v>442</v>
      </c>
      <c r="F469" s="172" t="s">
        <v>106</v>
      </c>
      <c r="G469" s="173" t="s">
        <v>440</v>
      </c>
      <c r="H469" s="141"/>
      <c r="I469" s="142"/>
      <c r="J469" s="143"/>
      <c r="K469" s="143"/>
      <c r="L469" s="24" t="s">
        <v>314</v>
      </c>
      <c r="M469" s="25"/>
      <c r="N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7.13'!N470</f>
        <v>#REF!</v>
      </c>
      <c r="O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7.13'!O470</f>
        <v>#REF!</v>
      </c>
      <c r="P469" s="216" t="str">
        <f t="shared" si="53"/>
        <v xml:space="preserve"> </v>
      </c>
      <c r="Q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16" t="str">
        <f t="shared" si="54"/>
        <v xml:space="preserve"> </v>
      </c>
      <c r="S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16" t="str">
        <f t="shared" si="55"/>
        <v xml:space="preserve"> </v>
      </c>
      <c r="U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7.13'!P470</f>
        <v>#REF!</v>
      </c>
      <c r="W469" s="216" t="str">
        <f t="shared" si="56"/>
        <v xml:space="preserve"> </v>
      </c>
      <c r="X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16" t="str">
        <f t="shared" si="57"/>
        <v xml:space="preserve"> </v>
      </c>
      <c r="Z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16" t="str">
        <f t="shared" si="58"/>
        <v xml:space="preserve"> </v>
      </c>
      <c r="AB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2" customFormat="1" ht="25.5" hidden="1">
      <c r="A470" s="170" t="str">
        <f t="shared" si="52"/>
        <v>71080403014819</v>
      </c>
      <c r="B470" s="171" t="s">
        <v>439</v>
      </c>
      <c r="C470" s="129" t="s">
        <v>185</v>
      </c>
      <c r="D470" s="128" t="s">
        <v>155</v>
      </c>
      <c r="E470" s="127" t="s">
        <v>442</v>
      </c>
      <c r="F470" s="172" t="s">
        <v>106</v>
      </c>
      <c r="G470" s="126">
        <v>4819</v>
      </c>
      <c r="H470" s="22"/>
      <c r="I470" s="22"/>
      <c r="J470" s="23"/>
      <c r="K470" s="23"/>
      <c r="L470" s="27" t="s">
        <v>219</v>
      </c>
      <c r="M470" s="28">
        <v>4819</v>
      </c>
      <c r="N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7.13'!N471</f>
        <v>#REF!</v>
      </c>
      <c r="O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7.13'!O471</f>
        <v>#REF!</v>
      </c>
      <c r="P470" s="217" t="str">
        <f t="shared" si="53"/>
        <v xml:space="preserve"> </v>
      </c>
      <c r="Q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17" t="str">
        <f t="shared" si="54"/>
        <v xml:space="preserve"> </v>
      </c>
      <c r="S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17" t="str">
        <f t="shared" si="55"/>
        <v xml:space="preserve"> </v>
      </c>
      <c r="U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7.13'!P471</f>
        <v>#REF!</v>
      </c>
      <c r="W470" s="217" t="str">
        <f t="shared" si="56"/>
        <v xml:space="preserve"> </v>
      </c>
      <c r="X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17" t="str">
        <f t="shared" si="57"/>
        <v xml:space="preserve"> </v>
      </c>
      <c r="Z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17" t="str">
        <f t="shared" si="58"/>
        <v xml:space="preserve"> </v>
      </c>
      <c r="AB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58" customFormat="1">
      <c r="A471" s="118" t="str">
        <f t="shared" si="52"/>
        <v>71090000000000</v>
      </c>
      <c r="B471" s="120" t="s">
        <v>439</v>
      </c>
      <c r="C471" s="113" t="s">
        <v>187</v>
      </c>
      <c r="D471" s="114" t="s">
        <v>441</v>
      </c>
      <c r="E471" s="123" t="s">
        <v>441</v>
      </c>
      <c r="F471" s="124" t="s">
        <v>441</v>
      </c>
      <c r="G471" s="125" t="s">
        <v>440</v>
      </c>
      <c r="H471" s="164">
        <v>2900</v>
      </c>
      <c r="I471" s="198" t="s">
        <v>187</v>
      </c>
      <c r="J471" s="199">
        <v>0</v>
      </c>
      <c r="K471" s="199">
        <v>0</v>
      </c>
      <c r="L471" s="156" t="s">
        <v>315</v>
      </c>
      <c r="M471" s="165"/>
      <c r="N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12" t="str">
        <f t="shared" si="53"/>
        <v xml:space="preserve"> </v>
      </c>
      <c r="Q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12" t="str">
        <f t="shared" si="54"/>
        <v xml:space="preserve"> </v>
      </c>
      <c r="S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12" t="str">
        <f t="shared" si="55"/>
        <v xml:space="preserve"> </v>
      </c>
      <c r="U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12" t="str">
        <f t="shared" si="56"/>
        <v xml:space="preserve"> </v>
      </c>
      <c r="X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12" t="str">
        <f t="shared" si="57"/>
        <v xml:space="preserve"> </v>
      </c>
      <c r="Z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12" t="str">
        <f t="shared" si="58"/>
        <v xml:space="preserve"> </v>
      </c>
      <c r="AB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18" t="str">
        <f t="shared" si="52"/>
        <v>71090000000001</v>
      </c>
      <c r="B472" s="120" t="s">
        <v>439</v>
      </c>
      <c r="C472" s="113" t="s">
        <v>187</v>
      </c>
      <c r="D472" s="114" t="s">
        <v>441</v>
      </c>
      <c r="E472" s="115" t="s">
        <v>441</v>
      </c>
      <c r="F472" s="116" t="s">
        <v>441</v>
      </c>
      <c r="G472" s="125" t="s">
        <v>96</v>
      </c>
      <c r="H472" s="22"/>
      <c r="I472" s="16"/>
      <c r="J472" s="17"/>
      <c r="K472" s="17"/>
      <c r="L472" s="27" t="s">
        <v>108</v>
      </c>
      <c r="M472" s="28"/>
      <c r="N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19" t="str">
        <f t="shared" si="53"/>
        <v xml:space="preserve"> </v>
      </c>
      <c r="Q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19" t="str">
        <f t="shared" si="54"/>
        <v xml:space="preserve"> </v>
      </c>
      <c r="S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19" t="str">
        <f t="shared" si="55"/>
        <v xml:space="preserve"> </v>
      </c>
      <c r="U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19" t="str">
        <f t="shared" si="56"/>
        <v xml:space="preserve"> </v>
      </c>
      <c r="X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19" t="str">
        <f t="shared" si="57"/>
        <v xml:space="preserve"> </v>
      </c>
      <c r="Z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19" t="str">
        <f t="shared" si="58"/>
        <v xml:space="preserve"> </v>
      </c>
      <c r="AB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75" customFormat="1" ht="13.5">
      <c r="A473" s="170" t="str">
        <f t="shared" si="52"/>
        <v>71090100000000</v>
      </c>
      <c r="B473" s="171" t="s">
        <v>439</v>
      </c>
      <c r="C473" s="129" t="s">
        <v>187</v>
      </c>
      <c r="D473" s="128" t="s">
        <v>106</v>
      </c>
      <c r="E473" s="127" t="s">
        <v>441</v>
      </c>
      <c r="F473" s="172" t="s">
        <v>441</v>
      </c>
      <c r="G473" s="173" t="s">
        <v>440</v>
      </c>
      <c r="H473" s="166">
        <v>2910</v>
      </c>
      <c r="I473" s="159" t="s">
        <v>187</v>
      </c>
      <c r="J473" s="160">
        <v>1</v>
      </c>
      <c r="K473" s="160">
        <v>0</v>
      </c>
      <c r="L473" s="161" t="s">
        <v>316</v>
      </c>
      <c r="M473" s="167"/>
      <c r="N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14" t="str">
        <f t="shared" si="53"/>
        <v xml:space="preserve"> </v>
      </c>
      <c r="Q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14" t="str">
        <f t="shared" si="54"/>
        <v xml:space="preserve"> </v>
      </c>
      <c r="S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14" t="str">
        <f t="shared" si="55"/>
        <v xml:space="preserve"> </v>
      </c>
      <c r="U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14" t="str">
        <f t="shared" si="56"/>
        <v xml:space="preserve"> </v>
      </c>
      <c r="X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14" t="str">
        <f t="shared" si="57"/>
        <v xml:space="preserve"> </v>
      </c>
      <c r="Z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14" t="str">
        <f t="shared" si="58"/>
        <v xml:space="preserve"> </v>
      </c>
      <c r="AB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2" customFormat="1" ht="12.75">
      <c r="A474" s="170" t="str">
        <f t="shared" si="52"/>
        <v>71090100000001</v>
      </c>
      <c r="B474" s="171" t="s">
        <v>439</v>
      </c>
      <c r="C474" s="129" t="s">
        <v>187</v>
      </c>
      <c r="D474" s="128" t="s">
        <v>106</v>
      </c>
      <c r="E474" s="127" t="s">
        <v>441</v>
      </c>
      <c r="F474" s="172" t="s">
        <v>441</v>
      </c>
      <c r="G474" s="173" t="s">
        <v>96</v>
      </c>
      <c r="H474" s="22"/>
      <c r="I474" s="16"/>
      <c r="J474" s="17"/>
      <c r="K474" s="17"/>
      <c r="L474" s="27" t="s">
        <v>110</v>
      </c>
      <c r="M474" s="28"/>
      <c r="N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13" t="str">
        <f t="shared" si="53"/>
        <v xml:space="preserve"> </v>
      </c>
      <c r="Q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13" t="str">
        <f t="shared" si="54"/>
        <v xml:space="preserve"> </v>
      </c>
      <c r="S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13" t="str">
        <f t="shared" si="55"/>
        <v xml:space="preserve"> </v>
      </c>
      <c r="U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13" t="str">
        <f t="shared" si="56"/>
        <v xml:space="preserve"> </v>
      </c>
      <c r="X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13" t="str">
        <f t="shared" si="57"/>
        <v xml:space="preserve"> </v>
      </c>
      <c r="Z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13" t="str">
        <f t="shared" si="58"/>
        <v xml:space="preserve"> </v>
      </c>
      <c r="AB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79" customFormat="1" ht="12.75">
      <c r="A475" s="170" t="str">
        <f t="shared" si="52"/>
        <v>71090101000000</v>
      </c>
      <c r="B475" s="171" t="s">
        <v>439</v>
      </c>
      <c r="C475" s="129" t="s">
        <v>187</v>
      </c>
      <c r="D475" s="128" t="s">
        <v>106</v>
      </c>
      <c r="E475" s="127" t="s">
        <v>106</v>
      </c>
      <c r="F475" s="172" t="s">
        <v>441</v>
      </c>
      <c r="G475" s="173" t="s">
        <v>440</v>
      </c>
      <c r="H475" s="146">
        <v>2911</v>
      </c>
      <c r="I475" s="147" t="s">
        <v>187</v>
      </c>
      <c r="J475" s="148">
        <v>1</v>
      </c>
      <c r="K475" s="148">
        <v>1</v>
      </c>
      <c r="L475" s="149" t="s">
        <v>317</v>
      </c>
      <c r="M475" s="150"/>
      <c r="N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15" t="str">
        <f t="shared" si="53"/>
        <v xml:space="preserve"> </v>
      </c>
      <c r="Q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15" t="str">
        <f t="shared" si="54"/>
        <v xml:space="preserve"> </v>
      </c>
      <c r="S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15" t="str">
        <f t="shared" si="55"/>
        <v xml:space="preserve"> </v>
      </c>
      <c r="U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15" t="str">
        <f t="shared" si="56"/>
        <v xml:space="preserve"> </v>
      </c>
      <c r="X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15" t="str">
        <f t="shared" si="57"/>
        <v xml:space="preserve"> </v>
      </c>
      <c r="Z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15" t="str">
        <f t="shared" si="58"/>
        <v xml:space="preserve"> </v>
      </c>
      <c r="AB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2" customFormat="1" ht="12.75">
      <c r="A476" s="170" t="str">
        <f t="shared" si="52"/>
        <v>71090101000001</v>
      </c>
      <c r="B476" s="171" t="s">
        <v>439</v>
      </c>
      <c r="C476" s="129" t="s">
        <v>187</v>
      </c>
      <c r="D476" s="128" t="s">
        <v>106</v>
      </c>
      <c r="E476" s="127" t="s">
        <v>106</v>
      </c>
      <c r="F476" s="172" t="s">
        <v>441</v>
      </c>
      <c r="G476" s="173" t="s">
        <v>96</v>
      </c>
      <c r="H476" s="22"/>
      <c r="I476" s="22"/>
      <c r="J476" s="23"/>
      <c r="K476" s="23"/>
      <c r="L476" s="27" t="s">
        <v>108</v>
      </c>
      <c r="M476" s="28"/>
      <c r="N476" s="176" t="e">
        <f>+'havelvac 7.2'!N472+'havelvac 7.3'!N472+'havelvac 7.4'!N472+'havelvac 7.5'!N472+'havelvac 7.6'!N472+'havelvac 7.7'!N472+'havelvac 7.9'!N472+'havelvac 7.8'!N472+'havelvac 7.10'!N472+'havelvac 7.11'!N472+'havelvac 7.12'!N472+'havelvac 7.13'!#REF!</f>
        <v>#REF!</v>
      </c>
      <c r="O476" s="176" t="e">
        <f>+'havelvac 7.2'!O472+'havelvac 7.3'!O472+'havelvac 7.4'!O472+'havelvac 7.5'!O472+'havelvac 7.6'!O472+'havelvac 7.7'!O472+'havelvac 7.9'!O472+'havelvac 7.8'!O472+'havelvac 7.10'!O472+'havelvac 7.11'!O472+'havelvac 7.12'!O472+'havelvac 7.13'!#REF!</f>
        <v>#REF!</v>
      </c>
      <c r="P476" s="213" t="str">
        <f t="shared" si="53"/>
        <v xml:space="preserve"> </v>
      </c>
      <c r="Q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13" t="str">
        <f t="shared" si="54"/>
        <v xml:space="preserve"> </v>
      </c>
      <c r="S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13" t="str">
        <f t="shared" si="55"/>
        <v xml:space="preserve"> </v>
      </c>
      <c r="U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76" t="e">
        <f>+'havelvac 7.2'!P472+'havelvac 7.3'!P472+'havelvac 7.4'!P472+'havelvac 7.5'!P472+'havelvac 7.6'!P472+'havelvac 7.7'!P472+'havelvac 7.9'!P472+'havelvac 7.8'!P472+'havelvac 7.10'!P472+'havelvac 7.11'!P472+'havelvac 7.12'!P472+'havelvac 7.13'!#REF!</f>
        <v>#REF!</v>
      </c>
      <c r="W476" s="213" t="str">
        <f t="shared" si="56"/>
        <v xml:space="preserve"> </v>
      </c>
      <c r="X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13" t="str">
        <f t="shared" si="57"/>
        <v xml:space="preserve"> </v>
      </c>
      <c r="Z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13" t="str">
        <f t="shared" si="58"/>
        <v xml:space="preserve"> </v>
      </c>
      <c r="AB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84" customFormat="1" ht="13.5">
      <c r="A477" s="170" t="str">
        <f t="shared" si="52"/>
        <v>71090101010000</v>
      </c>
      <c r="B477" s="171" t="s">
        <v>439</v>
      </c>
      <c r="C477" s="129" t="s">
        <v>187</v>
      </c>
      <c r="D477" s="128" t="s">
        <v>106</v>
      </c>
      <c r="E477" s="127" t="s">
        <v>106</v>
      </c>
      <c r="F477" s="172" t="s">
        <v>106</v>
      </c>
      <c r="G477" s="173" t="s">
        <v>440</v>
      </c>
      <c r="H477" s="141"/>
      <c r="I477" s="142"/>
      <c r="J477" s="143"/>
      <c r="K477" s="143"/>
      <c r="L477" s="24" t="s">
        <v>318</v>
      </c>
      <c r="M477" s="25"/>
      <c r="N477" s="183" t="e">
        <f>+'havelvac 7.2'!N473+'havelvac 7.3'!N473+'havelvac 7.4'!N473+'havelvac 7.5'!N473+'havelvac 7.6'!N473+'havelvac 7.7'!N473+'havelvac 7.9'!N473+'havelvac 7.8'!N473+'havelvac 7.10'!N473+'havelvac 7.11'!N473+'havelvac 7.12'!N473+'havelvac 7.13'!#REF!</f>
        <v>#REF!</v>
      </c>
      <c r="O477" s="183" t="e">
        <f>+'havelvac 7.2'!O473+'havelvac 7.3'!O473+'havelvac 7.4'!O473+'havelvac 7.5'!O473+'havelvac 7.6'!O473+'havelvac 7.7'!O473+'havelvac 7.9'!O473+'havelvac 7.8'!O473+'havelvac 7.10'!O473+'havelvac 7.11'!O473+'havelvac 7.12'!O473+'havelvac 7.13'!#REF!</f>
        <v>#REF!</v>
      </c>
      <c r="P477" s="216" t="str">
        <f t="shared" si="53"/>
        <v xml:space="preserve"> </v>
      </c>
      <c r="Q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16" t="str">
        <f t="shared" si="54"/>
        <v xml:space="preserve"> </v>
      </c>
      <c r="S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16" t="str">
        <f t="shared" si="55"/>
        <v xml:space="preserve"> </v>
      </c>
      <c r="U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83" t="e">
        <f>+'havelvac 7.2'!P473+'havelvac 7.3'!P473+'havelvac 7.4'!P473+'havelvac 7.5'!P473+'havelvac 7.6'!P473+'havelvac 7.7'!P473+'havelvac 7.9'!P473+'havelvac 7.8'!P473+'havelvac 7.10'!P473+'havelvac 7.11'!P473+'havelvac 7.12'!P473+'havelvac 7.13'!#REF!</f>
        <v>#REF!</v>
      </c>
      <c r="W477" s="216" t="str">
        <f t="shared" si="56"/>
        <v xml:space="preserve"> </v>
      </c>
      <c r="X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16" t="str">
        <f t="shared" si="57"/>
        <v xml:space="preserve"> </v>
      </c>
      <c r="Z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16" t="str">
        <f t="shared" si="58"/>
        <v xml:space="preserve"> </v>
      </c>
      <c r="AB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2" customFormat="1" hidden="1">
      <c r="A478" s="170" t="str">
        <f t="shared" si="52"/>
        <v>71090101014239</v>
      </c>
      <c r="B478" s="171" t="s">
        <v>439</v>
      </c>
      <c r="C478" s="129" t="s">
        <v>187</v>
      </c>
      <c r="D478" s="128" t="s">
        <v>106</v>
      </c>
      <c r="E478" s="127" t="s">
        <v>106</v>
      </c>
      <c r="F478" s="172" t="s">
        <v>106</v>
      </c>
      <c r="G478" s="126">
        <v>4239</v>
      </c>
      <c r="H478" s="22"/>
      <c r="I478" s="16"/>
      <c r="J478" s="17"/>
      <c r="K478" s="17"/>
      <c r="L478" s="26" t="s">
        <v>125</v>
      </c>
      <c r="M478" s="10">
        <v>4239</v>
      </c>
      <c r="N478" s="169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78" s="169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78" s="217" t="str">
        <f t="shared" si="53"/>
        <v xml:space="preserve"> </v>
      </c>
      <c r="Q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17" t="str">
        <f t="shared" si="54"/>
        <v xml:space="preserve"> </v>
      </c>
      <c r="S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17" t="str">
        <f t="shared" si="55"/>
        <v xml:space="preserve"> </v>
      </c>
      <c r="U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69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78" s="217" t="str">
        <f t="shared" si="56"/>
        <v xml:space="preserve"> </v>
      </c>
      <c r="X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17" t="str">
        <f t="shared" si="57"/>
        <v xml:space="preserve"> </v>
      </c>
      <c r="Z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17" t="str">
        <f t="shared" si="58"/>
        <v xml:space="preserve"> </v>
      </c>
      <c r="AB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2" customFormat="1" ht="25.5">
      <c r="A479" s="170" t="str">
        <f t="shared" si="52"/>
        <v>71090101014511</v>
      </c>
      <c r="B479" s="171" t="s">
        <v>439</v>
      </c>
      <c r="C479" s="129" t="s">
        <v>187</v>
      </c>
      <c r="D479" s="128" t="s">
        <v>106</v>
      </c>
      <c r="E479" s="127" t="s">
        <v>106</v>
      </c>
      <c r="F479" s="172" t="s">
        <v>106</v>
      </c>
      <c r="G479" s="126">
        <v>4511</v>
      </c>
      <c r="H479" s="22"/>
      <c r="I479" s="16"/>
      <c r="J479" s="17"/>
      <c r="K479" s="17"/>
      <c r="L479" s="26" t="s">
        <v>217</v>
      </c>
      <c r="M479" s="10">
        <v>4511</v>
      </c>
      <c r="N479" s="169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79" s="169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79" s="217" t="str">
        <f t="shared" si="53"/>
        <v xml:space="preserve"> </v>
      </c>
      <c r="Q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17" t="str">
        <f t="shared" si="54"/>
        <v xml:space="preserve"> </v>
      </c>
      <c r="S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17" t="str">
        <f t="shared" si="55"/>
        <v xml:space="preserve"> </v>
      </c>
      <c r="U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69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79" s="217" t="str">
        <f t="shared" si="56"/>
        <v xml:space="preserve"> </v>
      </c>
      <c r="X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17" t="str">
        <f t="shared" si="57"/>
        <v xml:space="preserve"> </v>
      </c>
      <c r="Z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17" t="str">
        <f t="shared" si="58"/>
        <v xml:space="preserve"> </v>
      </c>
      <c r="AB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84" customFormat="1" ht="27" hidden="1">
      <c r="A480" s="170" t="str">
        <f t="shared" si="52"/>
        <v>71090101020000</v>
      </c>
      <c r="B480" s="171" t="s">
        <v>439</v>
      </c>
      <c r="C480" s="129" t="s">
        <v>187</v>
      </c>
      <c r="D480" s="128" t="s">
        <v>106</v>
      </c>
      <c r="E480" s="127" t="s">
        <v>106</v>
      </c>
      <c r="F480" s="172" t="s">
        <v>140</v>
      </c>
      <c r="G480" s="173" t="s">
        <v>440</v>
      </c>
      <c r="H480" s="141"/>
      <c r="I480" s="142"/>
      <c r="J480" s="143"/>
      <c r="K480" s="143"/>
      <c r="L480" s="24" t="s">
        <v>319</v>
      </c>
      <c r="M480" s="25"/>
      <c r="N480" s="183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80" s="183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80" s="216" t="str">
        <f t="shared" si="53"/>
        <v xml:space="preserve"> </v>
      </c>
      <c r="Q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16" t="str">
        <f t="shared" si="54"/>
        <v xml:space="preserve"> </v>
      </c>
      <c r="S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16" t="str">
        <f t="shared" si="55"/>
        <v xml:space="preserve"> </v>
      </c>
      <c r="U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83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80" s="216" t="str">
        <f t="shared" si="56"/>
        <v xml:space="preserve"> </v>
      </c>
      <c r="X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16" t="str">
        <f t="shared" si="57"/>
        <v xml:space="preserve"> </v>
      </c>
      <c r="Z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16" t="str">
        <f t="shared" si="58"/>
        <v xml:space="preserve"> </v>
      </c>
      <c r="AB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2" customFormat="1" hidden="1">
      <c r="A481" s="170" t="str">
        <f t="shared" ref="A481:A544" si="59">CONCATENATE(B481,C481,D481,E481,F481,G481)</f>
        <v>71090101025129</v>
      </c>
      <c r="B481" s="171" t="s">
        <v>439</v>
      </c>
      <c r="C481" s="129" t="s">
        <v>187</v>
      </c>
      <c r="D481" s="128" t="s">
        <v>106</v>
      </c>
      <c r="E481" s="127" t="s">
        <v>106</v>
      </c>
      <c r="F481" s="172" t="s">
        <v>140</v>
      </c>
      <c r="G481" s="126">
        <v>5129</v>
      </c>
      <c r="H481" s="22"/>
      <c r="I481" s="22"/>
      <c r="J481" s="23"/>
      <c r="K481" s="23"/>
      <c r="L481" s="26" t="s">
        <v>137</v>
      </c>
      <c r="M481" s="10">
        <v>5129</v>
      </c>
      <c r="N481" s="169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81" s="169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81" s="217" t="str">
        <f t="shared" si="53"/>
        <v xml:space="preserve"> </v>
      </c>
      <c r="Q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17" t="str">
        <f t="shared" si="54"/>
        <v xml:space="preserve"> </v>
      </c>
      <c r="S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17" t="str">
        <f t="shared" si="55"/>
        <v xml:space="preserve"> </v>
      </c>
      <c r="U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69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81" s="217" t="str">
        <f t="shared" si="56"/>
        <v xml:space="preserve"> </v>
      </c>
      <c r="X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17" t="str">
        <f t="shared" si="57"/>
        <v xml:space="preserve"> </v>
      </c>
      <c r="Z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17" t="str">
        <f t="shared" si="58"/>
        <v xml:space="preserve"> </v>
      </c>
      <c r="AB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84" customFormat="1" ht="27" hidden="1">
      <c r="A482" s="170" t="str">
        <f t="shared" si="59"/>
        <v>71090101030000</v>
      </c>
      <c r="B482" s="171" t="s">
        <v>439</v>
      </c>
      <c r="C482" s="129" t="s">
        <v>187</v>
      </c>
      <c r="D482" s="128" t="s">
        <v>106</v>
      </c>
      <c r="E482" s="127" t="s">
        <v>106</v>
      </c>
      <c r="F482" s="172" t="s">
        <v>442</v>
      </c>
      <c r="G482" s="173" t="s">
        <v>440</v>
      </c>
      <c r="H482" s="141"/>
      <c r="I482" s="142"/>
      <c r="J482" s="143"/>
      <c r="K482" s="143"/>
      <c r="L482" s="24" t="s">
        <v>320</v>
      </c>
      <c r="M482" s="25"/>
      <c r="N482" s="183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82" s="183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82" s="216" t="str">
        <f t="shared" si="53"/>
        <v xml:space="preserve"> </v>
      </c>
      <c r="Q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16" t="str">
        <f t="shared" si="54"/>
        <v xml:space="preserve"> </v>
      </c>
      <c r="S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16" t="str">
        <f t="shared" si="55"/>
        <v xml:space="preserve"> </v>
      </c>
      <c r="U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83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82" s="216" t="str">
        <f t="shared" si="56"/>
        <v xml:space="preserve"> </v>
      </c>
      <c r="X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16" t="str">
        <f t="shared" si="57"/>
        <v xml:space="preserve"> </v>
      </c>
      <c r="Z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16" t="str">
        <f t="shared" si="58"/>
        <v xml:space="preserve"> </v>
      </c>
      <c r="AB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2" customFormat="1" hidden="1">
      <c r="A483" s="170" t="str">
        <f t="shared" si="59"/>
        <v>71090101034239</v>
      </c>
      <c r="B483" s="171" t="s">
        <v>439</v>
      </c>
      <c r="C483" s="129" t="s">
        <v>187</v>
      </c>
      <c r="D483" s="128" t="s">
        <v>106</v>
      </c>
      <c r="E483" s="127" t="s">
        <v>106</v>
      </c>
      <c r="F483" s="172" t="s">
        <v>442</v>
      </c>
      <c r="G483" s="126">
        <v>4239</v>
      </c>
      <c r="H483" s="22"/>
      <c r="I483" s="22"/>
      <c r="J483" s="23"/>
      <c r="K483" s="23"/>
      <c r="L483" s="26" t="s">
        <v>125</v>
      </c>
      <c r="M483" s="10">
        <v>4239</v>
      </c>
      <c r="N483" s="169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83" s="169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83" s="217" t="str">
        <f t="shared" si="53"/>
        <v xml:space="preserve"> </v>
      </c>
      <c r="Q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17" t="str">
        <f t="shared" si="54"/>
        <v xml:space="preserve"> </v>
      </c>
      <c r="S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17" t="str">
        <f t="shared" si="55"/>
        <v xml:space="preserve"> </v>
      </c>
      <c r="U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69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83" s="217" t="str">
        <f t="shared" si="56"/>
        <v xml:space="preserve"> </v>
      </c>
      <c r="X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17" t="str">
        <f t="shared" si="57"/>
        <v xml:space="preserve"> </v>
      </c>
      <c r="Z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17" t="str">
        <f t="shared" si="58"/>
        <v xml:space="preserve"> </v>
      </c>
      <c r="AB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85" customFormat="1" ht="25.5" hidden="1">
      <c r="A484" s="170" t="str">
        <f t="shared" si="59"/>
        <v>71090101034511</v>
      </c>
      <c r="B484" s="171" t="s">
        <v>439</v>
      </c>
      <c r="C484" s="129" t="s">
        <v>187</v>
      </c>
      <c r="D484" s="128" t="s">
        <v>106</v>
      </c>
      <c r="E484" s="127" t="s">
        <v>106</v>
      </c>
      <c r="F484" s="172" t="s">
        <v>442</v>
      </c>
      <c r="G484" s="173" t="s">
        <v>83</v>
      </c>
      <c r="H484" s="180"/>
      <c r="I484" s="180"/>
      <c r="J484" s="181"/>
      <c r="K484" s="182"/>
      <c r="L484" s="33" t="s">
        <v>217</v>
      </c>
      <c r="M484" s="10" t="s">
        <v>83</v>
      </c>
      <c r="N484" s="169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84" s="169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84" s="217" t="str">
        <f t="shared" si="53"/>
        <v xml:space="preserve"> </v>
      </c>
      <c r="Q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17" t="str">
        <f t="shared" si="54"/>
        <v xml:space="preserve"> </v>
      </c>
      <c r="S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17" t="str">
        <f t="shared" si="55"/>
        <v xml:space="preserve"> </v>
      </c>
      <c r="U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69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84" s="217" t="str">
        <f t="shared" si="56"/>
        <v xml:space="preserve"> </v>
      </c>
      <c r="X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17" t="str">
        <f t="shared" si="57"/>
        <v xml:space="preserve"> </v>
      </c>
      <c r="Z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17" t="str">
        <f t="shared" si="58"/>
        <v xml:space="preserve"> </v>
      </c>
      <c r="AB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2"/>
      <c r="AD484" s="132"/>
      <c r="AE484" s="132"/>
      <c r="AF484" s="132"/>
      <c r="AG484" s="132"/>
      <c r="AH484" s="132"/>
      <c r="AI484" s="132"/>
      <c r="AJ484" s="132"/>
      <c r="AK484" s="132"/>
      <c r="AL484" s="132"/>
      <c r="AM484" s="132"/>
      <c r="AN484" s="132"/>
      <c r="AO484" s="132"/>
      <c r="AP484" s="132"/>
      <c r="AQ484" s="132"/>
      <c r="AR484" s="132"/>
      <c r="AS484" s="132"/>
      <c r="AT484" s="132"/>
      <c r="AU484" s="132"/>
      <c r="AV484" s="132"/>
      <c r="AW484" s="132"/>
      <c r="AX484" s="132"/>
      <c r="AY484" s="132"/>
      <c r="AZ484" s="132"/>
      <c r="BA484" s="132"/>
      <c r="BB484" s="132"/>
      <c r="BC484" s="132"/>
      <c r="BD484" s="132"/>
      <c r="BE484" s="132"/>
      <c r="BF484" s="132"/>
      <c r="BG484" s="132"/>
      <c r="BH484" s="132"/>
      <c r="BI484" s="132"/>
      <c r="BJ484" s="132"/>
      <c r="BK484" s="132"/>
      <c r="BL484" s="132"/>
      <c r="BM484" s="132"/>
      <c r="BN484" s="132"/>
      <c r="BO484" s="132"/>
      <c r="BP484" s="132"/>
      <c r="BQ484" s="132"/>
      <c r="BR484" s="132"/>
      <c r="BS484" s="132"/>
      <c r="BT484" s="132"/>
      <c r="BU484" s="132"/>
      <c r="BV484" s="132"/>
      <c r="BW484" s="132"/>
      <c r="BX484" s="132"/>
      <c r="BY484" s="132"/>
      <c r="BZ484" s="132"/>
      <c r="CA484" s="132"/>
      <c r="CB484" s="132"/>
      <c r="CC484" s="132"/>
      <c r="CD484" s="132"/>
      <c r="CE484" s="132"/>
      <c r="CF484" s="132"/>
      <c r="CG484" s="132"/>
      <c r="CH484" s="132"/>
      <c r="CI484" s="132"/>
      <c r="CJ484" s="132"/>
      <c r="CK484" s="132"/>
      <c r="CL484" s="132"/>
      <c r="CM484" s="132"/>
      <c r="CN484" s="132"/>
      <c r="CO484" s="132"/>
      <c r="CP484" s="132"/>
      <c r="CQ484" s="132"/>
      <c r="CR484" s="132"/>
      <c r="CS484" s="132"/>
      <c r="CT484" s="132"/>
      <c r="CU484" s="132"/>
      <c r="CV484" s="132"/>
      <c r="CW484" s="132"/>
      <c r="CX484" s="132"/>
      <c r="CY484" s="132"/>
      <c r="CZ484" s="132"/>
      <c r="DA484" s="132"/>
      <c r="DB484" s="132"/>
      <c r="DC484" s="132"/>
      <c r="DD484" s="132"/>
      <c r="DE484" s="132"/>
      <c r="DF484" s="132"/>
      <c r="DG484" s="132"/>
      <c r="DH484" s="132"/>
      <c r="DI484" s="132"/>
      <c r="DJ484" s="132"/>
      <c r="DK484" s="132"/>
      <c r="DL484" s="132"/>
      <c r="DM484" s="132"/>
      <c r="DN484" s="132"/>
      <c r="DO484" s="132"/>
      <c r="DP484" s="132"/>
      <c r="DQ484" s="132"/>
      <c r="DR484" s="132"/>
      <c r="DS484" s="132"/>
      <c r="DT484" s="132"/>
      <c r="DU484" s="132"/>
      <c r="DV484" s="132"/>
      <c r="DW484" s="132"/>
      <c r="DX484" s="132"/>
      <c r="DY484" s="132"/>
      <c r="DZ484" s="132"/>
      <c r="EA484" s="132"/>
      <c r="EB484" s="132"/>
      <c r="EC484" s="132"/>
      <c r="ED484" s="132"/>
      <c r="EE484" s="132"/>
      <c r="EF484" s="132"/>
      <c r="EG484" s="132"/>
      <c r="EH484" s="132"/>
      <c r="EI484" s="132"/>
      <c r="EJ484" s="132"/>
      <c r="EK484" s="132"/>
      <c r="EL484" s="132"/>
      <c r="EM484" s="132"/>
      <c r="EN484" s="132"/>
      <c r="EO484" s="132"/>
      <c r="EP484" s="132"/>
      <c r="EQ484" s="132"/>
      <c r="ER484" s="132"/>
      <c r="ES484" s="132"/>
      <c r="ET484" s="132"/>
      <c r="EU484" s="132"/>
      <c r="EV484" s="132"/>
      <c r="EW484" s="132"/>
      <c r="EX484" s="132"/>
      <c r="EY484" s="132"/>
      <c r="EZ484" s="132"/>
      <c r="FA484" s="132"/>
      <c r="FB484" s="132"/>
      <c r="FC484" s="132"/>
      <c r="FD484" s="132"/>
      <c r="FE484" s="132"/>
      <c r="FF484" s="132"/>
      <c r="FG484" s="132"/>
      <c r="FH484" s="132"/>
      <c r="FI484" s="132"/>
      <c r="FJ484" s="132"/>
      <c r="FK484" s="132"/>
      <c r="FL484" s="132"/>
      <c r="FM484" s="132"/>
      <c r="FN484" s="132"/>
      <c r="FO484" s="132"/>
      <c r="FP484" s="132"/>
      <c r="FQ484" s="132"/>
      <c r="FR484" s="132"/>
      <c r="FS484" s="132"/>
      <c r="FT484" s="132"/>
      <c r="FU484" s="132"/>
      <c r="FV484" s="132"/>
      <c r="FW484" s="132"/>
      <c r="FX484" s="132"/>
      <c r="FY484" s="132"/>
      <c r="FZ484" s="132"/>
      <c r="GA484" s="132"/>
      <c r="GB484" s="132"/>
      <c r="GC484" s="132"/>
      <c r="GD484" s="132"/>
      <c r="GE484" s="132"/>
      <c r="GF484" s="132"/>
      <c r="GG484" s="132"/>
      <c r="GH484" s="132"/>
      <c r="GI484" s="132"/>
      <c r="GJ484" s="132"/>
      <c r="GK484" s="132"/>
      <c r="GL484" s="132"/>
      <c r="GM484" s="132"/>
      <c r="GN484" s="132"/>
      <c r="GO484" s="132"/>
      <c r="GP484" s="132"/>
      <c r="GQ484" s="132"/>
      <c r="GR484" s="132"/>
      <c r="GS484" s="132"/>
      <c r="GT484" s="132"/>
      <c r="GU484" s="132"/>
      <c r="GV484" s="132"/>
      <c r="GW484" s="132"/>
      <c r="GX484" s="132"/>
      <c r="GY484" s="132"/>
      <c r="GZ484" s="132"/>
      <c r="HA484" s="132"/>
      <c r="HB484" s="132"/>
      <c r="HC484" s="132"/>
      <c r="HD484" s="132"/>
      <c r="HE484" s="132"/>
      <c r="HF484" s="132"/>
      <c r="HG484" s="132"/>
      <c r="HH484" s="132"/>
      <c r="HI484" s="132"/>
      <c r="HJ484" s="132"/>
      <c r="HK484" s="132"/>
      <c r="HL484" s="132"/>
      <c r="HM484" s="132"/>
      <c r="HN484" s="132"/>
      <c r="HO484" s="132"/>
      <c r="HP484" s="132"/>
      <c r="HQ484" s="132"/>
      <c r="HR484" s="132"/>
      <c r="HS484" s="132"/>
      <c r="HT484" s="132"/>
      <c r="HU484" s="132"/>
      <c r="HV484" s="132"/>
      <c r="HW484" s="132"/>
      <c r="HX484" s="132"/>
      <c r="HY484" s="132"/>
      <c r="HZ484" s="132"/>
      <c r="IA484" s="132"/>
      <c r="IB484" s="132"/>
      <c r="IC484" s="132"/>
      <c r="ID484" s="132"/>
      <c r="IE484" s="132"/>
      <c r="IF484" s="132"/>
      <c r="IG484" s="132"/>
      <c r="IH484" s="132"/>
      <c r="II484" s="132"/>
      <c r="IJ484" s="132"/>
      <c r="IK484" s="132"/>
      <c r="IL484" s="132"/>
      <c r="IM484" s="132"/>
      <c r="IN484" s="132"/>
      <c r="IO484" s="132"/>
      <c r="IP484" s="132"/>
      <c r="IQ484" s="132"/>
      <c r="IR484" s="132"/>
      <c r="IS484" s="132"/>
      <c r="IT484" s="132"/>
      <c r="IU484" s="132"/>
    </row>
    <row r="485" spans="1:255" s="179" customFormat="1" ht="25.5" hidden="1">
      <c r="A485" s="170" t="str">
        <f t="shared" si="59"/>
        <v>71090102000000</v>
      </c>
      <c r="B485" s="171" t="s">
        <v>439</v>
      </c>
      <c r="C485" s="129" t="s">
        <v>187</v>
      </c>
      <c r="D485" s="128" t="s">
        <v>106</v>
      </c>
      <c r="E485" s="127" t="s">
        <v>140</v>
      </c>
      <c r="F485" s="172" t="s">
        <v>441</v>
      </c>
      <c r="G485" s="173" t="s">
        <v>440</v>
      </c>
      <c r="H485" s="146">
        <v>2911</v>
      </c>
      <c r="I485" s="147" t="s">
        <v>187</v>
      </c>
      <c r="J485" s="148">
        <v>1</v>
      </c>
      <c r="K485" s="148">
        <v>2</v>
      </c>
      <c r="L485" s="149" t="s">
        <v>321</v>
      </c>
      <c r="M485" s="150"/>
      <c r="N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7.13'!N479</f>
        <v>#REF!</v>
      </c>
      <c r="O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7.13'!O479</f>
        <v>#REF!</v>
      </c>
      <c r="P485" s="215" t="str">
        <f t="shared" si="53"/>
        <v xml:space="preserve"> </v>
      </c>
      <c r="Q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15" t="str">
        <f t="shared" si="54"/>
        <v xml:space="preserve"> </v>
      </c>
      <c r="S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15" t="str">
        <f t="shared" si="55"/>
        <v xml:space="preserve"> </v>
      </c>
      <c r="U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7.13'!P479</f>
        <v>#REF!</v>
      </c>
      <c r="W485" s="215" t="str">
        <f t="shared" si="56"/>
        <v xml:space="preserve"> </v>
      </c>
      <c r="X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15" t="str">
        <f t="shared" si="57"/>
        <v xml:space="preserve"> </v>
      </c>
      <c r="Z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15" t="str">
        <f t="shared" si="58"/>
        <v xml:space="preserve"> </v>
      </c>
      <c r="AB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2" customFormat="1" ht="12.75" hidden="1">
      <c r="A486" s="170" t="str">
        <f t="shared" si="59"/>
        <v>71090102000001</v>
      </c>
      <c r="B486" s="171" t="s">
        <v>439</v>
      </c>
      <c r="C486" s="129" t="s">
        <v>187</v>
      </c>
      <c r="D486" s="128" t="s">
        <v>106</v>
      </c>
      <c r="E486" s="127" t="s">
        <v>140</v>
      </c>
      <c r="F486" s="172" t="s">
        <v>441</v>
      </c>
      <c r="G486" s="173" t="s">
        <v>96</v>
      </c>
      <c r="H486" s="22"/>
      <c r="I486" s="22"/>
      <c r="J486" s="23"/>
      <c r="K486" s="23"/>
      <c r="L486" s="27" t="s">
        <v>108</v>
      </c>
      <c r="M486" s="28"/>
      <c r="N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7.13'!N480</f>
        <v>#REF!</v>
      </c>
      <c r="O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7.13'!O480</f>
        <v>#REF!</v>
      </c>
      <c r="P486" s="213" t="str">
        <f t="shared" si="53"/>
        <v xml:space="preserve"> </v>
      </c>
      <c r="Q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13" t="str">
        <f t="shared" si="54"/>
        <v xml:space="preserve"> </v>
      </c>
      <c r="S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13" t="str">
        <f t="shared" si="55"/>
        <v xml:space="preserve"> </v>
      </c>
      <c r="U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7.13'!P480</f>
        <v>#REF!</v>
      </c>
      <c r="W486" s="213" t="str">
        <f t="shared" si="56"/>
        <v xml:space="preserve"> </v>
      </c>
      <c r="X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13" t="str">
        <f t="shared" si="57"/>
        <v xml:space="preserve"> </v>
      </c>
      <c r="Z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13" t="str">
        <f t="shared" si="58"/>
        <v xml:space="preserve"> </v>
      </c>
      <c r="AB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84" customFormat="1" ht="13.5" hidden="1">
      <c r="A487" s="170" t="str">
        <f t="shared" si="59"/>
        <v>71090102010000</v>
      </c>
      <c r="B487" s="171" t="s">
        <v>439</v>
      </c>
      <c r="C487" s="129" t="s">
        <v>187</v>
      </c>
      <c r="D487" s="128" t="s">
        <v>106</v>
      </c>
      <c r="E487" s="127" t="s">
        <v>140</v>
      </c>
      <c r="F487" s="172" t="s">
        <v>106</v>
      </c>
      <c r="G487" s="173" t="s">
        <v>440</v>
      </c>
      <c r="H487" s="141"/>
      <c r="I487" s="142"/>
      <c r="J487" s="143"/>
      <c r="K487" s="143"/>
      <c r="L487" s="24" t="s">
        <v>322</v>
      </c>
      <c r="M487" s="25"/>
      <c r="N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16" t="str">
        <f t="shared" si="53"/>
        <v xml:space="preserve"> </v>
      </c>
      <c r="Q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16" t="str">
        <f t="shared" si="54"/>
        <v xml:space="preserve"> </v>
      </c>
      <c r="S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16" t="str">
        <f t="shared" si="55"/>
        <v xml:space="preserve"> </v>
      </c>
      <c r="U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16" t="str">
        <f t="shared" si="56"/>
        <v xml:space="preserve"> </v>
      </c>
      <c r="X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16" t="str">
        <f t="shared" si="57"/>
        <v xml:space="preserve"> </v>
      </c>
      <c r="Z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16" t="str">
        <f t="shared" si="58"/>
        <v xml:space="preserve"> </v>
      </c>
      <c r="AB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2" customFormat="1" hidden="1">
      <c r="A488" s="170" t="str">
        <f t="shared" si="59"/>
        <v>71090102014239</v>
      </c>
      <c r="B488" s="171" t="s">
        <v>439</v>
      </c>
      <c r="C488" s="129" t="s">
        <v>187</v>
      </c>
      <c r="D488" s="128" t="s">
        <v>106</v>
      </c>
      <c r="E488" s="127" t="s">
        <v>140</v>
      </c>
      <c r="F488" s="172" t="s">
        <v>106</v>
      </c>
      <c r="G488" s="126">
        <v>4239</v>
      </c>
      <c r="H488" s="22"/>
      <c r="I488" s="16"/>
      <c r="J488" s="17"/>
      <c r="K488" s="17"/>
      <c r="L488" s="26" t="s">
        <v>125</v>
      </c>
      <c r="M488" s="10">
        <v>4239</v>
      </c>
      <c r="N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17" t="str">
        <f t="shared" si="53"/>
        <v xml:space="preserve"> </v>
      </c>
      <c r="Q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17" t="str">
        <f t="shared" si="54"/>
        <v xml:space="preserve"> </v>
      </c>
      <c r="S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17" t="str">
        <f t="shared" si="55"/>
        <v xml:space="preserve"> </v>
      </c>
      <c r="U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17" t="str">
        <f t="shared" si="56"/>
        <v xml:space="preserve"> </v>
      </c>
      <c r="X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17" t="str">
        <f t="shared" si="57"/>
        <v xml:space="preserve"> </v>
      </c>
      <c r="Z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17" t="str">
        <f t="shared" si="58"/>
        <v xml:space="preserve"> </v>
      </c>
      <c r="AB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2" customFormat="1" ht="25.5" hidden="1">
      <c r="A489" s="170" t="str">
        <f t="shared" si="59"/>
        <v>71090102014511</v>
      </c>
      <c r="B489" s="186" t="s">
        <v>439</v>
      </c>
      <c r="C489" s="129" t="s">
        <v>187</v>
      </c>
      <c r="D489" s="128" t="s">
        <v>106</v>
      </c>
      <c r="E489" s="127" t="s">
        <v>140</v>
      </c>
      <c r="F489" s="172" t="s">
        <v>106</v>
      </c>
      <c r="G489" s="126">
        <v>4511</v>
      </c>
      <c r="H489" s="177"/>
      <c r="I489" s="180"/>
      <c r="J489" s="187"/>
      <c r="K489" s="188"/>
      <c r="L489" s="189" t="s">
        <v>217</v>
      </c>
      <c r="M489" s="11">
        <v>4511</v>
      </c>
      <c r="N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17" t="str">
        <f t="shared" si="53"/>
        <v xml:space="preserve"> </v>
      </c>
      <c r="Q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17" t="str">
        <f t="shared" si="54"/>
        <v xml:space="preserve"> </v>
      </c>
      <c r="S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17" t="str">
        <f t="shared" si="55"/>
        <v xml:space="preserve"> </v>
      </c>
      <c r="U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17" t="str">
        <f t="shared" si="56"/>
        <v xml:space="preserve"> </v>
      </c>
      <c r="X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17" t="str">
        <f t="shared" si="57"/>
        <v xml:space="preserve"> </v>
      </c>
      <c r="Z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17" t="str">
        <f t="shared" si="58"/>
        <v xml:space="preserve"> </v>
      </c>
      <c r="AB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84" customFormat="1" ht="13.5" hidden="1">
      <c r="A490" s="170" t="str">
        <f t="shared" si="59"/>
        <v>71090102020000</v>
      </c>
      <c r="B490" s="171" t="s">
        <v>439</v>
      </c>
      <c r="C490" s="129" t="s">
        <v>187</v>
      </c>
      <c r="D490" s="128" t="s">
        <v>106</v>
      </c>
      <c r="E490" s="127" t="s">
        <v>140</v>
      </c>
      <c r="F490" s="172" t="s">
        <v>140</v>
      </c>
      <c r="G490" s="173" t="s">
        <v>440</v>
      </c>
      <c r="H490" s="141"/>
      <c r="I490" s="142"/>
      <c r="J490" s="143"/>
      <c r="K490" s="143"/>
      <c r="L490" s="24" t="s">
        <v>323</v>
      </c>
      <c r="M490" s="25"/>
      <c r="N490" s="183" t="e">
        <f>+'havelvac 7.2'!N483+'havelvac 7.3'!N483+'havelvac 7.4'!N483+'havelvac 7.5'!N483+'havelvac 7.6'!N483+'havelvac 7.7'!N483+'havelvac 7.9'!N483+'havelvac 7.8'!N483+'havelvac 7.10'!N483+'havelvac 7.11'!N483+'havelvac 7.12'!N483+'havelvac 7.13'!#REF!</f>
        <v>#REF!</v>
      </c>
      <c r="O490" s="183" t="e">
        <f>+'havelvac 7.2'!O483+'havelvac 7.3'!O483+'havelvac 7.4'!O483+'havelvac 7.5'!O483+'havelvac 7.6'!O483+'havelvac 7.7'!O483+'havelvac 7.9'!O483+'havelvac 7.8'!O483+'havelvac 7.10'!O483+'havelvac 7.11'!O483+'havelvac 7.12'!O483+'havelvac 7.13'!#REF!</f>
        <v>#REF!</v>
      </c>
      <c r="P490" s="216" t="str">
        <f t="shared" si="53"/>
        <v xml:space="preserve"> </v>
      </c>
      <c r="Q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16" t="str">
        <f t="shared" si="54"/>
        <v xml:space="preserve"> </v>
      </c>
      <c r="S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16" t="str">
        <f t="shared" si="55"/>
        <v xml:space="preserve"> </v>
      </c>
      <c r="U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83" t="e">
        <f>+'havelvac 7.2'!P483+'havelvac 7.3'!P483+'havelvac 7.4'!P483+'havelvac 7.5'!P483+'havelvac 7.6'!P483+'havelvac 7.7'!P483+'havelvac 7.9'!P483+'havelvac 7.8'!P483+'havelvac 7.10'!P483+'havelvac 7.11'!P483+'havelvac 7.12'!P483+'havelvac 7.13'!#REF!</f>
        <v>#REF!</v>
      </c>
      <c r="W490" s="216" t="str">
        <f t="shared" si="56"/>
        <v xml:space="preserve"> </v>
      </c>
      <c r="X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16" t="str">
        <f t="shared" si="57"/>
        <v xml:space="preserve"> </v>
      </c>
      <c r="Z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16" t="str">
        <f t="shared" si="58"/>
        <v xml:space="preserve"> </v>
      </c>
      <c r="AB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2" customFormat="1" hidden="1">
      <c r="A491" s="170" t="str">
        <f t="shared" si="59"/>
        <v>71090102024239</v>
      </c>
      <c r="B491" s="171" t="s">
        <v>439</v>
      </c>
      <c r="C491" s="129" t="s">
        <v>187</v>
      </c>
      <c r="D491" s="128" t="s">
        <v>106</v>
      </c>
      <c r="E491" s="127" t="s">
        <v>140</v>
      </c>
      <c r="F491" s="172" t="s">
        <v>140</v>
      </c>
      <c r="G491" s="126">
        <v>4239</v>
      </c>
      <c r="H491" s="22"/>
      <c r="I491" s="16"/>
      <c r="J491" s="17"/>
      <c r="K491" s="17"/>
      <c r="L491" s="26" t="s">
        <v>125</v>
      </c>
      <c r="M491" s="10">
        <v>4239</v>
      </c>
      <c r="N491" s="169" t="e">
        <f>+'havelvac 7.2'!N484+'havelvac 7.3'!N484+'havelvac 7.4'!N484+'havelvac 7.5'!N484+'havelvac 7.6'!N484+'havelvac 7.7'!N484+'havelvac 7.9'!N484+'havelvac 7.8'!N484+'havelvac 7.10'!N484+'havelvac 7.11'!N484+'havelvac 7.12'!N484+'havelvac 7.13'!#REF!</f>
        <v>#REF!</v>
      </c>
      <c r="O491" s="169" t="e">
        <f>+'havelvac 7.2'!O484+'havelvac 7.3'!O484+'havelvac 7.4'!O484+'havelvac 7.5'!O484+'havelvac 7.6'!O484+'havelvac 7.7'!O484+'havelvac 7.9'!O484+'havelvac 7.8'!O484+'havelvac 7.10'!O484+'havelvac 7.11'!O484+'havelvac 7.12'!O484+'havelvac 7.13'!#REF!</f>
        <v>#REF!</v>
      </c>
      <c r="P491" s="217" t="str">
        <f t="shared" si="53"/>
        <v xml:space="preserve"> </v>
      </c>
      <c r="Q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17" t="str">
        <f t="shared" si="54"/>
        <v xml:space="preserve"> </v>
      </c>
      <c r="S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17" t="str">
        <f t="shared" si="55"/>
        <v xml:space="preserve"> </v>
      </c>
      <c r="U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69" t="e">
        <f>+'havelvac 7.2'!P484+'havelvac 7.3'!P484+'havelvac 7.4'!P484+'havelvac 7.5'!P484+'havelvac 7.6'!P484+'havelvac 7.7'!P484+'havelvac 7.9'!P484+'havelvac 7.8'!P484+'havelvac 7.10'!P484+'havelvac 7.11'!P484+'havelvac 7.12'!P484+'havelvac 7.13'!#REF!</f>
        <v>#REF!</v>
      </c>
      <c r="W491" s="217" t="str">
        <f t="shared" si="56"/>
        <v xml:space="preserve"> </v>
      </c>
      <c r="X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17" t="str">
        <f t="shared" si="57"/>
        <v xml:space="preserve"> </v>
      </c>
      <c r="Z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17" t="str">
        <f t="shared" si="58"/>
        <v xml:space="preserve"> </v>
      </c>
      <c r="AB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2" customFormat="1" ht="25.5" hidden="1">
      <c r="A492" s="170" t="str">
        <f t="shared" si="59"/>
        <v>71090102024511</v>
      </c>
      <c r="B492" s="186" t="s">
        <v>439</v>
      </c>
      <c r="C492" s="129" t="s">
        <v>187</v>
      </c>
      <c r="D492" s="128" t="s">
        <v>106</v>
      </c>
      <c r="E492" s="127" t="s">
        <v>140</v>
      </c>
      <c r="F492" s="172" t="s">
        <v>140</v>
      </c>
      <c r="G492" s="126">
        <v>4511</v>
      </c>
      <c r="H492" s="177"/>
      <c r="I492" s="180"/>
      <c r="J492" s="187"/>
      <c r="K492" s="188"/>
      <c r="L492" s="189" t="s">
        <v>217</v>
      </c>
      <c r="M492" s="11">
        <v>4511</v>
      </c>
      <c r="N492" s="169">
        <f>+'havelvac 7.2'!N485+'havelvac 7.3'!N485+'havelvac 7.4'!N485+'havelvac 7.5'!N485+'havelvac 7.6'!N485+'havelvac 7.7'!N485+'havelvac 7.9'!N485+'havelvac 7.8'!N485+'havelvac 7.10'!N485+'havelvac 7.11'!N485+'havelvac 7.12'!N485+'havelvac 7.13'!N483</f>
        <v>37454.800000000003</v>
      </c>
      <c r="O492" s="169">
        <f>+'havelvac 7.2'!O485+'havelvac 7.3'!O485+'havelvac 7.4'!O485+'havelvac 7.5'!O485+'havelvac 7.6'!O485+'havelvac 7.7'!O485+'havelvac 7.9'!O485+'havelvac 7.8'!O485+'havelvac 7.10'!O485+'havelvac 7.11'!O485+'havelvac 7.12'!O485+'havelvac 7.13'!O483</f>
        <v>100</v>
      </c>
      <c r="P492" s="217" t="str">
        <f t="shared" si="53"/>
        <v xml:space="preserve"> </v>
      </c>
      <c r="Q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17" t="str">
        <f t="shared" si="54"/>
        <v xml:space="preserve"> </v>
      </c>
      <c r="S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17" t="str">
        <f t="shared" si="55"/>
        <v xml:space="preserve"> </v>
      </c>
      <c r="U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69">
        <f>+'havelvac 7.2'!P485+'havelvac 7.3'!P485+'havelvac 7.4'!P485+'havelvac 7.5'!P485+'havelvac 7.6'!P485+'havelvac 7.7'!P485+'havelvac 7.9'!P485+'havelvac 7.8'!P485+'havelvac 7.10'!P485+'havelvac 7.11'!P485+'havelvac 7.12'!P485+'havelvac 7.13'!P483</f>
        <v>37354.800000000003</v>
      </c>
      <c r="W492" s="217" t="str">
        <f t="shared" si="56"/>
        <v xml:space="preserve"> </v>
      </c>
      <c r="X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17" t="str">
        <f t="shared" si="57"/>
        <v xml:space="preserve"> </v>
      </c>
      <c r="Z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17" t="str">
        <f t="shared" si="58"/>
        <v xml:space="preserve"> </v>
      </c>
      <c r="AB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84" customFormat="1" ht="13.5" hidden="1">
      <c r="A493" s="170" t="str">
        <f t="shared" si="59"/>
        <v>71090102030000</v>
      </c>
      <c r="B493" s="171" t="s">
        <v>439</v>
      </c>
      <c r="C493" s="129" t="s">
        <v>187</v>
      </c>
      <c r="D493" s="128" t="s">
        <v>106</v>
      </c>
      <c r="E493" s="127" t="s">
        <v>140</v>
      </c>
      <c r="F493" s="172" t="s">
        <v>442</v>
      </c>
      <c r="G493" s="173" t="s">
        <v>440</v>
      </c>
      <c r="H493" s="141"/>
      <c r="I493" s="142"/>
      <c r="J493" s="143"/>
      <c r="K493" s="143"/>
      <c r="L493" s="24" t="s">
        <v>324</v>
      </c>
      <c r="M493" s="25"/>
      <c r="N493" s="183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93" s="183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93" s="216" t="str">
        <f t="shared" si="53"/>
        <v xml:space="preserve"> </v>
      </c>
      <c r="Q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16" t="str">
        <f t="shared" si="54"/>
        <v xml:space="preserve"> </v>
      </c>
      <c r="S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16" t="str">
        <f t="shared" si="55"/>
        <v xml:space="preserve"> </v>
      </c>
      <c r="U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83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93" s="216" t="str">
        <f t="shared" si="56"/>
        <v xml:space="preserve"> </v>
      </c>
      <c r="X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16" t="str">
        <f t="shared" si="57"/>
        <v xml:space="preserve"> </v>
      </c>
      <c r="Z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16" t="str">
        <f t="shared" si="58"/>
        <v xml:space="preserve"> </v>
      </c>
      <c r="AB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2" customFormat="1" hidden="1">
      <c r="A494" s="170" t="str">
        <f t="shared" si="59"/>
        <v>71090102034239</v>
      </c>
      <c r="B494" s="171" t="s">
        <v>439</v>
      </c>
      <c r="C494" s="129" t="s">
        <v>187</v>
      </c>
      <c r="D494" s="128" t="s">
        <v>106</v>
      </c>
      <c r="E494" s="127" t="s">
        <v>140</v>
      </c>
      <c r="F494" s="172" t="s">
        <v>442</v>
      </c>
      <c r="G494" s="126">
        <v>4239</v>
      </c>
      <c r="H494" s="22"/>
      <c r="I494" s="16"/>
      <c r="J494" s="17"/>
      <c r="K494" s="17"/>
      <c r="L494" s="26" t="s">
        <v>125</v>
      </c>
      <c r="M494" s="10">
        <v>4239</v>
      </c>
      <c r="N494" s="169">
        <f>+'havelvac 7.2'!N487+'havelvac 7.3'!N487+'havelvac 7.4'!N487+'havelvac 7.5'!N487+'havelvac 7.6'!N487+'havelvac 7.7'!N487+'havelvac 7.9'!N487+'havelvac 7.8'!N487+'havelvac 7.10'!N487+'havelvac 7.11'!N487+'havelvac 7.12'!N487+'havelvac 7.13'!N485</f>
        <v>37454.800000000003</v>
      </c>
      <c r="O494" s="169">
        <f>+'havelvac 7.2'!O487+'havelvac 7.3'!O487+'havelvac 7.4'!O487+'havelvac 7.5'!O487+'havelvac 7.6'!O487+'havelvac 7.7'!O487+'havelvac 7.9'!O487+'havelvac 7.8'!O487+'havelvac 7.10'!O487+'havelvac 7.11'!O487+'havelvac 7.12'!O487+'havelvac 7.13'!O485</f>
        <v>100</v>
      </c>
      <c r="P494" s="217" t="str">
        <f t="shared" si="53"/>
        <v xml:space="preserve"> </v>
      </c>
      <c r="Q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17" t="str">
        <f t="shared" si="54"/>
        <v xml:space="preserve"> </v>
      </c>
      <c r="S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17" t="str">
        <f t="shared" si="55"/>
        <v xml:space="preserve"> </v>
      </c>
      <c r="U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69">
        <f>+'havelvac 7.2'!P487+'havelvac 7.3'!P487+'havelvac 7.4'!P487+'havelvac 7.5'!P487+'havelvac 7.6'!P487+'havelvac 7.7'!P487+'havelvac 7.9'!P487+'havelvac 7.8'!P487+'havelvac 7.10'!P487+'havelvac 7.11'!P487+'havelvac 7.12'!P487+'havelvac 7.13'!P485</f>
        <v>37354.800000000003</v>
      </c>
      <c r="W494" s="217" t="str">
        <f t="shared" si="56"/>
        <v xml:space="preserve"> </v>
      </c>
      <c r="X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17" t="str">
        <f t="shared" si="57"/>
        <v xml:space="preserve"> </v>
      </c>
      <c r="Z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17" t="str">
        <f t="shared" si="58"/>
        <v xml:space="preserve"> </v>
      </c>
      <c r="AB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2" customFormat="1" ht="25.5" hidden="1">
      <c r="A495" s="170" t="str">
        <f t="shared" si="59"/>
        <v>71090102034511</v>
      </c>
      <c r="B495" s="186" t="s">
        <v>439</v>
      </c>
      <c r="C495" s="129" t="s">
        <v>187</v>
      </c>
      <c r="D495" s="128" t="s">
        <v>106</v>
      </c>
      <c r="E495" s="127" t="s">
        <v>140</v>
      </c>
      <c r="F495" s="172" t="s">
        <v>442</v>
      </c>
      <c r="G495" s="126">
        <v>4511</v>
      </c>
      <c r="H495" s="177"/>
      <c r="I495" s="180"/>
      <c r="J495" s="187"/>
      <c r="K495" s="188"/>
      <c r="L495" s="189" t="s">
        <v>217</v>
      </c>
      <c r="M495" s="11">
        <v>4511</v>
      </c>
      <c r="N495" s="169">
        <f>+'havelvac 7.2'!N488+'havelvac 7.3'!N488+'havelvac 7.4'!N488+'havelvac 7.5'!N488+'havelvac 7.6'!N488+'havelvac 7.7'!N488+'havelvac 7.9'!N488+'havelvac 7.8'!N488+'havelvac 7.10'!N488+'havelvac 7.11'!N488+'havelvac 7.12'!N488+'havelvac 7.13'!N486</f>
        <v>0</v>
      </c>
      <c r="O495" s="169">
        <f>+'havelvac 7.2'!O488+'havelvac 7.3'!O488+'havelvac 7.4'!O488+'havelvac 7.5'!O488+'havelvac 7.6'!O488+'havelvac 7.7'!O488+'havelvac 7.9'!O488+'havelvac 7.8'!O488+'havelvac 7.10'!O488+'havelvac 7.11'!O488+'havelvac 7.12'!O488+'havelvac 7.13'!O486</f>
        <v>0</v>
      </c>
      <c r="P495" s="217" t="str">
        <f t="shared" si="53"/>
        <v xml:space="preserve"> </v>
      </c>
      <c r="Q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17" t="str">
        <f t="shared" si="54"/>
        <v xml:space="preserve"> </v>
      </c>
      <c r="S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17" t="str">
        <f t="shared" si="55"/>
        <v xml:space="preserve"> </v>
      </c>
      <c r="U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69">
        <f>+'havelvac 7.2'!P488+'havelvac 7.3'!P488+'havelvac 7.4'!P488+'havelvac 7.5'!P488+'havelvac 7.6'!P488+'havelvac 7.7'!P488+'havelvac 7.9'!P488+'havelvac 7.8'!P488+'havelvac 7.10'!P488+'havelvac 7.11'!P488+'havelvac 7.12'!P488+'havelvac 7.13'!P486</f>
        <v>0</v>
      </c>
      <c r="W495" s="217" t="str">
        <f t="shared" si="56"/>
        <v xml:space="preserve"> </v>
      </c>
      <c r="X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17" t="str">
        <f t="shared" si="57"/>
        <v xml:space="preserve"> </v>
      </c>
      <c r="Z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17" t="str">
        <f t="shared" si="58"/>
        <v xml:space="preserve"> </v>
      </c>
      <c r="AB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75" customFormat="1" ht="13.5" hidden="1">
      <c r="A496" s="170" t="str">
        <f t="shared" si="59"/>
        <v>71090200000000</v>
      </c>
      <c r="B496" s="171" t="s">
        <v>439</v>
      </c>
      <c r="C496" s="129" t="s">
        <v>187</v>
      </c>
      <c r="D496" s="128" t="s">
        <v>140</v>
      </c>
      <c r="E496" s="127" t="s">
        <v>441</v>
      </c>
      <c r="F496" s="172" t="s">
        <v>441</v>
      </c>
      <c r="G496" s="173" t="s">
        <v>440</v>
      </c>
      <c r="H496" s="166">
        <v>2920</v>
      </c>
      <c r="I496" s="159" t="s">
        <v>187</v>
      </c>
      <c r="J496" s="160">
        <v>2</v>
      </c>
      <c r="K496" s="160">
        <v>0</v>
      </c>
      <c r="L496" s="161" t="s">
        <v>325</v>
      </c>
      <c r="M496" s="167"/>
      <c r="N496" s="174">
        <f>+'havelvac 7.2'!N489+'havelvac 7.3'!N489+'havelvac 7.4'!N489+'havelvac 7.5'!N489+'havelvac 7.6'!N489+'havelvac 7.7'!N489+'havelvac 7.9'!N489+'havelvac 7.8'!N489+'havelvac 7.10'!N489+'havelvac 7.11'!N489+'havelvac 7.12'!N489+'havelvac 7.13'!N487</f>
        <v>0</v>
      </c>
      <c r="O496" s="174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96" s="214" t="str">
        <f t="shared" si="53"/>
        <v xml:space="preserve"> </v>
      </c>
      <c r="Q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14" t="str">
        <f t="shared" si="54"/>
        <v xml:space="preserve"> </v>
      </c>
      <c r="S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14" t="str">
        <f t="shared" si="55"/>
        <v xml:space="preserve"> </v>
      </c>
      <c r="U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74">
        <f>+'havelvac 7.2'!P489+'havelvac 7.3'!P489+'havelvac 7.4'!P489+'havelvac 7.5'!P489+'havelvac 7.6'!P489+'havelvac 7.7'!P489+'havelvac 7.9'!P489+'havelvac 7.8'!P489+'havelvac 7.10'!P489+'havelvac 7.11'!P489+'havelvac 7.12'!P489+'havelvac 7.13'!P487</f>
        <v>0</v>
      </c>
      <c r="W496" s="214" t="str">
        <f t="shared" si="56"/>
        <v xml:space="preserve"> </v>
      </c>
      <c r="X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14" t="str">
        <f t="shared" si="57"/>
        <v xml:space="preserve"> </v>
      </c>
      <c r="Z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14" t="str">
        <f t="shared" si="58"/>
        <v xml:space="preserve"> </v>
      </c>
      <c r="AB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2" customFormat="1" ht="12.75" hidden="1">
      <c r="A497" s="170" t="str">
        <f t="shared" si="59"/>
        <v>71090200000001</v>
      </c>
      <c r="B497" s="171" t="s">
        <v>439</v>
      </c>
      <c r="C497" s="129" t="s">
        <v>187</v>
      </c>
      <c r="D497" s="128" t="s">
        <v>140</v>
      </c>
      <c r="E497" s="127" t="s">
        <v>441</v>
      </c>
      <c r="F497" s="172" t="s">
        <v>441</v>
      </c>
      <c r="G497" s="173" t="s">
        <v>96</v>
      </c>
      <c r="H497" s="22"/>
      <c r="I497" s="16"/>
      <c r="J497" s="17"/>
      <c r="K497" s="17"/>
      <c r="L497" s="27" t="s">
        <v>110</v>
      </c>
      <c r="M497" s="28"/>
      <c r="N497" s="176">
        <f>+'havelvac 7.2'!N490+'havelvac 7.3'!N490+'havelvac 7.4'!N490+'havelvac 7.5'!N490+'havelvac 7.6'!N490+'havelvac 7.7'!N490+'havelvac 7.9'!N490+'havelvac 7.8'!N490+'havelvac 7.10'!N490+'havelvac 7.11'!N490+'havelvac 7.12'!N490+'havelvac 7.13'!N488</f>
        <v>0</v>
      </c>
      <c r="O497" s="176">
        <f>+'havelvac 7.2'!O490+'havelvac 7.3'!O490+'havelvac 7.4'!O490+'havelvac 7.5'!O490+'havelvac 7.6'!O490+'havelvac 7.7'!O490+'havelvac 7.9'!O490+'havelvac 7.8'!O490+'havelvac 7.10'!O490+'havelvac 7.11'!O490+'havelvac 7.12'!O490+'havelvac 7.13'!O488</f>
        <v>0</v>
      </c>
      <c r="P497" s="213" t="str">
        <f t="shared" si="53"/>
        <v xml:space="preserve"> </v>
      </c>
      <c r="Q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13" t="str">
        <f t="shared" si="54"/>
        <v xml:space="preserve"> </v>
      </c>
      <c r="S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13" t="str">
        <f t="shared" si="55"/>
        <v xml:space="preserve"> </v>
      </c>
      <c r="U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76">
        <f>+'havelvac 7.2'!P490+'havelvac 7.3'!P490+'havelvac 7.4'!P490+'havelvac 7.5'!P490+'havelvac 7.6'!P490+'havelvac 7.7'!P490+'havelvac 7.9'!P490+'havelvac 7.8'!P490+'havelvac 7.10'!P490+'havelvac 7.11'!P490+'havelvac 7.12'!P490+'havelvac 7.13'!P488</f>
        <v>0</v>
      </c>
      <c r="W497" s="213" t="str">
        <f t="shared" si="56"/>
        <v xml:space="preserve"> </v>
      </c>
      <c r="X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13" t="str">
        <f t="shared" si="57"/>
        <v xml:space="preserve"> </v>
      </c>
      <c r="Z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13" t="str">
        <f t="shared" si="58"/>
        <v xml:space="preserve"> </v>
      </c>
      <c r="AB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79" customFormat="1" ht="25.5" hidden="1">
      <c r="A498" s="170" t="str">
        <f t="shared" si="59"/>
        <v>71090201000000</v>
      </c>
      <c r="B498" s="171" t="s">
        <v>439</v>
      </c>
      <c r="C498" s="129" t="s">
        <v>187</v>
      </c>
      <c r="D498" s="128" t="s">
        <v>140</v>
      </c>
      <c r="E498" s="127" t="s">
        <v>106</v>
      </c>
      <c r="F498" s="172" t="s">
        <v>441</v>
      </c>
      <c r="G498" s="173" t="s">
        <v>440</v>
      </c>
      <c r="H498" s="146">
        <v>2921</v>
      </c>
      <c r="I498" s="147" t="s">
        <v>187</v>
      </c>
      <c r="J498" s="148">
        <v>2</v>
      </c>
      <c r="K498" s="148">
        <v>1</v>
      </c>
      <c r="L498" s="149" t="s">
        <v>326</v>
      </c>
      <c r="M498" s="150"/>
      <c r="N498" s="178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8" s="178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8" s="215" t="str">
        <f t="shared" si="53"/>
        <v xml:space="preserve"> </v>
      </c>
      <c r="Q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15" t="str">
        <f t="shared" si="54"/>
        <v xml:space="preserve"> </v>
      </c>
      <c r="S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15" t="str">
        <f t="shared" si="55"/>
        <v xml:space="preserve"> </v>
      </c>
      <c r="U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78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8" s="215" t="str">
        <f t="shared" si="56"/>
        <v xml:space="preserve"> </v>
      </c>
      <c r="X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15" t="str">
        <f t="shared" si="57"/>
        <v xml:space="preserve"> </v>
      </c>
      <c r="Z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15" t="str">
        <f t="shared" si="58"/>
        <v xml:space="preserve"> </v>
      </c>
      <c r="AB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2" customFormat="1" ht="12.75" hidden="1">
      <c r="A499" s="170" t="str">
        <f t="shared" si="59"/>
        <v>71090201000001</v>
      </c>
      <c r="B499" s="171" t="s">
        <v>439</v>
      </c>
      <c r="C499" s="129" t="s">
        <v>187</v>
      </c>
      <c r="D499" s="128" t="s">
        <v>140</v>
      </c>
      <c r="E499" s="127" t="s">
        <v>106</v>
      </c>
      <c r="F499" s="172" t="s">
        <v>441</v>
      </c>
      <c r="G499" s="173" t="s">
        <v>96</v>
      </c>
      <c r="H499" s="22"/>
      <c r="I499" s="22"/>
      <c r="J499" s="23"/>
      <c r="K499" s="23"/>
      <c r="L499" s="27" t="s">
        <v>108</v>
      </c>
      <c r="M499" s="28"/>
      <c r="N499" s="176">
        <f>+'havelvac 7.2'!N494+'havelvac 7.3'!N494+'havelvac 7.4'!N494+'havelvac 7.5'!N494+'havelvac 7.6'!N494+'havelvac 7.7'!N494+'havelvac 7.9'!N494+'havelvac 7.8'!N494+'havelvac 7.10'!N494+'havelvac 7.11'!N494+'havelvac 7.12'!N494+'havelvac 7.13'!N490</f>
        <v>37454.800000000003</v>
      </c>
      <c r="O499" s="176">
        <f>+'havelvac 7.2'!O494+'havelvac 7.3'!O494+'havelvac 7.4'!O494+'havelvac 7.5'!O494+'havelvac 7.6'!O494+'havelvac 7.7'!O494+'havelvac 7.9'!O494+'havelvac 7.8'!O494+'havelvac 7.10'!O494+'havelvac 7.11'!O494+'havelvac 7.12'!O494+'havelvac 7.13'!O490</f>
        <v>100</v>
      </c>
      <c r="P499" s="213" t="str">
        <f t="shared" si="53"/>
        <v xml:space="preserve"> </v>
      </c>
      <c r="Q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13" t="str">
        <f t="shared" si="54"/>
        <v xml:space="preserve"> </v>
      </c>
      <c r="S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13" t="str">
        <f t="shared" si="55"/>
        <v xml:space="preserve"> </v>
      </c>
      <c r="U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76">
        <f>+'havelvac 7.2'!P494+'havelvac 7.3'!P494+'havelvac 7.4'!P494+'havelvac 7.5'!P494+'havelvac 7.6'!P494+'havelvac 7.7'!P494+'havelvac 7.9'!P494+'havelvac 7.8'!P494+'havelvac 7.10'!P494+'havelvac 7.11'!P494+'havelvac 7.12'!P494+'havelvac 7.13'!P490</f>
        <v>37354.800000000003</v>
      </c>
      <c r="W499" s="213" t="str">
        <f t="shared" si="56"/>
        <v xml:space="preserve"> </v>
      </c>
      <c r="X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13" t="str">
        <f t="shared" si="57"/>
        <v xml:space="preserve"> </v>
      </c>
      <c r="Z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13" t="str">
        <f t="shared" si="58"/>
        <v xml:space="preserve"> </v>
      </c>
      <c r="AB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84" customFormat="1" ht="13.5" hidden="1">
      <c r="A500" s="170" t="str">
        <f t="shared" si="59"/>
        <v>71090201010000</v>
      </c>
      <c r="B500" s="171" t="s">
        <v>439</v>
      </c>
      <c r="C500" s="129" t="s">
        <v>187</v>
      </c>
      <c r="D500" s="128" t="s">
        <v>140</v>
      </c>
      <c r="E500" s="127" t="s">
        <v>106</v>
      </c>
      <c r="F500" s="172" t="s">
        <v>106</v>
      </c>
      <c r="G500" s="173" t="s">
        <v>440</v>
      </c>
      <c r="H500" s="141"/>
      <c r="I500" s="142"/>
      <c r="J500" s="143"/>
      <c r="K500" s="143"/>
      <c r="L500" s="24" t="s">
        <v>322</v>
      </c>
      <c r="M500" s="25"/>
      <c r="N500" s="183">
        <f>+'havelvac 7.2'!N495+'havelvac 7.3'!N495+'havelvac 7.4'!N495+'havelvac 7.5'!N495+'havelvac 7.6'!N495+'havelvac 7.7'!N495+'havelvac 7.9'!N495+'havelvac 7.8'!N495+'havelvac 7.10'!N495+'havelvac 7.11'!N495+'havelvac 7.12'!N495+'havelvac 7.13'!N491</f>
        <v>0</v>
      </c>
      <c r="O500" s="183">
        <f>+'havelvac 7.2'!O495+'havelvac 7.3'!O495+'havelvac 7.4'!O495+'havelvac 7.5'!O495+'havelvac 7.6'!O495+'havelvac 7.7'!O495+'havelvac 7.9'!O495+'havelvac 7.8'!O495+'havelvac 7.10'!O495+'havelvac 7.11'!O495+'havelvac 7.12'!O495+'havelvac 7.13'!O491</f>
        <v>0</v>
      </c>
      <c r="P500" s="216" t="str">
        <f t="shared" si="53"/>
        <v xml:space="preserve"> </v>
      </c>
      <c r="Q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16" t="str">
        <f t="shared" si="54"/>
        <v xml:space="preserve"> </v>
      </c>
      <c r="S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16" t="str">
        <f t="shared" si="55"/>
        <v xml:space="preserve"> </v>
      </c>
      <c r="U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83">
        <f>+'havelvac 7.2'!P495+'havelvac 7.3'!P495+'havelvac 7.4'!P495+'havelvac 7.5'!P495+'havelvac 7.6'!P495+'havelvac 7.7'!P495+'havelvac 7.9'!P495+'havelvac 7.8'!P495+'havelvac 7.10'!P495+'havelvac 7.11'!P495+'havelvac 7.12'!P495+'havelvac 7.13'!P491</f>
        <v>0</v>
      </c>
      <c r="W500" s="216" t="str">
        <f t="shared" si="56"/>
        <v xml:space="preserve"> </v>
      </c>
      <c r="X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16" t="str">
        <f t="shared" si="57"/>
        <v xml:space="preserve"> </v>
      </c>
      <c r="Z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16" t="str">
        <f t="shared" si="58"/>
        <v xml:space="preserve"> </v>
      </c>
      <c r="AB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2" customFormat="1" hidden="1">
      <c r="A501" s="170" t="str">
        <f t="shared" si="59"/>
        <v>71090201014239</v>
      </c>
      <c r="B501" s="171" t="s">
        <v>439</v>
      </c>
      <c r="C501" s="129" t="s">
        <v>187</v>
      </c>
      <c r="D501" s="128" t="s">
        <v>140</v>
      </c>
      <c r="E501" s="127" t="s">
        <v>106</v>
      </c>
      <c r="F501" s="172" t="s">
        <v>106</v>
      </c>
      <c r="G501" s="126">
        <v>4239</v>
      </c>
      <c r="H501" s="22"/>
      <c r="I501" s="16"/>
      <c r="J501" s="17"/>
      <c r="K501" s="17"/>
      <c r="L501" s="26" t="s">
        <v>125</v>
      </c>
      <c r="M501" s="10">
        <v>4239</v>
      </c>
      <c r="N501" s="169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501" s="169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501" s="217" t="str">
        <f t="shared" si="53"/>
        <v xml:space="preserve"> </v>
      </c>
      <c r="Q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17" t="str">
        <f t="shared" si="54"/>
        <v xml:space="preserve"> </v>
      </c>
      <c r="S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17" t="str">
        <f t="shared" si="55"/>
        <v xml:space="preserve"> </v>
      </c>
      <c r="U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69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501" s="217" t="str">
        <f t="shared" si="56"/>
        <v xml:space="preserve"> </v>
      </c>
      <c r="X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17" t="str">
        <f t="shared" si="57"/>
        <v xml:space="preserve"> </v>
      </c>
      <c r="Z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17" t="str">
        <f t="shared" si="58"/>
        <v xml:space="preserve"> </v>
      </c>
      <c r="AB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2" customFormat="1" ht="25.5" hidden="1">
      <c r="A502" s="170" t="str">
        <f t="shared" si="59"/>
        <v>71090201014511</v>
      </c>
      <c r="B502" s="186" t="s">
        <v>439</v>
      </c>
      <c r="C502" s="129" t="s">
        <v>187</v>
      </c>
      <c r="D502" s="128" t="s">
        <v>140</v>
      </c>
      <c r="E502" s="127" t="s">
        <v>106</v>
      </c>
      <c r="F502" s="172" t="s">
        <v>106</v>
      </c>
      <c r="G502" s="126">
        <v>4511</v>
      </c>
      <c r="H502" s="177"/>
      <c r="I502" s="180"/>
      <c r="J502" s="187"/>
      <c r="K502" s="188"/>
      <c r="L502" s="189" t="s">
        <v>217</v>
      </c>
      <c r="M502" s="11">
        <v>4511</v>
      </c>
      <c r="N502" s="169">
        <f>+'havelvac 7.2'!N497+'havelvac 7.3'!N497+'havelvac 7.4'!N497+'havelvac 7.5'!N497+'havelvac 7.6'!N497+'havelvac 7.7'!N497+'havelvac 7.9'!N497+'havelvac 7.8'!N497+'havelvac 7.10'!N497+'havelvac 7.11'!N497+'havelvac 7.12'!N497+'havelvac 7.13'!N495</f>
        <v>100</v>
      </c>
      <c r="O502" s="169">
        <f>+'havelvac 7.2'!O497+'havelvac 7.3'!O497+'havelvac 7.4'!O497+'havelvac 7.5'!O497+'havelvac 7.6'!O497+'havelvac 7.7'!O497+'havelvac 7.9'!O497+'havelvac 7.8'!O497+'havelvac 7.10'!O497+'havelvac 7.11'!O497+'havelvac 7.12'!O497+'havelvac 7.13'!O495</f>
        <v>100</v>
      </c>
      <c r="P502" s="217" t="str">
        <f t="shared" si="53"/>
        <v xml:space="preserve"> </v>
      </c>
      <c r="Q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17" t="str">
        <f t="shared" si="54"/>
        <v xml:space="preserve"> </v>
      </c>
      <c r="S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17" t="str">
        <f t="shared" si="55"/>
        <v xml:space="preserve"> </v>
      </c>
      <c r="U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69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502" s="217" t="str">
        <f t="shared" si="56"/>
        <v xml:space="preserve"> </v>
      </c>
      <c r="X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17" t="str">
        <f t="shared" si="57"/>
        <v xml:space="preserve"> </v>
      </c>
      <c r="Z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17" t="str">
        <f t="shared" si="58"/>
        <v xml:space="preserve"> </v>
      </c>
      <c r="AB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84" customFormat="1" ht="13.5" hidden="1">
      <c r="A503" s="170" t="str">
        <f t="shared" si="59"/>
        <v>71090201020000</v>
      </c>
      <c r="B503" s="171" t="s">
        <v>439</v>
      </c>
      <c r="C503" s="129" t="s">
        <v>187</v>
      </c>
      <c r="D503" s="128" t="s">
        <v>140</v>
      </c>
      <c r="E503" s="127" t="s">
        <v>106</v>
      </c>
      <c r="F503" s="172" t="s">
        <v>140</v>
      </c>
      <c r="G503" s="173" t="s">
        <v>440</v>
      </c>
      <c r="H503" s="141"/>
      <c r="I503" s="142"/>
      <c r="J503" s="143"/>
      <c r="K503" s="143"/>
      <c r="L503" s="24" t="s">
        <v>323</v>
      </c>
      <c r="M503" s="25"/>
      <c r="N503" s="183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503" s="183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503" s="216" t="str">
        <f t="shared" si="53"/>
        <v xml:space="preserve"> </v>
      </c>
      <c r="Q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16" t="str">
        <f t="shared" si="54"/>
        <v xml:space="preserve"> </v>
      </c>
      <c r="S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16" t="str">
        <f t="shared" si="55"/>
        <v xml:space="preserve"> </v>
      </c>
      <c r="U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83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503" s="216" t="str">
        <f t="shared" si="56"/>
        <v xml:space="preserve"> </v>
      </c>
      <c r="X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16" t="str">
        <f t="shared" si="57"/>
        <v xml:space="preserve"> </v>
      </c>
      <c r="Z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16" t="str">
        <f t="shared" si="58"/>
        <v xml:space="preserve"> </v>
      </c>
      <c r="AB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2" customFormat="1" hidden="1">
      <c r="A504" s="170" t="str">
        <f t="shared" si="59"/>
        <v>71090201024239</v>
      </c>
      <c r="B504" s="171" t="s">
        <v>439</v>
      </c>
      <c r="C504" s="129" t="s">
        <v>187</v>
      </c>
      <c r="D504" s="128" t="s">
        <v>140</v>
      </c>
      <c r="E504" s="127" t="s">
        <v>106</v>
      </c>
      <c r="F504" s="172" t="s">
        <v>140</v>
      </c>
      <c r="G504" s="126">
        <v>4239</v>
      </c>
      <c r="H504" s="22"/>
      <c r="I504" s="16"/>
      <c r="J504" s="17"/>
      <c r="K504" s="17"/>
      <c r="L504" s="26" t="s">
        <v>125</v>
      </c>
      <c r="M504" s="10">
        <v>4239</v>
      </c>
      <c r="N504" s="169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504" s="169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504" s="217" t="str">
        <f t="shared" si="53"/>
        <v xml:space="preserve"> </v>
      </c>
      <c r="Q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17" t="str">
        <f t="shared" si="54"/>
        <v xml:space="preserve"> </v>
      </c>
      <c r="S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17" t="str">
        <f t="shared" si="55"/>
        <v xml:space="preserve"> </v>
      </c>
      <c r="U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69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504" s="217" t="str">
        <f t="shared" si="56"/>
        <v xml:space="preserve"> </v>
      </c>
      <c r="X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17" t="str">
        <f t="shared" si="57"/>
        <v xml:space="preserve"> </v>
      </c>
      <c r="Z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17" t="str">
        <f t="shared" si="58"/>
        <v xml:space="preserve"> </v>
      </c>
      <c r="AB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2" customFormat="1" ht="25.5" hidden="1">
      <c r="A505" s="170" t="str">
        <f t="shared" si="59"/>
        <v>71090201024511</v>
      </c>
      <c r="B505" s="186" t="s">
        <v>439</v>
      </c>
      <c r="C505" s="129" t="s">
        <v>187</v>
      </c>
      <c r="D505" s="128" t="s">
        <v>140</v>
      </c>
      <c r="E505" s="127" t="s">
        <v>106</v>
      </c>
      <c r="F505" s="172" t="s">
        <v>140</v>
      </c>
      <c r="G505" s="126">
        <v>4511</v>
      </c>
      <c r="H505" s="177"/>
      <c r="I505" s="180"/>
      <c r="J505" s="187"/>
      <c r="K505" s="188"/>
      <c r="L505" s="189" t="s">
        <v>217</v>
      </c>
      <c r="M505" s="11">
        <v>4511</v>
      </c>
      <c r="N505" s="169">
        <f>+'havelvac 7.2'!N500+'havelvac 7.3'!N500+'havelvac 7.4'!N500+'havelvac 7.5'!N500+'havelvac 7.6'!N500+'havelvac 7.7'!N500+'havelvac 7.9'!N500+'havelvac 7.8'!N500+'havelvac 7.10'!N500+'havelvac 7.11'!N500+'havelvac 7.12'!N500+'havelvac 7.13'!N498</f>
        <v>33474.1</v>
      </c>
      <c r="O505" s="169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505" s="217" t="str">
        <f t="shared" si="53"/>
        <v xml:space="preserve"> </v>
      </c>
      <c r="Q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17" t="str">
        <f t="shared" si="54"/>
        <v xml:space="preserve"> </v>
      </c>
      <c r="S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17" t="str">
        <f t="shared" si="55"/>
        <v xml:space="preserve"> </v>
      </c>
      <c r="U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69">
        <f>+'havelvac 7.2'!P500+'havelvac 7.3'!P500+'havelvac 7.4'!P500+'havelvac 7.5'!P500+'havelvac 7.6'!P500+'havelvac 7.7'!P500+'havelvac 7.9'!P500+'havelvac 7.8'!P500+'havelvac 7.10'!P500+'havelvac 7.11'!P500+'havelvac 7.12'!P500+'havelvac 7.13'!P498</f>
        <v>33474.1</v>
      </c>
      <c r="W505" s="217" t="str">
        <f t="shared" si="56"/>
        <v xml:space="preserve"> </v>
      </c>
      <c r="X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17" t="str">
        <f t="shared" si="57"/>
        <v xml:space="preserve"> </v>
      </c>
      <c r="Z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17" t="str">
        <f t="shared" si="58"/>
        <v xml:space="preserve"> </v>
      </c>
      <c r="AB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84" customFormat="1" ht="13.5" hidden="1">
      <c r="A506" s="170" t="str">
        <f t="shared" si="59"/>
        <v>71090201030000</v>
      </c>
      <c r="B506" s="171" t="s">
        <v>439</v>
      </c>
      <c r="C506" s="129" t="s">
        <v>187</v>
      </c>
      <c r="D506" s="128" t="s">
        <v>140</v>
      </c>
      <c r="E506" s="127" t="s">
        <v>106</v>
      </c>
      <c r="F506" s="172" t="s">
        <v>442</v>
      </c>
      <c r="G506" s="173" t="s">
        <v>440</v>
      </c>
      <c r="H506" s="141"/>
      <c r="I506" s="142"/>
      <c r="J506" s="143"/>
      <c r="K506" s="143"/>
      <c r="L506" s="24" t="s">
        <v>324</v>
      </c>
      <c r="M506" s="25"/>
      <c r="N506" s="183">
        <f>+'havelvac 7.2'!N501+'havelvac 7.3'!N501+'havelvac 7.4'!N501+'havelvac 7.5'!N501+'havelvac 7.6'!N501+'havelvac 7.7'!N501+'havelvac 7.9'!N501+'havelvac 7.8'!N501+'havelvac 7.10'!N501+'havelvac 7.11'!N501+'havelvac 7.12'!N501+'havelvac 7.13'!N499</f>
        <v>184.7</v>
      </c>
      <c r="O506" s="183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506" s="216" t="str">
        <f t="shared" si="53"/>
        <v xml:space="preserve"> </v>
      </c>
      <c r="Q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16" t="str">
        <f t="shared" si="54"/>
        <v xml:space="preserve"> </v>
      </c>
      <c r="S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16" t="str">
        <f t="shared" si="55"/>
        <v xml:space="preserve"> </v>
      </c>
      <c r="U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83">
        <f>+'havelvac 7.2'!P501+'havelvac 7.3'!P501+'havelvac 7.4'!P501+'havelvac 7.5'!P501+'havelvac 7.6'!P501+'havelvac 7.7'!P501+'havelvac 7.9'!P501+'havelvac 7.8'!P501+'havelvac 7.10'!P501+'havelvac 7.11'!P501+'havelvac 7.12'!P501+'havelvac 7.13'!P499</f>
        <v>184.7</v>
      </c>
      <c r="W506" s="216" t="str">
        <f t="shared" si="56"/>
        <v xml:space="preserve"> </v>
      </c>
      <c r="X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16" t="str">
        <f t="shared" si="57"/>
        <v xml:space="preserve"> </v>
      </c>
      <c r="Z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16" t="str">
        <f t="shared" si="58"/>
        <v xml:space="preserve"> </v>
      </c>
      <c r="AB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2" customFormat="1" hidden="1">
      <c r="A507" s="170" t="str">
        <f t="shared" si="59"/>
        <v>71090201034239</v>
      </c>
      <c r="B507" s="171" t="s">
        <v>439</v>
      </c>
      <c r="C507" s="129" t="s">
        <v>187</v>
      </c>
      <c r="D507" s="128" t="s">
        <v>140</v>
      </c>
      <c r="E507" s="127" t="s">
        <v>106</v>
      </c>
      <c r="F507" s="172" t="s">
        <v>442</v>
      </c>
      <c r="G507" s="126">
        <v>4239</v>
      </c>
      <c r="H507" s="22"/>
      <c r="I507" s="16"/>
      <c r="J507" s="17"/>
      <c r="K507" s="17"/>
      <c r="L507" s="26" t="s">
        <v>125</v>
      </c>
      <c r="M507" s="10">
        <v>4239</v>
      </c>
      <c r="N507" s="169">
        <f>+'havelvac 7.2'!N502+'havelvac 7.3'!N502+'havelvac 7.4'!N502+'havelvac 7.5'!N502+'havelvac 7.6'!N502+'havelvac 7.7'!N502+'havelvac 7.9'!N502+'havelvac 7.8'!N502+'havelvac 7.10'!N502+'havelvac 7.11'!N502+'havelvac 7.12'!N502+'havelvac 7.13'!N500</f>
        <v>3696</v>
      </c>
      <c r="O507" s="169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7" s="217" t="str">
        <f t="shared" si="53"/>
        <v xml:space="preserve"> </v>
      </c>
      <c r="Q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17" t="str">
        <f t="shared" si="54"/>
        <v xml:space="preserve"> </v>
      </c>
      <c r="S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17" t="str">
        <f t="shared" si="55"/>
        <v xml:space="preserve"> </v>
      </c>
      <c r="U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69">
        <f>+'havelvac 7.2'!P502+'havelvac 7.3'!P502+'havelvac 7.4'!P502+'havelvac 7.5'!P502+'havelvac 7.6'!P502+'havelvac 7.7'!P502+'havelvac 7.9'!P502+'havelvac 7.8'!P502+'havelvac 7.10'!P502+'havelvac 7.11'!P502+'havelvac 7.12'!P502+'havelvac 7.13'!P500</f>
        <v>3696</v>
      </c>
      <c r="W507" s="217" t="str">
        <f t="shared" si="56"/>
        <v xml:space="preserve"> </v>
      </c>
      <c r="X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17" t="str">
        <f t="shared" si="57"/>
        <v xml:space="preserve"> </v>
      </c>
      <c r="Z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17" t="str">
        <f t="shared" si="58"/>
        <v xml:space="preserve"> </v>
      </c>
      <c r="AB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2" customFormat="1" ht="25.5" hidden="1">
      <c r="A508" s="170" t="str">
        <f t="shared" si="59"/>
        <v>71090201034511</v>
      </c>
      <c r="B508" s="186" t="s">
        <v>439</v>
      </c>
      <c r="C508" s="129" t="s">
        <v>187</v>
      </c>
      <c r="D508" s="128" t="s">
        <v>140</v>
      </c>
      <c r="E508" s="127" t="s">
        <v>106</v>
      </c>
      <c r="F508" s="172" t="s">
        <v>442</v>
      </c>
      <c r="G508" s="126">
        <v>4511</v>
      </c>
      <c r="H508" s="177"/>
      <c r="I508" s="180"/>
      <c r="J508" s="187"/>
      <c r="K508" s="188"/>
      <c r="L508" s="189" t="s">
        <v>217</v>
      </c>
      <c r="M508" s="11">
        <v>4511</v>
      </c>
      <c r="N508" s="169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8" s="169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8" s="217" t="str">
        <f t="shared" si="53"/>
        <v xml:space="preserve"> </v>
      </c>
      <c r="Q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17" t="str">
        <f t="shared" si="54"/>
        <v xml:space="preserve"> </v>
      </c>
      <c r="S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17" t="str">
        <f t="shared" si="55"/>
        <v xml:space="preserve"> </v>
      </c>
      <c r="U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69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8" s="217" t="str">
        <f t="shared" si="56"/>
        <v xml:space="preserve"> </v>
      </c>
      <c r="X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17" t="str">
        <f t="shared" si="57"/>
        <v xml:space="preserve"> </v>
      </c>
      <c r="Z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17" t="str">
        <f t="shared" si="58"/>
        <v xml:space="preserve"> </v>
      </c>
      <c r="AB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84" customFormat="1" ht="13.5" hidden="1">
      <c r="A509" s="170" t="str">
        <f t="shared" si="59"/>
        <v>71090201040000</v>
      </c>
      <c r="B509" s="171" t="s">
        <v>439</v>
      </c>
      <c r="C509" s="129" t="s">
        <v>187</v>
      </c>
      <c r="D509" s="128" t="s">
        <v>140</v>
      </c>
      <c r="E509" s="127" t="s">
        <v>106</v>
      </c>
      <c r="F509" s="172" t="s">
        <v>155</v>
      </c>
      <c r="G509" s="173" t="s">
        <v>440</v>
      </c>
      <c r="H509" s="141"/>
      <c r="I509" s="142"/>
      <c r="J509" s="143"/>
      <c r="K509" s="143"/>
      <c r="L509" s="24" t="s">
        <v>327</v>
      </c>
      <c r="M509" s="25"/>
      <c r="N509" s="183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9" s="183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9" s="216" t="str">
        <f t="shared" si="53"/>
        <v xml:space="preserve"> </v>
      </c>
      <c r="Q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16" t="str">
        <f t="shared" si="54"/>
        <v xml:space="preserve"> </v>
      </c>
      <c r="S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16" t="str">
        <f t="shared" si="55"/>
        <v xml:space="preserve"> </v>
      </c>
      <c r="U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83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9" s="216" t="str">
        <f t="shared" si="56"/>
        <v xml:space="preserve"> </v>
      </c>
      <c r="X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16" t="str">
        <f t="shared" si="57"/>
        <v xml:space="preserve"> </v>
      </c>
      <c r="Z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16" t="str">
        <f t="shared" si="58"/>
        <v xml:space="preserve"> </v>
      </c>
      <c r="AB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2" customFormat="1" hidden="1">
      <c r="A510" s="170" t="str">
        <f t="shared" si="59"/>
        <v>71090201044239</v>
      </c>
      <c r="B510" s="171" t="s">
        <v>439</v>
      </c>
      <c r="C510" s="129" t="s">
        <v>187</v>
      </c>
      <c r="D510" s="128" t="s">
        <v>140</v>
      </c>
      <c r="E510" s="127" t="s">
        <v>106</v>
      </c>
      <c r="F510" s="172" t="s">
        <v>155</v>
      </c>
      <c r="G510" s="126">
        <v>4239</v>
      </c>
      <c r="H510" s="22"/>
      <c r="I510" s="16"/>
      <c r="J510" s="17"/>
      <c r="K510" s="17"/>
      <c r="L510" s="26" t="s">
        <v>125</v>
      </c>
      <c r="M510" s="10">
        <v>4239</v>
      </c>
      <c r="N510" s="169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10" s="169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10" s="217" t="str">
        <f t="shared" si="53"/>
        <v xml:space="preserve"> </v>
      </c>
      <c r="Q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17" t="str">
        <f t="shared" si="54"/>
        <v xml:space="preserve"> </v>
      </c>
      <c r="S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17" t="str">
        <f t="shared" si="55"/>
        <v xml:space="preserve"> </v>
      </c>
      <c r="U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69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10" s="217" t="str">
        <f t="shared" si="56"/>
        <v xml:space="preserve"> </v>
      </c>
      <c r="X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17" t="str">
        <f t="shared" si="57"/>
        <v xml:space="preserve"> </v>
      </c>
      <c r="Z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17" t="str">
        <f t="shared" si="58"/>
        <v xml:space="preserve"> </v>
      </c>
      <c r="AB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2" customFormat="1" ht="25.5" hidden="1">
      <c r="A511" s="170" t="str">
        <f t="shared" si="59"/>
        <v>71090201044511</v>
      </c>
      <c r="B511" s="186" t="s">
        <v>439</v>
      </c>
      <c r="C511" s="129" t="s">
        <v>187</v>
      </c>
      <c r="D511" s="128" t="s">
        <v>140</v>
      </c>
      <c r="E511" s="127" t="s">
        <v>106</v>
      </c>
      <c r="F511" s="172" t="s">
        <v>155</v>
      </c>
      <c r="G511" s="126">
        <v>4511</v>
      </c>
      <c r="H511" s="177"/>
      <c r="I511" s="180"/>
      <c r="J511" s="187"/>
      <c r="K511" s="188"/>
      <c r="L511" s="189" t="s">
        <v>217</v>
      </c>
      <c r="M511" s="11">
        <v>4511</v>
      </c>
      <c r="N511" s="169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11" s="169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11" s="217" t="str">
        <f t="shared" si="53"/>
        <v xml:space="preserve"> </v>
      </c>
      <c r="Q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17" t="str">
        <f t="shared" si="54"/>
        <v xml:space="preserve"> </v>
      </c>
      <c r="S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17" t="str">
        <f t="shared" si="55"/>
        <v xml:space="preserve"> </v>
      </c>
      <c r="U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69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11" s="217" t="str">
        <f t="shared" si="56"/>
        <v xml:space="preserve"> </v>
      </c>
      <c r="X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17" t="str">
        <f t="shared" si="57"/>
        <v xml:space="preserve"> </v>
      </c>
      <c r="Z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17" t="str">
        <f t="shared" si="58"/>
        <v xml:space="preserve"> </v>
      </c>
      <c r="AB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79" customFormat="1" ht="25.5" hidden="1">
      <c r="A512" s="170" t="str">
        <f t="shared" si="59"/>
        <v>71090202000000</v>
      </c>
      <c r="B512" s="171" t="s">
        <v>439</v>
      </c>
      <c r="C512" s="129" t="s">
        <v>187</v>
      </c>
      <c r="D512" s="128" t="s">
        <v>140</v>
      </c>
      <c r="E512" s="127" t="s">
        <v>140</v>
      </c>
      <c r="F512" s="172" t="s">
        <v>441</v>
      </c>
      <c r="G512" s="173" t="s">
        <v>440</v>
      </c>
      <c r="H512" s="146">
        <v>2922</v>
      </c>
      <c r="I512" s="147" t="s">
        <v>187</v>
      </c>
      <c r="J512" s="148">
        <v>2</v>
      </c>
      <c r="K512" s="148">
        <v>2</v>
      </c>
      <c r="L512" s="149" t="s">
        <v>328</v>
      </c>
      <c r="M512" s="150"/>
      <c r="N512" s="178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12" s="178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12" s="215" t="str">
        <f t="shared" si="53"/>
        <v xml:space="preserve"> </v>
      </c>
      <c r="Q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15" t="str">
        <f t="shared" si="54"/>
        <v xml:space="preserve"> </v>
      </c>
      <c r="S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15" t="str">
        <f t="shared" si="55"/>
        <v xml:space="preserve"> </v>
      </c>
      <c r="U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78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12" s="215" t="str">
        <f t="shared" si="56"/>
        <v xml:space="preserve"> </v>
      </c>
      <c r="X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15" t="str">
        <f t="shared" si="57"/>
        <v xml:space="preserve"> </v>
      </c>
      <c r="Z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15" t="str">
        <f t="shared" si="58"/>
        <v xml:space="preserve"> </v>
      </c>
      <c r="AB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2" customFormat="1" ht="12.75" hidden="1">
      <c r="A513" s="170" t="str">
        <f t="shared" si="59"/>
        <v>71090202000001</v>
      </c>
      <c r="B513" s="171" t="s">
        <v>439</v>
      </c>
      <c r="C513" s="129" t="s">
        <v>187</v>
      </c>
      <c r="D513" s="128" t="s">
        <v>140</v>
      </c>
      <c r="E513" s="127" t="s">
        <v>140</v>
      </c>
      <c r="F513" s="172" t="s">
        <v>441</v>
      </c>
      <c r="G513" s="173" t="s">
        <v>96</v>
      </c>
      <c r="H513" s="22"/>
      <c r="I513" s="22"/>
      <c r="J513" s="23"/>
      <c r="K513" s="23"/>
      <c r="L513" s="27" t="s">
        <v>108</v>
      </c>
      <c r="M513" s="28"/>
      <c r="N513" s="176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13" s="176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13" s="213" t="str">
        <f t="shared" si="53"/>
        <v xml:space="preserve"> </v>
      </c>
      <c r="Q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13" t="str">
        <f t="shared" si="54"/>
        <v xml:space="preserve"> </v>
      </c>
      <c r="S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13" t="str">
        <f t="shared" si="55"/>
        <v xml:space="preserve"> </v>
      </c>
      <c r="U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76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13" s="213" t="str">
        <f t="shared" si="56"/>
        <v xml:space="preserve"> </v>
      </c>
      <c r="X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13" t="str">
        <f t="shared" si="57"/>
        <v xml:space="preserve"> </v>
      </c>
      <c r="Z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13" t="str">
        <f t="shared" si="58"/>
        <v xml:space="preserve"> </v>
      </c>
      <c r="AB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84" customFormat="1" ht="13.5" hidden="1">
      <c r="A514" s="170" t="str">
        <f t="shared" si="59"/>
        <v>71090202010000</v>
      </c>
      <c r="B514" s="171" t="s">
        <v>439</v>
      </c>
      <c r="C514" s="129" t="s">
        <v>187</v>
      </c>
      <c r="D514" s="128" t="s">
        <v>140</v>
      </c>
      <c r="E514" s="127" t="s">
        <v>140</v>
      </c>
      <c r="F514" s="172" t="s">
        <v>106</v>
      </c>
      <c r="G514" s="173" t="s">
        <v>440</v>
      </c>
      <c r="H514" s="141"/>
      <c r="I514" s="142"/>
      <c r="J514" s="143"/>
      <c r="K514" s="143"/>
      <c r="L514" s="24" t="s">
        <v>322</v>
      </c>
      <c r="M514" s="25"/>
      <c r="N514" s="183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14" s="183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14" s="216" t="str">
        <f t="shared" si="53"/>
        <v xml:space="preserve"> </v>
      </c>
      <c r="Q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16" t="str">
        <f t="shared" si="54"/>
        <v xml:space="preserve"> </v>
      </c>
      <c r="S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16" t="str">
        <f t="shared" si="55"/>
        <v xml:space="preserve"> </v>
      </c>
      <c r="U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83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14" s="216" t="str">
        <f t="shared" si="56"/>
        <v xml:space="preserve"> </v>
      </c>
      <c r="X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16" t="str">
        <f t="shared" si="57"/>
        <v xml:space="preserve"> </v>
      </c>
      <c r="Z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16" t="str">
        <f t="shared" si="58"/>
        <v xml:space="preserve"> </v>
      </c>
      <c r="AB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2" customFormat="1" hidden="1">
      <c r="A515" s="170" t="str">
        <f t="shared" si="59"/>
        <v>71090202014239</v>
      </c>
      <c r="B515" s="171" t="s">
        <v>439</v>
      </c>
      <c r="C515" s="129" t="s">
        <v>187</v>
      </c>
      <c r="D515" s="128" t="s">
        <v>140</v>
      </c>
      <c r="E515" s="127" t="s">
        <v>140</v>
      </c>
      <c r="F515" s="172" t="s">
        <v>106</v>
      </c>
      <c r="G515" s="126">
        <v>4239</v>
      </c>
      <c r="H515" s="22"/>
      <c r="I515" s="16"/>
      <c r="J515" s="17"/>
      <c r="K515" s="17"/>
      <c r="L515" s="26" t="s">
        <v>125</v>
      </c>
      <c r="M515" s="10">
        <v>4239</v>
      </c>
      <c r="N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7.13'!N508</f>
        <v>#REF!</v>
      </c>
      <c r="O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7.13'!O508</f>
        <v>#REF!</v>
      </c>
      <c r="P515" s="217" t="str">
        <f t="shared" si="53"/>
        <v xml:space="preserve"> </v>
      </c>
      <c r="Q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17" t="str">
        <f t="shared" si="54"/>
        <v xml:space="preserve"> </v>
      </c>
      <c r="S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17" t="str">
        <f t="shared" si="55"/>
        <v xml:space="preserve"> </v>
      </c>
      <c r="U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7.13'!P508</f>
        <v>#REF!</v>
      </c>
      <c r="W515" s="217" t="str">
        <f t="shared" si="56"/>
        <v xml:space="preserve"> </v>
      </c>
      <c r="X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17" t="str">
        <f t="shared" si="57"/>
        <v xml:space="preserve"> </v>
      </c>
      <c r="Z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17" t="str">
        <f t="shared" si="58"/>
        <v xml:space="preserve"> </v>
      </c>
      <c r="AB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2" customFormat="1" ht="25.5" hidden="1">
      <c r="A516" s="170" t="str">
        <f t="shared" si="59"/>
        <v>71090202014511</v>
      </c>
      <c r="B516" s="186" t="s">
        <v>439</v>
      </c>
      <c r="C516" s="129" t="s">
        <v>187</v>
      </c>
      <c r="D516" s="128" t="s">
        <v>140</v>
      </c>
      <c r="E516" s="127" t="s">
        <v>140</v>
      </c>
      <c r="F516" s="172" t="s">
        <v>106</v>
      </c>
      <c r="G516" s="126">
        <v>4511</v>
      </c>
      <c r="H516" s="177"/>
      <c r="I516" s="180"/>
      <c r="J516" s="187"/>
      <c r="K516" s="188"/>
      <c r="L516" s="189" t="s">
        <v>217</v>
      </c>
      <c r="M516" s="11">
        <v>4511</v>
      </c>
      <c r="N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7.13'!N509</f>
        <v>#REF!</v>
      </c>
      <c r="O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7.13'!O509</f>
        <v>#REF!</v>
      </c>
      <c r="P516" s="217" t="str">
        <f t="shared" si="53"/>
        <v xml:space="preserve"> </v>
      </c>
      <c r="Q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17" t="str">
        <f t="shared" si="54"/>
        <v xml:space="preserve"> </v>
      </c>
      <c r="S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17" t="str">
        <f t="shared" si="55"/>
        <v xml:space="preserve"> </v>
      </c>
      <c r="U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7.13'!P509</f>
        <v>#REF!</v>
      </c>
      <c r="W516" s="217" t="str">
        <f t="shared" si="56"/>
        <v xml:space="preserve"> </v>
      </c>
      <c r="X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17" t="str">
        <f t="shared" si="57"/>
        <v xml:space="preserve"> </v>
      </c>
      <c r="Z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17" t="str">
        <f t="shared" si="58"/>
        <v xml:space="preserve"> </v>
      </c>
      <c r="AB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84" customFormat="1" ht="13.5" hidden="1">
      <c r="A517" s="170" t="str">
        <f t="shared" si="59"/>
        <v>71090202020000</v>
      </c>
      <c r="B517" s="171" t="s">
        <v>439</v>
      </c>
      <c r="C517" s="129" t="s">
        <v>187</v>
      </c>
      <c r="D517" s="128" t="s">
        <v>140</v>
      </c>
      <c r="E517" s="127" t="s">
        <v>140</v>
      </c>
      <c r="F517" s="172" t="s">
        <v>140</v>
      </c>
      <c r="G517" s="173" t="s">
        <v>440</v>
      </c>
      <c r="H517" s="141"/>
      <c r="I517" s="142"/>
      <c r="J517" s="143"/>
      <c r="K517" s="143"/>
      <c r="L517" s="24" t="s">
        <v>323</v>
      </c>
      <c r="M517" s="25"/>
      <c r="N517" s="183" t="e">
        <f>+'havelvac 7.2'!N510+'havelvac 7.3'!N510+'havelvac 7.4'!N510+'havelvac 7.5'!N510+'havelvac 7.6'!N510+'havelvac 7.7'!N510+'havelvac 7.9'!N510+'havelvac 7.8'!N510+'havelvac 7.10'!N510+'havelvac 7.11'!N510+'havelvac 7.12'!N510+'havelvac 7.13'!#REF!</f>
        <v>#REF!</v>
      </c>
      <c r="O517" s="183" t="e">
        <f>+'havelvac 7.2'!O510+'havelvac 7.3'!O510+'havelvac 7.4'!O510+'havelvac 7.5'!O510+'havelvac 7.6'!O510+'havelvac 7.7'!O510+'havelvac 7.9'!O510+'havelvac 7.8'!O510+'havelvac 7.10'!O510+'havelvac 7.11'!O510+'havelvac 7.12'!O510+'havelvac 7.13'!#REF!</f>
        <v>#REF!</v>
      </c>
      <c r="P517" s="216" t="str">
        <f t="shared" si="53"/>
        <v xml:space="preserve"> </v>
      </c>
      <c r="Q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16" t="str">
        <f t="shared" si="54"/>
        <v xml:space="preserve"> </v>
      </c>
      <c r="S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16" t="str">
        <f t="shared" si="55"/>
        <v xml:space="preserve"> </v>
      </c>
      <c r="U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83" t="e">
        <f>+'havelvac 7.2'!P510+'havelvac 7.3'!P510+'havelvac 7.4'!P510+'havelvac 7.5'!P510+'havelvac 7.6'!P510+'havelvac 7.7'!P510+'havelvac 7.9'!P510+'havelvac 7.8'!P510+'havelvac 7.10'!P510+'havelvac 7.11'!P510+'havelvac 7.12'!P510+'havelvac 7.13'!#REF!</f>
        <v>#REF!</v>
      </c>
      <c r="W517" s="216" t="str">
        <f t="shared" si="56"/>
        <v xml:space="preserve"> </v>
      </c>
      <c r="X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16" t="str">
        <f t="shared" si="57"/>
        <v xml:space="preserve"> </v>
      </c>
      <c r="Z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16" t="str">
        <f t="shared" si="58"/>
        <v xml:space="preserve"> </v>
      </c>
      <c r="AB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2" customFormat="1" hidden="1">
      <c r="A518" s="170" t="str">
        <f t="shared" si="59"/>
        <v>71090202024239</v>
      </c>
      <c r="B518" s="171" t="s">
        <v>439</v>
      </c>
      <c r="C518" s="129" t="s">
        <v>187</v>
      </c>
      <c r="D518" s="128" t="s">
        <v>140</v>
      </c>
      <c r="E518" s="127" t="s">
        <v>140</v>
      </c>
      <c r="F518" s="172" t="s">
        <v>140</v>
      </c>
      <c r="G518" s="126">
        <v>4239</v>
      </c>
      <c r="H518" s="22"/>
      <c r="I518" s="16"/>
      <c r="J518" s="17"/>
      <c r="K518" s="17"/>
      <c r="L518" s="26" t="s">
        <v>125</v>
      </c>
      <c r="M518" s="10">
        <v>4239</v>
      </c>
      <c r="N518" s="169" t="e">
        <f>+'havelvac 7.2'!N511+'havelvac 7.3'!N511+'havelvac 7.4'!N511+'havelvac 7.5'!N511+'havelvac 7.6'!N511+'havelvac 7.7'!N511+'havelvac 7.9'!N511+'havelvac 7.8'!N511+'havelvac 7.10'!N511+'havelvac 7.11'!N511+'havelvac 7.12'!N511+'havelvac 7.13'!#REF!</f>
        <v>#REF!</v>
      </c>
      <c r="O518" s="169" t="e">
        <f>+'havelvac 7.2'!O511+'havelvac 7.3'!O511+'havelvac 7.4'!O511+'havelvac 7.5'!O511+'havelvac 7.6'!O511+'havelvac 7.7'!O511+'havelvac 7.9'!O511+'havelvac 7.8'!O511+'havelvac 7.10'!O511+'havelvac 7.11'!O511+'havelvac 7.12'!O511+'havelvac 7.13'!#REF!</f>
        <v>#REF!</v>
      </c>
      <c r="P518" s="217" t="str">
        <f t="shared" si="53"/>
        <v xml:space="preserve"> </v>
      </c>
      <c r="Q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17" t="str">
        <f t="shared" si="54"/>
        <v xml:space="preserve"> </v>
      </c>
      <c r="S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17" t="str">
        <f t="shared" si="55"/>
        <v xml:space="preserve"> </v>
      </c>
      <c r="U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69" t="e">
        <f>+'havelvac 7.2'!P511+'havelvac 7.3'!P511+'havelvac 7.4'!P511+'havelvac 7.5'!P511+'havelvac 7.6'!P511+'havelvac 7.7'!P511+'havelvac 7.9'!P511+'havelvac 7.8'!P511+'havelvac 7.10'!P511+'havelvac 7.11'!P511+'havelvac 7.12'!P511+'havelvac 7.13'!#REF!</f>
        <v>#REF!</v>
      </c>
      <c r="W518" s="217" t="str">
        <f t="shared" si="56"/>
        <v xml:space="preserve"> </v>
      </c>
      <c r="X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17" t="str">
        <f t="shared" si="57"/>
        <v xml:space="preserve"> </v>
      </c>
      <c r="Z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17" t="str">
        <f t="shared" si="58"/>
        <v xml:space="preserve"> </v>
      </c>
      <c r="AB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2" customFormat="1" ht="25.5" hidden="1">
      <c r="A519" s="170" t="str">
        <f t="shared" si="59"/>
        <v>71090202024511</v>
      </c>
      <c r="B519" s="186" t="s">
        <v>439</v>
      </c>
      <c r="C519" s="129" t="s">
        <v>187</v>
      </c>
      <c r="D519" s="128" t="s">
        <v>140</v>
      </c>
      <c r="E519" s="127" t="s">
        <v>140</v>
      </c>
      <c r="F519" s="172" t="s">
        <v>140</v>
      </c>
      <c r="G519" s="126">
        <v>4511</v>
      </c>
      <c r="H519" s="177"/>
      <c r="I519" s="180"/>
      <c r="J519" s="187"/>
      <c r="K519" s="188"/>
      <c r="L519" s="189" t="s">
        <v>217</v>
      </c>
      <c r="M519" s="11">
        <v>4511</v>
      </c>
      <c r="N519" s="169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9" s="169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9" s="217" t="str">
        <f t="shared" si="53"/>
        <v xml:space="preserve"> </v>
      </c>
      <c r="Q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17" t="str">
        <f t="shared" si="54"/>
        <v xml:space="preserve"> </v>
      </c>
      <c r="S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17" t="str">
        <f t="shared" si="55"/>
        <v xml:space="preserve"> </v>
      </c>
      <c r="U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69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9" s="217" t="str">
        <f t="shared" si="56"/>
        <v xml:space="preserve"> </v>
      </c>
      <c r="X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17" t="str">
        <f t="shared" si="57"/>
        <v xml:space="preserve"> </v>
      </c>
      <c r="Z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17" t="str">
        <f t="shared" si="58"/>
        <v xml:space="preserve"> </v>
      </c>
      <c r="AB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84" customFormat="1" ht="13.5" hidden="1">
      <c r="A520" s="170" t="str">
        <f t="shared" si="59"/>
        <v>71090202030000</v>
      </c>
      <c r="B520" s="171" t="s">
        <v>439</v>
      </c>
      <c r="C520" s="129" t="s">
        <v>187</v>
      </c>
      <c r="D520" s="128" t="s">
        <v>140</v>
      </c>
      <c r="E520" s="127" t="s">
        <v>140</v>
      </c>
      <c r="F520" s="172" t="s">
        <v>442</v>
      </c>
      <c r="G520" s="173" t="s">
        <v>440</v>
      </c>
      <c r="H520" s="141"/>
      <c r="I520" s="142"/>
      <c r="J520" s="143"/>
      <c r="K520" s="143"/>
      <c r="L520" s="24" t="s">
        <v>324</v>
      </c>
      <c r="M520" s="25"/>
      <c r="N520" s="183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20" s="183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20" s="216" t="str">
        <f t="shared" si="53"/>
        <v xml:space="preserve"> </v>
      </c>
      <c r="Q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16" t="str">
        <f t="shared" si="54"/>
        <v xml:space="preserve"> </v>
      </c>
      <c r="S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16" t="str">
        <f t="shared" si="55"/>
        <v xml:space="preserve"> </v>
      </c>
      <c r="U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83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20" s="216" t="str">
        <f t="shared" si="56"/>
        <v xml:space="preserve"> </v>
      </c>
      <c r="X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16" t="str">
        <f t="shared" si="57"/>
        <v xml:space="preserve"> </v>
      </c>
      <c r="Z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16" t="str">
        <f t="shared" si="58"/>
        <v xml:space="preserve"> </v>
      </c>
      <c r="AB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2" customFormat="1" hidden="1">
      <c r="A521" s="170" t="str">
        <f t="shared" si="59"/>
        <v>71090202034239</v>
      </c>
      <c r="B521" s="171" t="s">
        <v>439</v>
      </c>
      <c r="C521" s="129" t="s">
        <v>187</v>
      </c>
      <c r="D521" s="128" t="s">
        <v>140</v>
      </c>
      <c r="E521" s="127" t="s">
        <v>140</v>
      </c>
      <c r="F521" s="172" t="s">
        <v>442</v>
      </c>
      <c r="G521" s="126">
        <v>4239</v>
      </c>
      <c r="H521" s="22"/>
      <c r="I521" s="16"/>
      <c r="J521" s="17"/>
      <c r="K521" s="17"/>
      <c r="L521" s="26" t="s">
        <v>125</v>
      </c>
      <c r="M521" s="10">
        <v>4239</v>
      </c>
      <c r="N521" s="169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21" s="169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21" s="217" t="str">
        <f t="shared" si="53"/>
        <v xml:space="preserve"> </v>
      </c>
      <c r="Q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17" t="str">
        <f t="shared" si="54"/>
        <v xml:space="preserve"> </v>
      </c>
      <c r="S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17" t="str">
        <f t="shared" si="55"/>
        <v xml:space="preserve"> </v>
      </c>
      <c r="U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69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21" s="217" t="str">
        <f t="shared" si="56"/>
        <v xml:space="preserve"> </v>
      </c>
      <c r="X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17" t="str">
        <f t="shared" si="57"/>
        <v xml:space="preserve"> </v>
      </c>
      <c r="Z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17" t="str">
        <f t="shared" si="58"/>
        <v xml:space="preserve"> </v>
      </c>
      <c r="AB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2" customFormat="1" ht="25.5" hidden="1">
      <c r="A522" s="170" t="str">
        <f t="shared" si="59"/>
        <v>71090202034511</v>
      </c>
      <c r="B522" s="186" t="s">
        <v>439</v>
      </c>
      <c r="C522" s="129" t="s">
        <v>187</v>
      </c>
      <c r="D522" s="128" t="s">
        <v>140</v>
      </c>
      <c r="E522" s="127" t="s">
        <v>140</v>
      </c>
      <c r="F522" s="172" t="s">
        <v>442</v>
      </c>
      <c r="G522" s="126">
        <v>4511</v>
      </c>
      <c r="H522" s="177"/>
      <c r="I522" s="180"/>
      <c r="J522" s="187"/>
      <c r="K522" s="188"/>
      <c r="L522" s="189" t="s">
        <v>217</v>
      </c>
      <c r="M522" s="11">
        <v>4511</v>
      </c>
      <c r="N522" s="169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22" s="169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22" s="217" t="str">
        <f t="shared" si="53"/>
        <v xml:space="preserve"> </v>
      </c>
      <c r="Q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17" t="str">
        <f t="shared" si="54"/>
        <v xml:space="preserve"> </v>
      </c>
      <c r="S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17" t="str">
        <f t="shared" si="55"/>
        <v xml:space="preserve"> </v>
      </c>
      <c r="U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69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22" s="217" t="str">
        <f t="shared" si="56"/>
        <v xml:space="preserve"> </v>
      </c>
      <c r="X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17" t="str">
        <f t="shared" si="57"/>
        <v xml:space="preserve"> </v>
      </c>
      <c r="Z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17" t="str">
        <f t="shared" si="58"/>
        <v xml:space="preserve"> </v>
      </c>
      <c r="AB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84" customFormat="1" ht="13.5" hidden="1">
      <c r="A523" s="170" t="str">
        <f t="shared" si="59"/>
        <v>71090202040000</v>
      </c>
      <c r="B523" s="171" t="s">
        <v>439</v>
      </c>
      <c r="C523" s="129" t="s">
        <v>187</v>
      </c>
      <c r="D523" s="128" t="s">
        <v>140</v>
      </c>
      <c r="E523" s="127" t="s">
        <v>140</v>
      </c>
      <c r="F523" s="172" t="s">
        <v>155</v>
      </c>
      <c r="G523" s="173" t="s">
        <v>440</v>
      </c>
      <c r="H523" s="141"/>
      <c r="I523" s="142"/>
      <c r="J523" s="143"/>
      <c r="K523" s="143"/>
      <c r="L523" s="24" t="s">
        <v>327</v>
      </c>
      <c r="M523" s="25"/>
      <c r="N523" s="183">
        <f>+'havelvac 7.2'!N516+'havelvac 7.3'!N516+'havelvac 7.4'!N516+'havelvac 7.5'!N516+'havelvac 7.6'!N516+'havelvac 7.7'!N516+'havelvac 7.9'!N516+'havelvac 7.8'!N516+'havelvac 7.10'!N516+'havelvac 7.11'!N516+'havelvac 7.12'!N516+'havelvac 7.13'!N514</f>
        <v>0</v>
      </c>
      <c r="O523" s="183">
        <f>+'havelvac 7.2'!O516+'havelvac 7.3'!O516+'havelvac 7.4'!O516+'havelvac 7.5'!O516+'havelvac 7.6'!O516+'havelvac 7.7'!O516+'havelvac 7.9'!O516+'havelvac 7.8'!O516+'havelvac 7.10'!O516+'havelvac 7.11'!O516+'havelvac 7.12'!O516+'havelvac 7.13'!O514</f>
        <v>0</v>
      </c>
      <c r="P523" s="216" t="str">
        <f t="shared" si="53"/>
        <v xml:space="preserve"> </v>
      </c>
      <c r="Q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16" t="str">
        <f t="shared" si="54"/>
        <v xml:space="preserve"> </v>
      </c>
      <c r="S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16" t="str">
        <f t="shared" si="55"/>
        <v xml:space="preserve"> </v>
      </c>
      <c r="U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83">
        <f>+'havelvac 7.2'!P516+'havelvac 7.3'!P516+'havelvac 7.4'!P516+'havelvac 7.5'!P516+'havelvac 7.6'!P516+'havelvac 7.7'!P516+'havelvac 7.9'!P516+'havelvac 7.8'!P516+'havelvac 7.10'!P516+'havelvac 7.11'!P516+'havelvac 7.12'!P516+'havelvac 7.13'!P514</f>
        <v>0</v>
      </c>
      <c r="W523" s="216" t="str">
        <f t="shared" si="56"/>
        <v xml:space="preserve"> </v>
      </c>
      <c r="X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16" t="str">
        <f t="shared" si="57"/>
        <v xml:space="preserve"> </v>
      </c>
      <c r="Z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16" t="str">
        <f t="shared" si="58"/>
        <v xml:space="preserve"> </v>
      </c>
      <c r="AB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2" customFormat="1" hidden="1">
      <c r="A524" s="170" t="str">
        <f t="shared" si="59"/>
        <v>71090202044239</v>
      </c>
      <c r="B524" s="171" t="s">
        <v>439</v>
      </c>
      <c r="C524" s="129" t="s">
        <v>187</v>
      </c>
      <c r="D524" s="128" t="s">
        <v>140</v>
      </c>
      <c r="E524" s="127" t="s">
        <v>140</v>
      </c>
      <c r="F524" s="172" t="s">
        <v>155</v>
      </c>
      <c r="G524" s="126">
        <v>4239</v>
      </c>
      <c r="H524" s="22"/>
      <c r="I524" s="16"/>
      <c r="J524" s="17"/>
      <c r="K524" s="17"/>
      <c r="L524" s="26" t="s">
        <v>125</v>
      </c>
      <c r="M524" s="10">
        <v>4239</v>
      </c>
      <c r="N524" s="169">
        <f>+'havelvac 7.2'!N517+'havelvac 7.3'!N517+'havelvac 7.4'!N517+'havelvac 7.5'!N517+'havelvac 7.6'!N517+'havelvac 7.7'!N517+'havelvac 7.9'!N517+'havelvac 7.8'!N517+'havelvac 7.10'!N517+'havelvac 7.11'!N517+'havelvac 7.12'!N517+'havelvac 7.13'!N515</f>
        <v>0</v>
      </c>
      <c r="O524" s="169">
        <f>+'havelvac 7.2'!O517+'havelvac 7.3'!O517+'havelvac 7.4'!O517+'havelvac 7.5'!O517+'havelvac 7.6'!O517+'havelvac 7.7'!O517+'havelvac 7.9'!O517+'havelvac 7.8'!O517+'havelvac 7.10'!O517+'havelvac 7.11'!O517+'havelvac 7.12'!O517+'havelvac 7.13'!O515</f>
        <v>0</v>
      </c>
      <c r="P524" s="217" t="str">
        <f t="shared" si="53"/>
        <v xml:space="preserve"> </v>
      </c>
      <c r="Q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17" t="str">
        <f t="shared" si="54"/>
        <v xml:space="preserve"> </v>
      </c>
      <c r="S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17" t="str">
        <f t="shared" si="55"/>
        <v xml:space="preserve"> </v>
      </c>
      <c r="U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69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24" s="217" t="str">
        <f t="shared" si="56"/>
        <v xml:space="preserve"> </v>
      </c>
      <c r="X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17" t="str">
        <f t="shared" si="57"/>
        <v xml:space="preserve"> </v>
      </c>
      <c r="Z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17" t="str">
        <f t="shared" si="58"/>
        <v xml:space="preserve"> </v>
      </c>
      <c r="AB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2" customFormat="1" ht="25.5" hidden="1">
      <c r="A525" s="170" t="str">
        <f t="shared" si="59"/>
        <v>71090202044511</v>
      </c>
      <c r="B525" s="186" t="s">
        <v>439</v>
      </c>
      <c r="C525" s="129" t="s">
        <v>187</v>
      </c>
      <c r="D525" s="128" t="s">
        <v>140</v>
      </c>
      <c r="E525" s="127" t="s">
        <v>140</v>
      </c>
      <c r="F525" s="172" t="s">
        <v>155</v>
      </c>
      <c r="G525" s="126">
        <v>4511</v>
      </c>
      <c r="H525" s="177"/>
      <c r="I525" s="180"/>
      <c r="J525" s="187"/>
      <c r="K525" s="188"/>
      <c r="L525" s="189" t="s">
        <v>217</v>
      </c>
      <c r="M525" s="11">
        <v>4511</v>
      </c>
      <c r="N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7.13'!N516</f>
        <v>#REF!</v>
      </c>
      <c r="O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7.13'!O516</f>
        <v>#REF!</v>
      </c>
      <c r="P525" s="217" t="str">
        <f t="shared" si="53"/>
        <v xml:space="preserve"> </v>
      </c>
      <c r="Q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17" t="str">
        <f t="shared" si="54"/>
        <v xml:space="preserve"> </v>
      </c>
      <c r="S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17" t="str">
        <f t="shared" si="55"/>
        <v xml:space="preserve"> </v>
      </c>
      <c r="U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7.13'!P516</f>
        <v>#REF!</v>
      </c>
      <c r="W525" s="217" t="str">
        <f t="shared" si="56"/>
        <v xml:space="preserve"> </v>
      </c>
      <c r="X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17" t="str">
        <f t="shared" si="57"/>
        <v xml:space="preserve"> </v>
      </c>
      <c r="Z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17" t="str">
        <f t="shared" si="58"/>
        <v xml:space="preserve"> </v>
      </c>
      <c r="AB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75" customFormat="1" ht="13.5">
      <c r="A526" s="170" t="str">
        <f t="shared" si="59"/>
        <v>71090500000000</v>
      </c>
      <c r="B526" s="171" t="s">
        <v>439</v>
      </c>
      <c r="C526" s="129" t="s">
        <v>187</v>
      </c>
      <c r="D526" s="128" t="s">
        <v>149</v>
      </c>
      <c r="E526" s="127" t="s">
        <v>441</v>
      </c>
      <c r="F526" s="172" t="s">
        <v>441</v>
      </c>
      <c r="G526" s="173" t="s">
        <v>440</v>
      </c>
      <c r="H526" s="166">
        <v>2950</v>
      </c>
      <c r="I526" s="159" t="s">
        <v>187</v>
      </c>
      <c r="J526" s="160">
        <v>5</v>
      </c>
      <c r="K526" s="160">
        <v>0</v>
      </c>
      <c r="L526" s="161" t="s">
        <v>329</v>
      </c>
      <c r="M526" s="167"/>
      <c r="N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7.13'!N517</f>
        <v>#REF!</v>
      </c>
      <c r="O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7.13'!O517</f>
        <v>#REF!</v>
      </c>
      <c r="P526" s="214" t="str">
        <f t="shared" si="53"/>
        <v xml:space="preserve"> </v>
      </c>
      <c r="Q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14" t="str">
        <f t="shared" si="54"/>
        <v xml:space="preserve"> </v>
      </c>
      <c r="S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14" t="str">
        <f t="shared" si="55"/>
        <v xml:space="preserve"> </v>
      </c>
      <c r="U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7.13'!P517</f>
        <v>#REF!</v>
      </c>
      <c r="W526" s="214" t="str">
        <f t="shared" si="56"/>
        <v xml:space="preserve"> </v>
      </c>
      <c r="X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14" t="str">
        <f t="shared" si="57"/>
        <v xml:space="preserve"> </v>
      </c>
      <c r="Z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14" t="str">
        <f t="shared" si="58"/>
        <v xml:space="preserve"> </v>
      </c>
      <c r="AB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2" customFormat="1" ht="12.75">
      <c r="A527" s="170" t="str">
        <f t="shared" si="59"/>
        <v>71090500000001</v>
      </c>
      <c r="B527" s="171" t="s">
        <v>439</v>
      </c>
      <c r="C527" s="129" t="s">
        <v>187</v>
      </c>
      <c r="D527" s="128" t="s">
        <v>149</v>
      </c>
      <c r="E527" s="127" t="s">
        <v>441</v>
      </c>
      <c r="F527" s="172" t="s">
        <v>441</v>
      </c>
      <c r="G527" s="173" t="s">
        <v>96</v>
      </c>
      <c r="H527" s="22"/>
      <c r="I527" s="16"/>
      <c r="J527" s="17"/>
      <c r="K527" s="17"/>
      <c r="L527" s="27" t="s">
        <v>110</v>
      </c>
      <c r="M527" s="28"/>
      <c r="N527" s="176" t="e">
        <f>+'havelvac 7.2'!N518+'havelvac 7.3'!N518+'havelvac 7.4'!N518+'havelvac 7.5'!N518+'havelvac 7.6'!N518+'havelvac 7.7'!N518+'havelvac 7.9'!N518+'havelvac 7.8'!N518+'havelvac 7.10'!N518+'havelvac 7.11'!N518+'havelvac 7.12'!N518+'havelvac 7.13'!#REF!</f>
        <v>#REF!</v>
      </c>
      <c r="O527" s="176" t="e">
        <f>+'havelvac 7.2'!O518+'havelvac 7.3'!O518+'havelvac 7.4'!O518+'havelvac 7.5'!O518+'havelvac 7.6'!O518+'havelvac 7.7'!O518+'havelvac 7.9'!O518+'havelvac 7.8'!O518+'havelvac 7.10'!O518+'havelvac 7.11'!O518+'havelvac 7.12'!O518+'havelvac 7.13'!#REF!</f>
        <v>#REF!</v>
      </c>
      <c r="P527" s="213" t="str">
        <f t="shared" si="53"/>
        <v xml:space="preserve"> </v>
      </c>
      <c r="Q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13" t="str">
        <f t="shared" si="54"/>
        <v xml:space="preserve"> </v>
      </c>
      <c r="S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13" t="str">
        <f t="shared" si="55"/>
        <v xml:space="preserve"> </v>
      </c>
      <c r="U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76" t="e">
        <f>+'havelvac 7.2'!P518+'havelvac 7.3'!P518+'havelvac 7.4'!P518+'havelvac 7.5'!P518+'havelvac 7.6'!P518+'havelvac 7.7'!P518+'havelvac 7.9'!P518+'havelvac 7.8'!P518+'havelvac 7.10'!P518+'havelvac 7.11'!P518+'havelvac 7.12'!P518+'havelvac 7.13'!#REF!</f>
        <v>#REF!</v>
      </c>
      <c r="W527" s="213" t="str">
        <f t="shared" si="56"/>
        <v xml:space="preserve"> </v>
      </c>
      <c r="X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13" t="str">
        <f t="shared" si="57"/>
        <v xml:space="preserve"> </v>
      </c>
      <c r="Z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13" t="str">
        <f t="shared" si="58"/>
        <v xml:space="preserve"> </v>
      </c>
      <c r="AB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79" customFormat="1" ht="12.75">
      <c r="A528" s="170" t="str">
        <f t="shared" si="59"/>
        <v>71090501000000</v>
      </c>
      <c r="B528" s="171" t="s">
        <v>439</v>
      </c>
      <c r="C528" s="129" t="s">
        <v>187</v>
      </c>
      <c r="D528" s="128" t="s">
        <v>149</v>
      </c>
      <c r="E528" s="127" t="s">
        <v>106</v>
      </c>
      <c r="F528" s="172" t="s">
        <v>441</v>
      </c>
      <c r="G528" s="173" t="s">
        <v>440</v>
      </c>
      <c r="H528" s="146">
        <v>2951</v>
      </c>
      <c r="I528" s="147" t="s">
        <v>187</v>
      </c>
      <c r="J528" s="148">
        <v>5</v>
      </c>
      <c r="K528" s="148">
        <v>1</v>
      </c>
      <c r="L528" s="149" t="s">
        <v>330</v>
      </c>
      <c r="M528" s="150"/>
      <c r="N528" s="178" t="e">
        <f>+'havelvac 7.2'!N519+'havelvac 7.3'!N519+'havelvac 7.4'!N519+'havelvac 7.5'!N519+'havelvac 7.6'!N519+'havelvac 7.7'!N519+'havelvac 7.9'!N519+'havelvac 7.8'!N519+'havelvac 7.10'!N519+'havelvac 7.11'!N519+'havelvac 7.12'!N519+'havelvac 7.13'!#REF!</f>
        <v>#REF!</v>
      </c>
      <c r="O528" s="178" t="e">
        <f>+'havelvac 7.2'!O519+'havelvac 7.3'!O519+'havelvac 7.4'!O519+'havelvac 7.5'!O519+'havelvac 7.6'!O519+'havelvac 7.7'!O519+'havelvac 7.9'!O519+'havelvac 7.8'!O519+'havelvac 7.10'!O519+'havelvac 7.11'!O519+'havelvac 7.12'!O519+'havelvac 7.13'!#REF!</f>
        <v>#REF!</v>
      </c>
      <c r="P528" s="215" t="str">
        <f t="shared" ref="P528:P591" si="60">IFERROR(Q528/O528, " ")</f>
        <v xml:space="preserve"> </v>
      </c>
      <c r="Q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15" t="str">
        <f t="shared" ref="R528:R591" si="61">IFERROR(S528/O528, " ")</f>
        <v xml:space="preserve"> </v>
      </c>
      <c r="S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15" t="str">
        <f t="shared" ref="T528:T591" si="62">IFERROR(U528/O528, " ")</f>
        <v xml:space="preserve"> </v>
      </c>
      <c r="U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78" t="e">
        <f>+'havelvac 7.2'!P519+'havelvac 7.3'!P519+'havelvac 7.4'!P519+'havelvac 7.5'!P519+'havelvac 7.6'!P519+'havelvac 7.7'!P519+'havelvac 7.9'!P519+'havelvac 7.8'!P519+'havelvac 7.10'!P519+'havelvac 7.11'!P519+'havelvac 7.12'!P519+'havelvac 7.13'!#REF!</f>
        <v>#REF!</v>
      </c>
      <c r="W528" s="215" t="str">
        <f t="shared" ref="W528:W591" si="63">IFERROR(X528/V528, " ")</f>
        <v xml:space="preserve"> </v>
      </c>
      <c r="X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15" t="str">
        <f t="shared" ref="Y528:Y591" si="64">IFERROR(Z528/V528, " ")</f>
        <v xml:space="preserve"> </v>
      </c>
      <c r="Z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15" t="str">
        <f t="shared" ref="AA528:AA591" si="65">IFERROR(AB528/V528, " ")</f>
        <v xml:space="preserve"> </v>
      </c>
      <c r="AB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2" customFormat="1" ht="12.75">
      <c r="A529" s="170" t="str">
        <f t="shared" si="59"/>
        <v>71090501000001</v>
      </c>
      <c r="B529" s="171" t="s">
        <v>439</v>
      </c>
      <c r="C529" s="129" t="s">
        <v>187</v>
      </c>
      <c r="D529" s="128" t="s">
        <v>149</v>
      </c>
      <c r="E529" s="127" t="s">
        <v>106</v>
      </c>
      <c r="F529" s="172" t="s">
        <v>441</v>
      </c>
      <c r="G529" s="173" t="s">
        <v>96</v>
      </c>
      <c r="H529" s="22"/>
      <c r="I529" s="22"/>
      <c r="J529" s="23"/>
      <c r="K529" s="23"/>
      <c r="L529" s="27" t="s">
        <v>108</v>
      </c>
      <c r="M529" s="28"/>
      <c r="N529" s="176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9" s="176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9" s="213" t="str">
        <f t="shared" si="60"/>
        <v xml:space="preserve"> </v>
      </c>
      <c r="Q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13" t="str">
        <f t="shared" si="61"/>
        <v xml:space="preserve"> </v>
      </c>
      <c r="S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13" t="str">
        <f t="shared" si="62"/>
        <v xml:space="preserve"> </v>
      </c>
      <c r="U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76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9" s="213" t="str">
        <f t="shared" si="63"/>
        <v xml:space="preserve"> </v>
      </c>
      <c r="X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13" t="str">
        <f t="shared" si="64"/>
        <v xml:space="preserve"> </v>
      </c>
      <c r="Z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13" t="str">
        <f t="shared" si="65"/>
        <v xml:space="preserve"> </v>
      </c>
      <c r="AB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84" customFormat="1" ht="13.5">
      <c r="A530" s="170" t="str">
        <f t="shared" si="59"/>
        <v>71090501010000</v>
      </c>
      <c r="B530" s="171" t="s">
        <v>439</v>
      </c>
      <c r="C530" s="129" t="s">
        <v>187</v>
      </c>
      <c r="D530" s="128" t="s">
        <v>149</v>
      </c>
      <c r="E530" s="127" t="s">
        <v>106</v>
      </c>
      <c r="F530" s="172" t="s">
        <v>106</v>
      </c>
      <c r="G530" s="173" t="s">
        <v>440</v>
      </c>
      <c r="H530" s="141"/>
      <c r="I530" s="142"/>
      <c r="J530" s="143"/>
      <c r="K530" s="143"/>
      <c r="L530" s="24" t="s">
        <v>331</v>
      </c>
      <c r="M530" s="25"/>
      <c r="N530" s="183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30" s="183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30" s="216" t="str">
        <f t="shared" si="60"/>
        <v xml:space="preserve"> </v>
      </c>
      <c r="Q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16" t="str">
        <f t="shared" si="61"/>
        <v xml:space="preserve"> </v>
      </c>
      <c r="S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16" t="str">
        <f t="shared" si="62"/>
        <v xml:space="preserve"> </v>
      </c>
      <c r="U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83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30" s="216" t="str">
        <f t="shared" si="63"/>
        <v xml:space="preserve"> </v>
      </c>
      <c r="X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16" t="str">
        <f t="shared" si="64"/>
        <v xml:space="preserve"> </v>
      </c>
      <c r="Z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16" t="str">
        <f t="shared" si="65"/>
        <v xml:space="preserve"> </v>
      </c>
      <c r="AB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2" customFormat="1" hidden="1">
      <c r="A531" s="170" t="str">
        <f t="shared" si="59"/>
        <v>71090501014239</v>
      </c>
      <c r="B531" s="171" t="s">
        <v>439</v>
      </c>
      <c r="C531" s="129" t="s">
        <v>187</v>
      </c>
      <c r="D531" s="128" t="s">
        <v>149</v>
      </c>
      <c r="E531" s="127" t="s">
        <v>106</v>
      </c>
      <c r="F531" s="172" t="s">
        <v>106</v>
      </c>
      <c r="G531" s="126">
        <v>4239</v>
      </c>
      <c r="H531" s="22"/>
      <c r="I531" s="16"/>
      <c r="J531" s="17"/>
      <c r="K531" s="17"/>
      <c r="L531" s="26" t="s">
        <v>125</v>
      </c>
      <c r="M531" s="10">
        <v>4239</v>
      </c>
      <c r="N531" s="169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31" s="169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31" s="217" t="str">
        <f t="shared" si="60"/>
        <v xml:space="preserve"> </v>
      </c>
      <c r="Q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17" t="str">
        <f t="shared" si="61"/>
        <v xml:space="preserve"> </v>
      </c>
      <c r="S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17" t="str">
        <f t="shared" si="62"/>
        <v xml:space="preserve"> </v>
      </c>
      <c r="U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69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31" s="217" t="str">
        <f t="shared" si="63"/>
        <v xml:space="preserve"> </v>
      </c>
      <c r="X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17" t="str">
        <f t="shared" si="64"/>
        <v xml:space="preserve"> </v>
      </c>
      <c r="Z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17" t="str">
        <f t="shared" si="65"/>
        <v xml:space="preserve"> </v>
      </c>
      <c r="AB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2" customFormat="1" ht="25.5">
      <c r="A532" s="170" t="str">
        <f t="shared" si="59"/>
        <v>71090501014511</v>
      </c>
      <c r="B532" s="171" t="s">
        <v>439</v>
      </c>
      <c r="C532" s="129" t="s">
        <v>187</v>
      </c>
      <c r="D532" s="128" t="s">
        <v>149</v>
      </c>
      <c r="E532" s="127" t="s">
        <v>106</v>
      </c>
      <c r="F532" s="172" t="s">
        <v>106</v>
      </c>
      <c r="G532" s="126">
        <v>4511</v>
      </c>
      <c r="H532" s="22"/>
      <c r="I532" s="16"/>
      <c r="J532" s="17"/>
      <c r="K532" s="17"/>
      <c r="L532" s="26" t="s">
        <v>131</v>
      </c>
      <c r="M532" s="10">
        <v>4511</v>
      </c>
      <c r="N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7.13'!N521</f>
        <v>#REF!</v>
      </c>
      <c r="O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7.13'!O521</f>
        <v>#REF!</v>
      </c>
      <c r="P532" s="217" t="str">
        <f t="shared" si="60"/>
        <v xml:space="preserve"> </v>
      </c>
      <c r="Q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17" t="str">
        <f t="shared" si="61"/>
        <v xml:space="preserve"> </v>
      </c>
      <c r="S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17" t="str">
        <f t="shared" si="62"/>
        <v xml:space="preserve"> </v>
      </c>
      <c r="U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7.13'!P521</f>
        <v>#REF!</v>
      </c>
      <c r="W532" s="217" t="str">
        <f t="shared" si="63"/>
        <v xml:space="preserve"> </v>
      </c>
      <c r="X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17" t="str">
        <f t="shared" si="64"/>
        <v xml:space="preserve"> </v>
      </c>
      <c r="Z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17" t="str">
        <f t="shared" si="65"/>
        <v xml:space="preserve"> </v>
      </c>
      <c r="AB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2" customFormat="1" ht="25.5" hidden="1">
      <c r="A533" s="170" t="str">
        <f t="shared" si="59"/>
        <v>71090501014819</v>
      </c>
      <c r="B533" s="186" t="s">
        <v>439</v>
      </c>
      <c r="C533" s="129" t="s">
        <v>187</v>
      </c>
      <c r="D533" s="128" t="s">
        <v>149</v>
      </c>
      <c r="E533" s="127" t="s">
        <v>106</v>
      </c>
      <c r="F533" s="172" t="s">
        <v>106</v>
      </c>
      <c r="G533" s="126">
        <v>4819</v>
      </c>
      <c r="H533" s="177"/>
      <c r="I533" s="180"/>
      <c r="J533" s="187"/>
      <c r="K533" s="188"/>
      <c r="L533" s="189" t="s">
        <v>219</v>
      </c>
      <c r="M533" s="11">
        <v>4819</v>
      </c>
      <c r="N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33" s="217" t="str">
        <f t="shared" si="60"/>
        <v xml:space="preserve"> </v>
      </c>
      <c r="Q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17" t="str">
        <f t="shared" si="61"/>
        <v xml:space="preserve"> </v>
      </c>
      <c r="S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17" t="str">
        <f t="shared" si="62"/>
        <v xml:space="preserve"> </v>
      </c>
      <c r="U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33" s="217" t="str">
        <f t="shared" si="63"/>
        <v xml:space="preserve"> </v>
      </c>
      <c r="X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17" t="str">
        <f t="shared" si="64"/>
        <v xml:space="preserve"> </v>
      </c>
      <c r="Z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17" t="str">
        <f t="shared" si="65"/>
        <v xml:space="preserve"> </v>
      </c>
      <c r="AB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2" customFormat="1" hidden="1">
      <c r="A534" s="170" t="str">
        <f t="shared" si="59"/>
        <v>71090501015122</v>
      </c>
      <c r="B534" s="171" t="s">
        <v>439</v>
      </c>
      <c r="C534" s="129" t="s">
        <v>187</v>
      </c>
      <c r="D534" s="128" t="s">
        <v>149</v>
      </c>
      <c r="E534" s="127" t="s">
        <v>106</v>
      </c>
      <c r="F534" s="172" t="s">
        <v>106</v>
      </c>
      <c r="G534" s="126">
        <v>5122</v>
      </c>
      <c r="H534" s="15"/>
      <c r="I534" s="22"/>
      <c r="J534" s="23"/>
      <c r="K534" s="23"/>
      <c r="L534" s="29" t="s">
        <v>332</v>
      </c>
      <c r="M534" s="30">
        <v>5122</v>
      </c>
      <c r="N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17" t="str">
        <f t="shared" si="60"/>
        <v xml:space="preserve"> </v>
      </c>
      <c r="Q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17" t="str">
        <f t="shared" si="61"/>
        <v xml:space="preserve"> </v>
      </c>
      <c r="S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17" t="str">
        <f t="shared" si="62"/>
        <v xml:space="preserve"> </v>
      </c>
      <c r="U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17" t="str">
        <f t="shared" si="63"/>
        <v xml:space="preserve"> </v>
      </c>
      <c r="X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17" t="str">
        <f t="shared" si="64"/>
        <v xml:space="preserve"> </v>
      </c>
      <c r="Z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17" t="str">
        <f t="shared" si="65"/>
        <v xml:space="preserve"> </v>
      </c>
      <c r="AB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84" customFormat="1" ht="27" hidden="1">
      <c r="A535" s="170" t="str">
        <f t="shared" si="59"/>
        <v>71090501020000</v>
      </c>
      <c r="B535" s="171" t="s">
        <v>439</v>
      </c>
      <c r="C535" s="129" t="s">
        <v>187</v>
      </c>
      <c r="D535" s="128" t="s">
        <v>149</v>
      </c>
      <c r="E535" s="127" t="s">
        <v>106</v>
      </c>
      <c r="F535" s="172" t="s">
        <v>140</v>
      </c>
      <c r="G535" s="173" t="s">
        <v>440</v>
      </c>
      <c r="H535" s="141"/>
      <c r="I535" s="142"/>
      <c r="J535" s="143"/>
      <c r="K535" s="143"/>
      <c r="L535" s="24" t="s">
        <v>333</v>
      </c>
      <c r="M535" s="25"/>
      <c r="N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16" t="str">
        <f t="shared" si="60"/>
        <v xml:space="preserve"> </v>
      </c>
      <c r="Q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16" t="str">
        <f t="shared" si="61"/>
        <v xml:space="preserve"> </v>
      </c>
      <c r="S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16" t="str">
        <f t="shared" si="62"/>
        <v xml:space="preserve"> </v>
      </c>
      <c r="U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16" t="str">
        <f t="shared" si="63"/>
        <v xml:space="preserve"> </v>
      </c>
      <c r="X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16" t="str">
        <f t="shared" si="64"/>
        <v xml:space="preserve"> </v>
      </c>
      <c r="Z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16" t="str">
        <f t="shared" si="65"/>
        <v xml:space="preserve"> </v>
      </c>
      <c r="AB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2" customFormat="1" hidden="1">
      <c r="A536" s="170" t="str">
        <f t="shared" si="59"/>
        <v>71090501025113</v>
      </c>
      <c r="B536" s="171" t="s">
        <v>439</v>
      </c>
      <c r="C536" s="129" t="s">
        <v>187</v>
      </c>
      <c r="D536" s="128" t="s">
        <v>149</v>
      </c>
      <c r="E536" s="127" t="s">
        <v>106</v>
      </c>
      <c r="F536" s="172" t="s">
        <v>140</v>
      </c>
      <c r="G536" s="126">
        <v>5113</v>
      </c>
      <c r="H536" s="22"/>
      <c r="I536" s="16"/>
      <c r="J536" s="17"/>
      <c r="K536" s="17"/>
      <c r="L536" s="29" t="s">
        <v>143</v>
      </c>
      <c r="M536" s="44">
        <v>5113</v>
      </c>
      <c r="N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17" t="str">
        <f t="shared" si="60"/>
        <v xml:space="preserve"> </v>
      </c>
      <c r="Q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17" t="str">
        <f t="shared" si="61"/>
        <v xml:space="preserve"> </v>
      </c>
      <c r="S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17" t="str">
        <f t="shared" si="62"/>
        <v xml:space="preserve"> </v>
      </c>
      <c r="U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17" t="str">
        <f t="shared" si="63"/>
        <v xml:space="preserve"> </v>
      </c>
      <c r="X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17" t="str">
        <f t="shared" si="64"/>
        <v xml:space="preserve"> </v>
      </c>
      <c r="Z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17" t="str">
        <f t="shared" si="65"/>
        <v xml:space="preserve"> </v>
      </c>
      <c r="AB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84" customFormat="1" ht="40.5" hidden="1">
      <c r="A537" s="170" t="str">
        <f t="shared" si="59"/>
        <v>71090501030000</v>
      </c>
      <c r="B537" s="171" t="s">
        <v>439</v>
      </c>
      <c r="C537" s="129" t="s">
        <v>187</v>
      </c>
      <c r="D537" s="128" t="s">
        <v>149</v>
      </c>
      <c r="E537" s="127" t="s">
        <v>106</v>
      </c>
      <c r="F537" s="172" t="s">
        <v>442</v>
      </c>
      <c r="G537" s="173" t="s">
        <v>440</v>
      </c>
      <c r="H537" s="141"/>
      <c r="I537" s="142"/>
      <c r="J537" s="143"/>
      <c r="K537" s="143"/>
      <c r="L537" s="24" t="s">
        <v>334</v>
      </c>
      <c r="M537" s="25"/>
      <c r="N537" s="183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37" s="183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37" s="216" t="str">
        <f t="shared" si="60"/>
        <v xml:space="preserve"> </v>
      </c>
      <c r="Q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16" t="str">
        <f t="shared" si="61"/>
        <v xml:space="preserve"> </v>
      </c>
      <c r="S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16" t="str">
        <f t="shared" si="62"/>
        <v xml:space="preserve"> </v>
      </c>
      <c r="U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83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37" s="216" t="str">
        <f t="shared" si="63"/>
        <v xml:space="preserve"> </v>
      </c>
      <c r="X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16" t="str">
        <f t="shared" si="64"/>
        <v xml:space="preserve"> </v>
      </c>
      <c r="Z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16" t="str">
        <f t="shared" si="65"/>
        <v xml:space="preserve"> </v>
      </c>
      <c r="AB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2" customFormat="1" hidden="1">
      <c r="A538" s="170" t="str">
        <f t="shared" si="59"/>
        <v>71090501034239</v>
      </c>
      <c r="B538" s="171" t="s">
        <v>439</v>
      </c>
      <c r="C538" s="129" t="s">
        <v>187</v>
      </c>
      <c r="D538" s="128" t="s">
        <v>149</v>
      </c>
      <c r="E538" s="127" t="s">
        <v>106</v>
      </c>
      <c r="F538" s="172" t="s">
        <v>442</v>
      </c>
      <c r="G538" s="126">
        <v>4239</v>
      </c>
      <c r="H538" s="22"/>
      <c r="I538" s="16"/>
      <c r="J538" s="17"/>
      <c r="K538" s="17"/>
      <c r="L538" s="26" t="s">
        <v>125</v>
      </c>
      <c r="M538" s="10">
        <v>4239</v>
      </c>
      <c r="N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38" s="217" t="str">
        <f t="shared" si="60"/>
        <v xml:space="preserve"> </v>
      </c>
      <c r="Q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17" t="str">
        <f t="shared" si="61"/>
        <v xml:space="preserve"> </v>
      </c>
      <c r="S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17" t="str">
        <f t="shared" si="62"/>
        <v xml:space="preserve"> </v>
      </c>
      <c r="U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38" s="217" t="str">
        <f t="shared" si="63"/>
        <v xml:space="preserve"> </v>
      </c>
      <c r="X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17" t="str">
        <f t="shared" si="64"/>
        <v xml:space="preserve"> </v>
      </c>
      <c r="Z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17" t="str">
        <f t="shared" si="65"/>
        <v xml:space="preserve"> </v>
      </c>
      <c r="AB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2" customFormat="1" ht="25.5" hidden="1">
      <c r="A539" s="170" t="str">
        <f t="shared" si="59"/>
        <v>71090501034511</v>
      </c>
      <c r="B539" s="186" t="s">
        <v>439</v>
      </c>
      <c r="C539" s="129" t="s">
        <v>187</v>
      </c>
      <c r="D539" s="128" t="s">
        <v>149</v>
      </c>
      <c r="E539" s="127" t="s">
        <v>106</v>
      </c>
      <c r="F539" s="172" t="s">
        <v>442</v>
      </c>
      <c r="G539" s="126">
        <v>4511</v>
      </c>
      <c r="H539" s="177"/>
      <c r="I539" s="180"/>
      <c r="J539" s="187"/>
      <c r="K539" s="188"/>
      <c r="L539" s="189" t="s">
        <v>217</v>
      </c>
      <c r="M539" s="11">
        <v>4511</v>
      </c>
      <c r="N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7.13'!N524</f>
        <v>#REF!</v>
      </c>
      <c r="O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7.13'!O524</f>
        <v>#REF!</v>
      </c>
      <c r="P539" s="217" t="str">
        <f t="shared" si="60"/>
        <v xml:space="preserve"> </v>
      </c>
      <c r="Q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17" t="str">
        <f t="shared" si="61"/>
        <v xml:space="preserve"> </v>
      </c>
      <c r="S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17" t="str">
        <f t="shared" si="62"/>
        <v xml:space="preserve"> </v>
      </c>
      <c r="U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7.13'!P524</f>
        <v>#REF!</v>
      </c>
      <c r="W539" s="217" t="str">
        <f t="shared" si="63"/>
        <v xml:space="preserve"> </v>
      </c>
      <c r="X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17" t="str">
        <f t="shared" si="64"/>
        <v xml:space="preserve"> </v>
      </c>
      <c r="Z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17" t="str">
        <f t="shared" si="65"/>
        <v xml:space="preserve"> </v>
      </c>
      <c r="AB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84" customFormat="1" ht="27" hidden="1">
      <c r="A540" s="170" t="str">
        <f t="shared" si="59"/>
        <v>71090501040000</v>
      </c>
      <c r="B540" s="171" t="s">
        <v>439</v>
      </c>
      <c r="C540" s="129" t="s">
        <v>187</v>
      </c>
      <c r="D540" s="128" t="s">
        <v>149</v>
      </c>
      <c r="E540" s="127" t="s">
        <v>106</v>
      </c>
      <c r="F540" s="172" t="s">
        <v>155</v>
      </c>
      <c r="G540" s="173" t="s">
        <v>440</v>
      </c>
      <c r="H540" s="141"/>
      <c r="I540" s="142"/>
      <c r="J540" s="143"/>
      <c r="K540" s="143"/>
      <c r="L540" s="24" t="s">
        <v>335</v>
      </c>
      <c r="M540" s="25"/>
      <c r="N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16" t="str">
        <f t="shared" si="60"/>
        <v xml:space="preserve"> </v>
      </c>
      <c r="Q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16" t="str">
        <f t="shared" si="61"/>
        <v xml:space="preserve"> </v>
      </c>
      <c r="S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16" t="str">
        <f t="shared" si="62"/>
        <v xml:space="preserve"> </v>
      </c>
      <c r="U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16" t="str">
        <f t="shared" si="63"/>
        <v xml:space="preserve"> </v>
      </c>
      <c r="X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16" t="str">
        <f t="shared" si="64"/>
        <v xml:space="preserve"> </v>
      </c>
      <c r="Z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16" t="str">
        <f t="shared" si="65"/>
        <v xml:space="preserve"> </v>
      </c>
      <c r="AB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2" customFormat="1" hidden="1">
      <c r="A541" s="170" t="str">
        <f t="shared" si="59"/>
        <v>71090501044239</v>
      </c>
      <c r="B541" s="171" t="s">
        <v>439</v>
      </c>
      <c r="C541" s="129" t="s">
        <v>187</v>
      </c>
      <c r="D541" s="128" t="s">
        <v>149</v>
      </c>
      <c r="E541" s="127" t="s">
        <v>106</v>
      </c>
      <c r="F541" s="172" t="s">
        <v>155</v>
      </c>
      <c r="G541" s="126">
        <v>4239</v>
      </c>
      <c r="H541" s="22"/>
      <c r="I541" s="16"/>
      <c r="J541" s="17"/>
      <c r="K541" s="17"/>
      <c r="L541" s="26" t="s">
        <v>125</v>
      </c>
      <c r="M541" s="10">
        <v>4239</v>
      </c>
      <c r="N541" s="169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41" s="169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41" s="217" t="str">
        <f t="shared" si="60"/>
        <v xml:space="preserve"> </v>
      </c>
      <c r="Q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17" t="str">
        <f t="shared" si="61"/>
        <v xml:space="preserve"> </v>
      </c>
      <c r="S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17" t="str">
        <f t="shared" si="62"/>
        <v xml:space="preserve"> </v>
      </c>
      <c r="U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69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41" s="217" t="str">
        <f t="shared" si="63"/>
        <v xml:space="preserve"> </v>
      </c>
      <c r="X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17" t="str">
        <f t="shared" si="64"/>
        <v xml:space="preserve"> </v>
      </c>
      <c r="Z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17" t="str">
        <f t="shared" si="65"/>
        <v xml:space="preserve"> </v>
      </c>
      <c r="AB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84" customFormat="1" ht="27" hidden="1">
      <c r="A542" s="170" t="str">
        <f t="shared" si="59"/>
        <v>71090501050000</v>
      </c>
      <c r="B542" s="171" t="s">
        <v>439</v>
      </c>
      <c r="C542" s="129" t="s">
        <v>187</v>
      </c>
      <c r="D542" s="128" t="s">
        <v>149</v>
      </c>
      <c r="E542" s="127" t="s">
        <v>106</v>
      </c>
      <c r="F542" s="172" t="s">
        <v>149</v>
      </c>
      <c r="G542" s="173" t="s">
        <v>440</v>
      </c>
      <c r="H542" s="141"/>
      <c r="I542" s="142"/>
      <c r="J542" s="143"/>
      <c r="K542" s="143"/>
      <c r="L542" s="24" t="s">
        <v>336</v>
      </c>
      <c r="M542" s="25"/>
      <c r="N542" s="183" t="e">
        <f>+'havelvac 7.2'!N526+'havelvac 7.3'!N526+'havelvac 7.4'!N526+'havelvac 7.5'!N526+'havelvac 7.6'!N526+'havelvac 7.7'!N526+'havelvac 7.9'!N526+'havelvac 7.8'!N526+'havelvac 7.10'!N526+'havelvac 7.11'!N526+'havelvac 7.12'!N526+'havelvac 7.13'!#REF!</f>
        <v>#REF!</v>
      </c>
      <c r="O542" s="183" t="e">
        <f>+'havelvac 7.2'!O526+'havelvac 7.3'!O526+'havelvac 7.4'!O526+'havelvac 7.5'!O526+'havelvac 7.6'!O526+'havelvac 7.7'!O526+'havelvac 7.9'!O526+'havelvac 7.8'!O526+'havelvac 7.10'!O526+'havelvac 7.11'!O526+'havelvac 7.12'!O526+'havelvac 7.13'!#REF!</f>
        <v>#REF!</v>
      </c>
      <c r="P542" s="216" t="str">
        <f t="shared" si="60"/>
        <v xml:space="preserve"> </v>
      </c>
      <c r="Q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16" t="str">
        <f t="shared" si="61"/>
        <v xml:space="preserve"> </v>
      </c>
      <c r="S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16" t="str">
        <f t="shared" si="62"/>
        <v xml:space="preserve"> </v>
      </c>
      <c r="U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83" t="e">
        <f>+'havelvac 7.2'!P526+'havelvac 7.3'!P526+'havelvac 7.4'!P526+'havelvac 7.5'!P526+'havelvac 7.6'!P526+'havelvac 7.7'!P526+'havelvac 7.9'!P526+'havelvac 7.8'!P526+'havelvac 7.10'!P526+'havelvac 7.11'!P526+'havelvac 7.12'!P526+'havelvac 7.13'!#REF!</f>
        <v>#REF!</v>
      </c>
      <c r="W542" s="216" t="str">
        <f t="shared" si="63"/>
        <v xml:space="preserve"> </v>
      </c>
      <c r="X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16" t="str">
        <f t="shared" si="64"/>
        <v xml:space="preserve"> </v>
      </c>
      <c r="Z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16" t="str">
        <f t="shared" si="65"/>
        <v xml:space="preserve"> </v>
      </c>
      <c r="AB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2" customFormat="1" ht="25.5" hidden="1">
      <c r="A543" s="170" t="str">
        <f t="shared" si="59"/>
        <v>71090501054819</v>
      </c>
      <c r="B543" s="171" t="s">
        <v>439</v>
      </c>
      <c r="C543" s="129" t="s">
        <v>187</v>
      </c>
      <c r="D543" s="128" t="s">
        <v>149</v>
      </c>
      <c r="E543" s="127" t="s">
        <v>106</v>
      </c>
      <c r="F543" s="172" t="s">
        <v>149</v>
      </c>
      <c r="G543" s="126">
        <v>4819</v>
      </c>
      <c r="H543" s="22"/>
      <c r="I543" s="16"/>
      <c r="J543" s="17"/>
      <c r="K543" s="17"/>
      <c r="L543" s="26" t="s">
        <v>219</v>
      </c>
      <c r="M543" s="40">
        <v>4819</v>
      </c>
      <c r="N543" s="169">
        <f>+'havelvac 7.2'!N527+'havelvac 7.3'!N527+'havelvac 7.4'!N527+'havelvac 7.5'!N527+'havelvac 7.6'!N527+'havelvac 7.7'!N527+'havelvac 7.9'!N527+'havelvac 7.8'!N527+'havelvac 7.10'!N527+'havelvac 7.11'!N527+'havelvac 7.12'!N527+'havelvac 7.13'!N525</f>
        <v>817.80000000000007</v>
      </c>
      <c r="O543" s="169">
        <f>+'havelvac 7.2'!O527+'havelvac 7.3'!O527+'havelvac 7.4'!O527+'havelvac 7.5'!O527+'havelvac 7.6'!O527+'havelvac 7.7'!O527+'havelvac 7.9'!O527+'havelvac 7.8'!O527+'havelvac 7.10'!O527+'havelvac 7.11'!O527+'havelvac 7.12'!O527+'havelvac 7.13'!O525</f>
        <v>817.80000000000007</v>
      </c>
      <c r="P543" s="217" t="str">
        <f t="shared" si="60"/>
        <v xml:space="preserve"> </v>
      </c>
      <c r="Q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17" t="str">
        <f t="shared" si="61"/>
        <v xml:space="preserve"> </v>
      </c>
      <c r="S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17" t="str">
        <f t="shared" si="62"/>
        <v xml:space="preserve"> </v>
      </c>
      <c r="U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69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43" s="217" t="str">
        <f t="shared" si="63"/>
        <v xml:space="preserve"> </v>
      </c>
      <c r="X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17" t="str">
        <f t="shared" si="64"/>
        <v xml:space="preserve"> </v>
      </c>
      <c r="Z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17" t="str">
        <f t="shared" si="65"/>
        <v xml:space="preserve"> </v>
      </c>
      <c r="AB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2" customFormat="1" hidden="1">
      <c r="A544" s="170" t="str">
        <f t="shared" si="59"/>
        <v>71090501055129</v>
      </c>
      <c r="B544" s="171" t="s">
        <v>439</v>
      </c>
      <c r="C544" s="129" t="s">
        <v>187</v>
      </c>
      <c r="D544" s="128" t="s">
        <v>149</v>
      </c>
      <c r="E544" s="127" t="s">
        <v>106</v>
      </c>
      <c r="F544" s="172" t="s">
        <v>149</v>
      </c>
      <c r="G544" s="126">
        <v>5129</v>
      </c>
      <c r="H544" s="22"/>
      <c r="I544" s="16"/>
      <c r="J544" s="17"/>
      <c r="K544" s="17"/>
      <c r="L544" s="26" t="s">
        <v>137</v>
      </c>
      <c r="M544" s="10">
        <v>5129</v>
      </c>
      <c r="N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17" t="str">
        <f t="shared" si="60"/>
        <v xml:space="preserve"> </v>
      </c>
      <c r="Q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17" t="str">
        <f t="shared" si="61"/>
        <v xml:space="preserve"> </v>
      </c>
      <c r="S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17" t="str">
        <f t="shared" si="62"/>
        <v xml:space="preserve"> </v>
      </c>
      <c r="U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17" t="str">
        <f t="shared" si="63"/>
        <v xml:space="preserve"> </v>
      </c>
      <c r="X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17" t="str">
        <f t="shared" si="64"/>
        <v xml:space="preserve"> </v>
      </c>
      <c r="Z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17" t="str">
        <f t="shared" si="65"/>
        <v xml:space="preserve"> </v>
      </c>
      <c r="AB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75" customFormat="1" ht="13.5">
      <c r="A545" s="170" t="str">
        <f t="shared" ref="A545:A608" si="66">CONCATENATE(B545,C545,D545,E545,F545,G545)</f>
        <v>71090600000000</v>
      </c>
      <c r="B545" s="171" t="s">
        <v>439</v>
      </c>
      <c r="C545" s="129" t="s">
        <v>187</v>
      </c>
      <c r="D545" s="128" t="s">
        <v>157</v>
      </c>
      <c r="E545" s="127" t="s">
        <v>441</v>
      </c>
      <c r="F545" s="172" t="s">
        <v>441</v>
      </c>
      <c r="G545" s="173" t="s">
        <v>440</v>
      </c>
      <c r="H545" s="166">
        <v>2960</v>
      </c>
      <c r="I545" s="159" t="s">
        <v>187</v>
      </c>
      <c r="J545" s="160">
        <v>6</v>
      </c>
      <c r="K545" s="160">
        <v>0</v>
      </c>
      <c r="L545" s="161" t="s">
        <v>337</v>
      </c>
      <c r="M545" s="167"/>
      <c r="N545" s="174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45" s="174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45" s="214" t="str">
        <f t="shared" si="60"/>
        <v xml:space="preserve"> </v>
      </c>
      <c r="Q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14" t="str">
        <f t="shared" si="61"/>
        <v xml:space="preserve"> </v>
      </c>
      <c r="S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14" t="str">
        <f t="shared" si="62"/>
        <v xml:space="preserve"> </v>
      </c>
      <c r="U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74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45" s="214" t="str">
        <f t="shared" si="63"/>
        <v xml:space="preserve"> </v>
      </c>
      <c r="X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14" t="str">
        <f t="shared" si="64"/>
        <v xml:space="preserve"> </v>
      </c>
      <c r="Z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14" t="str">
        <f t="shared" si="65"/>
        <v xml:space="preserve"> </v>
      </c>
      <c r="AB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2" customFormat="1" ht="12.75">
      <c r="A546" s="170" t="str">
        <f t="shared" si="66"/>
        <v>71090600000001</v>
      </c>
      <c r="B546" s="171" t="s">
        <v>439</v>
      </c>
      <c r="C546" s="129" t="s">
        <v>187</v>
      </c>
      <c r="D546" s="128" t="s">
        <v>157</v>
      </c>
      <c r="E546" s="127" t="s">
        <v>441</v>
      </c>
      <c r="F546" s="172" t="s">
        <v>441</v>
      </c>
      <c r="G546" s="173" t="s">
        <v>96</v>
      </c>
      <c r="H546" s="22"/>
      <c r="I546" s="16"/>
      <c r="J546" s="17"/>
      <c r="K546" s="17"/>
      <c r="L546" s="27" t="s">
        <v>110</v>
      </c>
      <c r="M546" s="28"/>
      <c r="N546" s="176">
        <f>+'havelvac 7.2'!N529+'havelvac 7.3'!N529+'havelvac 7.4'!N529+'havelvac 7.5'!N529+'havelvac 7.6'!N529+'havelvac 7.7'!N529+'havelvac 7.9'!N529+'havelvac 7.8'!N529+'havelvac 7.10'!N529+'havelvac 7.11'!N529+'havelvac 7.12'!N529+'havelvac 7.13'!N527</f>
        <v>817.80000000000007</v>
      </c>
      <c r="O546" s="176">
        <f>+'havelvac 7.2'!O529+'havelvac 7.3'!O529+'havelvac 7.4'!O529+'havelvac 7.5'!O529+'havelvac 7.6'!O529+'havelvac 7.7'!O529+'havelvac 7.9'!O529+'havelvac 7.8'!O529+'havelvac 7.10'!O529+'havelvac 7.11'!O529+'havelvac 7.12'!O529+'havelvac 7.13'!O527</f>
        <v>817.80000000000007</v>
      </c>
      <c r="P546" s="213" t="str">
        <f t="shared" si="60"/>
        <v xml:space="preserve"> </v>
      </c>
      <c r="Q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13" t="str">
        <f t="shared" si="61"/>
        <v xml:space="preserve"> </v>
      </c>
      <c r="S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13" t="str">
        <f t="shared" si="62"/>
        <v xml:space="preserve"> </v>
      </c>
      <c r="U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76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46" s="213" t="str">
        <f t="shared" si="63"/>
        <v xml:space="preserve"> </v>
      </c>
      <c r="X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13" t="str">
        <f t="shared" si="64"/>
        <v xml:space="preserve"> </v>
      </c>
      <c r="Z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13" t="str">
        <f t="shared" si="65"/>
        <v xml:space="preserve"> </v>
      </c>
      <c r="AB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79" customFormat="1" ht="12.75">
      <c r="A547" s="170" t="str">
        <f t="shared" si="66"/>
        <v>71090601000000</v>
      </c>
      <c r="B547" s="171" t="s">
        <v>439</v>
      </c>
      <c r="C547" s="129" t="s">
        <v>187</v>
      </c>
      <c r="D547" s="128" t="s">
        <v>157</v>
      </c>
      <c r="E547" s="127" t="s">
        <v>106</v>
      </c>
      <c r="F547" s="172" t="s">
        <v>441</v>
      </c>
      <c r="G547" s="173" t="s">
        <v>440</v>
      </c>
      <c r="H547" s="146">
        <v>2961</v>
      </c>
      <c r="I547" s="147" t="s">
        <v>187</v>
      </c>
      <c r="J547" s="148">
        <v>6</v>
      </c>
      <c r="K547" s="148">
        <v>1</v>
      </c>
      <c r="L547" s="149" t="s">
        <v>337</v>
      </c>
      <c r="M547" s="150"/>
      <c r="N547" s="178">
        <f>+'havelvac 7.2'!N531+'havelvac 7.3'!N531+'havelvac 7.4'!N531+'havelvac 7.5'!N531+'havelvac 7.6'!N531+'havelvac 7.7'!N531+'havelvac 7.9'!N531+'havelvac 7.8'!N531+'havelvac 7.10'!N531+'havelvac 7.11'!N531+'havelvac 7.12'!N531+'havelvac 7.13'!N528</f>
        <v>0</v>
      </c>
      <c r="O547" s="178">
        <f>+'havelvac 7.2'!O531+'havelvac 7.3'!O531+'havelvac 7.4'!O531+'havelvac 7.5'!O531+'havelvac 7.6'!O531+'havelvac 7.7'!O531+'havelvac 7.9'!O531+'havelvac 7.8'!O531+'havelvac 7.10'!O531+'havelvac 7.11'!O531+'havelvac 7.12'!O531+'havelvac 7.13'!O528</f>
        <v>0</v>
      </c>
      <c r="P547" s="215" t="str">
        <f t="shared" si="60"/>
        <v xml:space="preserve"> </v>
      </c>
      <c r="Q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15" t="str">
        <f t="shared" si="61"/>
        <v xml:space="preserve"> </v>
      </c>
      <c r="S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15" t="str">
        <f t="shared" si="62"/>
        <v xml:space="preserve"> </v>
      </c>
      <c r="U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78">
        <f>+'havelvac 7.2'!P531+'havelvac 7.3'!P531+'havelvac 7.4'!P531+'havelvac 7.5'!P531+'havelvac 7.6'!P531+'havelvac 7.7'!P531+'havelvac 7.9'!P531+'havelvac 7.8'!P531+'havelvac 7.10'!P531+'havelvac 7.11'!P531+'havelvac 7.12'!P531+'havelvac 7.13'!P528</f>
        <v>0</v>
      </c>
      <c r="W547" s="215" t="str">
        <f t="shared" si="63"/>
        <v xml:space="preserve"> </v>
      </c>
      <c r="X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15" t="str">
        <f t="shared" si="64"/>
        <v xml:space="preserve"> </v>
      </c>
      <c r="Z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15" t="str">
        <f t="shared" si="65"/>
        <v xml:space="preserve"> </v>
      </c>
      <c r="AB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2" customFormat="1" ht="12.75">
      <c r="A548" s="170" t="str">
        <f t="shared" si="66"/>
        <v>71090601000001</v>
      </c>
      <c r="B548" s="171" t="s">
        <v>439</v>
      </c>
      <c r="C548" s="129" t="s">
        <v>187</v>
      </c>
      <c r="D548" s="128" t="s">
        <v>157</v>
      </c>
      <c r="E548" s="127" t="s">
        <v>106</v>
      </c>
      <c r="F548" s="172" t="s">
        <v>441</v>
      </c>
      <c r="G548" s="173" t="s">
        <v>96</v>
      </c>
      <c r="H548" s="22"/>
      <c r="I548" s="22"/>
      <c r="J548" s="23"/>
      <c r="K548" s="23"/>
      <c r="L548" s="27" t="s">
        <v>108</v>
      </c>
      <c r="M548" s="28"/>
      <c r="N548" s="176">
        <f>+'havelvac 7.2'!N532+'havelvac 7.3'!N532+'havelvac 7.4'!N532+'havelvac 7.5'!N532+'havelvac 7.6'!N532+'havelvac 7.7'!N532+'havelvac 7.9'!N532+'havelvac 7.8'!N532+'havelvac 7.10'!N532+'havelvac 7.11'!N532+'havelvac 7.12'!N532+'havelvac 7.13'!N529</f>
        <v>817.80000000000007</v>
      </c>
      <c r="O548" s="176">
        <f>+'havelvac 7.2'!O532+'havelvac 7.3'!O532+'havelvac 7.4'!O532+'havelvac 7.5'!O532+'havelvac 7.6'!O532+'havelvac 7.7'!O532+'havelvac 7.9'!O532+'havelvac 7.8'!O532+'havelvac 7.10'!O532+'havelvac 7.11'!O532+'havelvac 7.12'!O532+'havelvac 7.13'!O529</f>
        <v>817.80000000000007</v>
      </c>
      <c r="P548" s="213" t="str">
        <f t="shared" si="60"/>
        <v xml:space="preserve"> </v>
      </c>
      <c r="Q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13" t="str">
        <f t="shared" si="61"/>
        <v xml:space="preserve"> </v>
      </c>
      <c r="S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13" t="str">
        <f t="shared" si="62"/>
        <v xml:space="preserve"> </v>
      </c>
      <c r="U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76">
        <f>+'havelvac 7.2'!P532+'havelvac 7.3'!P532+'havelvac 7.4'!P532+'havelvac 7.5'!P532+'havelvac 7.6'!P532+'havelvac 7.7'!P532+'havelvac 7.9'!P532+'havelvac 7.8'!P532+'havelvac 7.10'!P532+'havelvac 7.11'!P532+'havelvac 7.12'!P532+'havelvac 7.13'!P529</f>
        <v>0</v>
      </c>
      <c r="W548" s="213" t="str">
        <f t="shared" si="63"/>
        <v xml:space="preserve"> </v>
      </c>
      <c r="X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13" t="str">
        <f t="shared" si="64"/>
        <v xml:space="preserve"> </v>
      </c>
      <c r="Z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13" t="str">
        <f t="shared" si="65"/>
        <v xml:space="preserve"> </v>
      </c>
      <c r="AB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84" customFormat="1" ht="27">
      <c r="A549" s="170" t="str">
        <f t="shared" si="66"/>
        <v>71090601010000</v>
      </c>
      <c r="B549" s="171" t="s">
        <v>439</v>
      </c>
      <c r="C549" s="129" t="s">
        <v>187</v>
      </c>
      <c r="D549" s="128" t="s">
        <v>157</v>
      </c>
      <c r="E549" s="127" t="s">
        <v>106</v>
      </c>
      <c r="F549" s="172" t="s">
        <v>106</v>
      </c>
      <c r="G549" s="173" t="s">
        <v>440</v>
      </c>
      <c r="H549" s="141"/>
      <c r="I549" s="142"/>
      <c r="J549" s="143"/>
      <c r="K549" s="143"/>
      <c r="L549" s="24" t="s">
        <v>338</v>
      </c>
      <c r="M549" s="25"/>
      <c r="N549" s="183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9" s="183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9" s="216" t="str">
        <f t="shared" si="60"/>
        <v xml:space="preserve"> </v>
      </c>
      <c r="Q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16" t="str">
        <f t="shared" si="61"/>
        <v xml:space="preserve"> </v>
      </c>
      <c r="S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16" t="str">
        <f t="shared" si="62"/>
        <v xml:space="preserve"> </v>
      </c>
      <c r="U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83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9" s="216" t="str">
        <f t="shared" si="63"/>
        <v xml:space="preserve"> </v>
      </c>
      <c r="X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16" t="str">
        <f t="shared" si="64"/>
        <v xml:space="preserve"> </v>
      </c>
      <c r="Z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16" t="str">
        <f t="shared" si="65"/>
        <v xml:space="preserve"> </v>
      </c>
      <c r="AB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2" customFormat="1" ht="25.5">
      <c r="A550" s="170" t="str">
        <f t="shared" si="66"/>
        <v>71090601014251</v>
      </c>
      <c r="B550" s="171" t="s">
        <v>439</v>
      </c>
      <c r="C550" s="129" t="s">
        <v>187</v>
      </c>
      <c r="D550" s="128" t="s">
        <v>157</v>
      </c>
      <c r="E550" s="127" t="s">
        <v>106</v>
      </c>
      <c r="F550" s="172" t="s">
        <v>106</v>
      </c>
      <c r="G550" s="126">
        <v>4251</v>
      </c>
      <c r="H550" s="15"/>
      <c r="I550" s="22"/>
      <c r="J550" s="23"/>
      <c r="K550" s="23"/>
      <c r="L550" s="27" t="s">
        <v>142</v>
      </c>
      <c r="M550" s="11">
        <v>4251</v>
      </c>
      <c r="N550" s="169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50" s="169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50" s="217" t="str">
        <f t="shared" si="60"/>
        <v xml:space="preserve"> </v>
      </c>
      <c r="Q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17" t="str">
        <f t="shared" si="61"/>
        <v xml:space="preserve"> </v>
      </c>
      <c r="S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17" t="str">
        <f t="shared" si="62"/>
        <v xml:space="preserve"> </v>
      </c>
      <c r="U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69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50" s="217" t="str">
        <f t="shared" si="63"/>
        <v xml:space="preserve"> </v>
      </c>
      <c r="X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17" t="str">
        <f t="shared" si="64"/>
        <v xml:space="preserve"> </v>
      </c>
      <c r="Z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17" t="str">
        <f t="shared" si="65"/>
        <v xml:space="preserve"> </v>
      </c>
      <c r="AB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2" customFormat="1" hidden="1">
      <c r="A551" s="170" t="str">
        <f t="shared" si="66"/>
        <v>71090601015113</v>
      </c>
      <c r="B551" s="171" t="s">
        <v>439</v>
      </c>
      <c r="C551" s="129" t="s">
        <v>187</v>
      </c>
      <c r="D551" s="128" t="s">
        <v>157</v>
      </c>
      <c r="E551" s="127" t="s">
        <v>106</v>
      </c>
      <c r="F551" s="172" t="s">
        <v>106</v>
      </c>
      <c r="G551" s="126">
        <v>5113</v>
      </c>
      <c r="H551" s="22"/>
      <c r="I551" s="22"/>
      <c r="J551" s="23"/>
      <c r="K551" s="23"/>
      <c r="L551" s="29" t="s">
        <v>143</v>
      </c>
      <c r="M551" s="44">
        <v>5113</v>
      </c>
      <c r="N551" s="169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51" s="169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51" s="217" t="str">
        <f t="shared" si="60"/>
        <v xml:space="preserve"> </v>
      </c>
      <c r="Q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17" t="str">
        <f t="shared" si="61"/>
        <v xml:space="preserve"> </v>
      </c>
      <c r="S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17" t="str">
        <f t="shared" si="62"/>
        <v xml:space="preserve"> </v>
      </c>
      <c r="U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69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51" s="217" t="str">
        <f t="shared" si="63"/>
        <v xml:space="preserve"> </v>
      </c>
      <c r="X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17" t="str">
        <f t="shared" si="64"/>
        <v xml:space="preserve"> </v>
      </c>
      <c r="Z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17" t="str">
        <f t="shared" si="65"/>
        <v xml:space="preserve"> </v>
      </c>
      <c r="AB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84" customFormat="1" ht="27" hidden="1">
      <c r="A552" s="170" t="str">
        <f t="shared" si="66"/>
        <v>71090601020000</v>
      </c>
      <c r="B552" s="171" t="s">
        <v>439</v>
      </c>
      <c r="C552" s="129" t="s">
        <v>187</v>
      </c>
      <c r="D552" s="128" t="s">
        <v>157</v>
      </c>
      <c r="E552" s="127" t="s">
        <v>106</v>
      </c>
      <c r="F552" s="172" t="s">
        <v>140</v>
      </c>
      <c r="G552" s="173" t="s">
        <v>440</v>
      </c>
      <c r="H552" s="141"/>
      <c r="I552" s="142"/>
      <c r="J552" s="143"/>
      <c r="K552" s="143"/>
      <c r="L552" s="24" t="s">
        <v>339</v>
      </c>
      <c r="M552" s="25"/>
      <c r="N552" s="183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52" s="183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52" s="216" t="str">
        <f t="shared" si="60"/>
        <v xml:space="preserve"> </v>
      </c>
      <c r="Q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16" t="str">
        <f t="shared" si="61"/>
        <v xml:space="preserve"> </v>
      </c>
      <c r="S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16" t="str">
        <f t="shared" si="62"/>
        <v xml:space="preserve"> </v>
      </c>
      <c r="U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83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52" s="216" t="str">
        <f t="shared" si="63"/>
        <v xml:space="preserve"> </v>
      </c>
      <c r="X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16" t="str">
        <f t="shared" si="64"/>
        <v xml:space="preserve"> </v>
      </c>
      <c r="Z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16" t="str">
        <f t="shared" si="65"/>
        <v xml:space="preserve"> </v>
      </c>
      <c r="AB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2" customFormat="1" hidden="1">
      <c r="A553" s="170" t="str">
        <f t="shared" si="66"/>
        <v>71090601024639</v>
      </c>
      <c r="B553" s="171" t="s">
        <v>439</v>
      </c>
      <c r="C553" s="129" t="s">
        <v>187</v>
      </c>
      <c r="D553" s="128" t="s">
        <v>157</v>
      </c>
      <c r="E553" s="127" t="s">
        <v>106</v>
      </c>
      <c r="F553" s="172" t="s">
        <v>140</v>
      </c>
      <c r="G553" s="126">
        <v>4639</v>
      </c>
      <c r="H553" s="22"/>
      <c r="I553" s="22"/>
      <c r="J553" s="23"/>
      <c r="K553" s="23"/>
      <c r="L553" s="26" t="s">
        <v>167</v>
      </c>
      <c r="M553" s="10">
        <v>4639</v>
      </c>
      <c r="N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7.13'!N535</f>
        <v>#REF!</v>
      </c>
      <c r="O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7.13'!O535</f>
        <v>#REF!</v>
      </c>
      <c r="P553" s="217" t="str">
        <f t="shared" si="60"/>
        <v xml:space="preserve"> </v>
      </c>
      <c r="Q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17" t="str">
        <f t="shared" si="61"/>
        <v xml:space="preserve"> </v>
      </c>
      <c r="S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17" t="str">
        <f t="shared" si="62"/>
        <v xml:space="preserve"> </v>
      </c>
      <c r="U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7.13'!P535</f>
        <v>#REF!</v>
      </c>
      <c r="W553" s="217" t="str">
        <f t="shared" si="63"/>
        <v xml:space="preserve"> </v>
      </c>
      <c r="X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17" t="str">
        <f t="shared" si="64"/>
        <v xml:space="preserve"> </v>
      </c>
      <c r="Z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17" t="str">
        <f t="shared" si="65"/>
        <v xml:space="preserve"> </v>
      </c>
      <c r="AB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84" customFormat="1" ht="40.5" hidden="1">
      <c r="A554" s="170" t="str">
        <f t="shared" si="66"/>
        <v>71090601030000</v>
      </c>
      <c r="B554" s="171" t="s">
        <v>439</v>
      </c>
      <c r="C554" s="129" t="s">
        <v>187</v>
      </c>
      <c r="D554" s="128" t="s">
        <v>157</v>
      </c>
      <c r="E554" s="127" t="s">
        <v>106</v>
      </c>
      <c r="F554" s="172" t="s">
        <v>442</v>
      </c>
      <c r="G554" s="173" t="s">
        <v>440</v>
      </c>
      <c r="H554" s="141"/>
      <c r="I554" s="142"/>
      <c r="J554" s="143"/>
      <c r="K554" s="143"/>
      <c r="L554" s="24" t="s">
        <v>340</v>
      </c>
      <c r="M554" s="25"/>
      <c r="N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54" s="216" t="str">
        <f t="shared" si="60"/>
        <v xml:space="preserve"> </v>
      </c>
      <c r="Q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16" t="str">
        <f t="shared" si="61"/>
        <v xml:space="preserve"> </v>
      </c>
      <c r="S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16" t="str">
        <f t="shared" si="62"/>
        <v xml:space="preserve"> </v>
      </c>
      <c r="U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54" s="216" t="str">
        <f t="shared" si="63"/>
        <v xml:space="preserve"> </v>
      </c>
      <c r="X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16" t="str">
        <f t="shared" si="64"/>
        <v xml:space="preserve"> </v>
      </c>
      <c r="Z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16" t="str">
        <f t="shared" si="65"/>
        <v xml:space="preserve"> </v>
      </c>
      <c r="AB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2" customFormat="1" hidden="1">
      <c r="A555" s="170" t="str">
        <f t="shared" si="66"/>
        <v>71090601034639</v>
      </c>
      <c r="B555" s="171" t="s">
        <v>439</v>
      </c>
      <c r="C555" s="129" t="s">
        <v>187</v>
      </c>
      <c r="D555" s="128" t="s">
        <v>157</v>
      </c>
      <c r="E555" s="127" t="s">
        <v>106</v>
      </c>
      <c r="F555" s="172" t="s">
        <v>442</v>
      </c>
      <c r="G555" s="126">
        <v>4639</v>
      </c>
      <c r="H555" s="22"/>
      <c r="I555" s="22"/>
      <c r="J555" s="23"/>
      <c r="K555" s="23"/>
      <c r="L555" s="26" t="s">
        <v>167</v>
      </c>
      <c r="M555" s="10">
        <v>4639</v>
      </c>
      <c r="N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17" t="str">
        <f t="shared" si="60"/>
        <v xml:space="preserve"> </v>
      </c>
      <c r="Q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17" t="str">
        <f t="shared" si="61"/>
        <v xml:space="preserve"> </v>
      </c>
      <c r="S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17" t="str">
        <f t="shared" si="62"/>
        <v xml:space="preserve"> </v>
      </c>
      <c r="U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17" t="str">
        <f t="shared" si="63"/>
        <v xml:space="preserve"> </v>
      </c>
      <c r="X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17" t="str">
        <f t="shared" si="64"/>
        <v xml:space="preserve"> </v>
      </c>
      <c r="Z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17" t="str">
        <f t="shared" si="65"/>
        <v xml:space="preserve"> </v>
      </c>
      <c r="AB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84" customFormat="1" ht="13.5" hidden="1">
      <c r="A556" s="170" t="str">
        <f t="shared" si="66"/>
        <v>71090601040000</v>
      </c>
      <c r="B556" s="171" t="s">
        <v>439</v>
      </c>
      <c r="C556" s="129" t="s">
        <v>187</v>
      </c>
      <c r="D556" s="128" t="s">
        <v>157</v>
      </c>
      <c r="E556" s="127" t="s">
        <v>106</v>
      </c>
      <c r="F556" s="172" t="s">
        <v>155</v>
      </c>
      <c r="G556" s="173" t="s">
        <v>440</v>
      </c>
      <c r="H556" s="142"/>
      <c r="I556" s="142"/>
      <c r="J556" s="143"/>
      <c r="K556" s="143"/>
      <c r="L556" s="24" t="s">
        <v>341</v>
      </c>
      <c r="M556" s="25"/>
      <c r="N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16" t="str">
        <f t="shared" si="60"/>
        <v xml:space="preserve"> </v>
      </c>
      <c r="Q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16" t="str">
        <f t="shared" si="61"/>
        <v xml:space="preserve"> </v>
      </c>
      <c r="S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16" t="str">
        <f t="shared" si="62"/>
        <v xml:space="preserve"> </v>
      </c>
      <c r="U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16" t="str">
        <f t="shared" si="63"/>
        <v xml:space="preserve"> </v>
      </c>
      <c r="X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16" t="str">
        <f t="shared" si="64"/>
        <v xml:space="preserve"> </v>
      </c>
      <c r="Z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16" t="str">
        <f t="shared" si="65"/>
        <v xml:space="preserve"> </v>
      </c>
      <c r="AB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2" customFormat="1" hidden="1">
      <c r="A557" s="170" t="str">
        <f t="shared" si="66"/>
        <v>71090601045113</v>
      </c>
      <c r="B557" s="171" t="s">
        <v>439</v>
      </c>
      <c r="C557" s="129" t="s">
        <v>187</v>
      </c>
      <c r="D557" s="128" t="s">
        <v>157</v>
      </c>
      <c r="E557" s="127" t="s">
        <v>106</v>
      </c>
      <c r="F557" s="172" t="s">
        <v>155</v>
      </c>
      <c r="G557" s="126">
        <v>5113</v>
      </c>
      <c r="H557" s="22"/>
      <c r="I557" s="22"/>
      <c r="J557" s="23"/>
      <c r="K557" s="23"/>
      <c r="L557" s="29" t="s">
        <v>143</v>
      </c>
      <c r="M557" s="44">
        <v>5113</v>
      </c>
      <c r="N557" s="169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57" s="169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57" s="217" t="str">
        <f t="shared" si="60"/>
        <v xml:space="preserve"> </v>
      </c>
      <c r="Q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17" t="str">
        <f t="shared" si="61"/>
        <v xml:space="preserve"> </v>
      </c>
      <c r="S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17" t="str">
        <f t="shared" si="62"/>
        <v xml:space="preserve"> </v>
      </c>
      <c r="U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69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57" s="217" t="str">
        <f t="shared" si="63"/>
        <v xml:space="preserve"> </v>
      </c>
      <c r="X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17" t="str">
        <f t="shared" si="64"/>
        <v xml:space="preserve"> </v>
      </c>
      <c r="Z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17" t="str">
        <f t="shared" si="65"/>
        <v xml:space="preserve"> </v>
      </c>
      <c r="AB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84" customFormat="1" ht="40.5" hidden="1">
      <c r="A558" s="170" t="str">
        <f t="shared" si="66"/>
        <v>71090601050000</v>
      </c>
      <c r="B558" s="171" t="s">
        <v>439</v>
      </c>
      <c r="C558" s="129" t="s">
        <v>187</v>
      </c>
      <c r="D558" s="128" t="s">
        <v>157</v>
      </c>
      <c r="E558" s="127" t="s">
        <v>106</v>
      </c>
      <c r="F558" s="172" t="s">
        <v>149</v>
      </c>
      <c r="G558" s="173" t="s">
        <v>440</v>
      </c>
      <c r="H558" s="142"/>
      <c r="I558" s="142"/>
      <c r="J558" s="143"/>
      <c r="K558" s="143"/>
      <c r="L558" s="24" t="s">
        <v>342</v>
      </c>
      <c r="M558" s="25"/>
      <c r="N558" s="183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58" s="183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58" s="216" t="str">
        <f t="shared" si="60"/>
        <v xml:space="preserve"> </v>
      </c>
      <c r="Q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16" t="str">
        <f t="shared" si="61"/>
        <v xml:space="preserve"> </v>
      </c>
      <c r="S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16" t="str">
        <f t="shared" si="62"/>
        <v xml:space="preserve"> </v>
      </c>
      <c r="U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83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58" s="216" t="str">
        <f t="shared" si="63"/>
        <v xml:space="preserve"> </v>
      </c>
      <c r="X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16" t="str">
        <f t="shared" si="64"/>
        <v xml:space="preserve"> </v>
      </c>
      <c r="Z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16" t="str">
        <f t="shared" si="65"/>
        <v xml:space="preserve"> </v>
      </c>
      <c r="AB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2" customFormat="1" hidden="1">
      <c r="A559" s="170" t="str">
        <f t="shared" si="66"/>
        <v>71090601054239</v>
      </c>
      <c r="B559" s="171" t="s">
        <v>439</v>
      </c>
      <c r="C559" s="129" t="s">
        <v>187</v>
      </c>
      <c r="D559" s="128" t="s">
        <v>157</v>
      </c>
      <c r="E559" s="127" t="s">
        <v>106</v>
      </c>
      <c r="F559" s="172" t="s">
        <v>149</v>
      </c>
      <c r="G559" s="173">
        <v>4239</v>
      </c>
      <c r="H559" s="22"/>
      <c r="I559" s="22"/>
      <c r="J559" s="23"/>
      <c r="K559" s="23"/>
      <c r="L559" s="26" t="s">
        <v>125</v>
      </c>
      <c r="M559" s="10">
        <v>4239</v>
      </c>
      <c r="N559" s="169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9" s="169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9" s="217" t="str">
        <f t="shared" si="60"/>
        <v xml:space="preserve"> </v>
      </c>
      <c r="Q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17" t="str">
        <f t="shared" si="61"/>
        <v xml:space="preserve"> </v>
      </c>
      <c r="S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17" t="str">
        <f t="shared" si="62"/>
        <v xml:space="preserve"> </v>
      </c>
      <c r="U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69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9" s="217" t="str">
        <f t="shared" si="63"/>
        <v xml:space="preserve"> </v>
      </c>
      <c r="X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17" t="str">
        <f t="shared" si="64"/>
        <v xml:space="preserve"> </v>
      </c>
      <c r="Z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17" t="str">
        <f t="shared" si="65"/>
        <v xml:space="preserve"> </v>
      </c>
      <c r="AB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2" customFormat="1" ht="25.5" hidden="1">
      <c r="A560" s="170" t="str">
        <f t="shared" si="66"/>
        <v>71090601054637</v>
      </c>
      <c r="B560" s="186" t="s">
        <v>439</v>
      </c>
      <c r="C560" s="129" t="s">
        <v>187</v>
      </c>
      <c r="D560" s="128" t="s">
        <v>157</v>
      </c>
      <c r="E560" s="127" t="s">
        <v>106</v>
      </c>
      <c r="F560" s="172" t="s">
        <v>149</v>
      </c>
      <c r="G560" s="126">
        <v>4637</v>
      </c>
      <c r="H560" s="177"/>
      <c r="I560" s="180"/>
      <c r="J560" s="187"/>
      <c r="K560" s="188"/>
      <c r="L560" s="189" t="s">
        <v>215</v>
      </c>
      <c r="M560" s="11">
        <v>4637</v>
      </c>
      <c r="N560" s="169">
        <f>+'havelvac 7.2'!N544+'havelvac 7.3'!N544+'havelvac 7.4'!N544+'havelvac 7.5'!N544+'havelvac 7.6'!N544+'havelvac 7.7'!N544+'havelvac 7.9'!N544+'havelvac 7.8'!N544+'havelvac 7.10'!N544+'havelvac 7.11'!N544+'havelvac 7.12'!N544+'havelvac 7.13'!N541</f>
        <v>0</v>
      </c>
      <c r="O560" s="169">
        <f>+'havelvac 7.2'!O544+'havelvac 7.3'!O544+'havelvac 7.4'!O544+'havelvac 7.5'!O544+'havelvac 7.6'!O544+'havelvac 7.7'!O544+'havelvac 7.9'!O544+'havelvac 7.8'!O544+'havelvac 7.10'!O544+'havelvac 7.11'!O544+'havelvac 7.12'!O544+'havelvac 7.13'!O541</f>
        <v>0</v>
      </c>
      <c r="P560" s="217" t="str">
        <f t="shared" si="60"/>
        <v xml:space="preserve"> </v>
      </c>
      <c r="Q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17" t="str">
        <f t="shared" si="61"/>
        <v xml:space="preserve"> </v>
      </c>
      <c r="S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17" t="str">
        <f t="shared" si="62"/>
        <v xml:space="preserve"> </v>
      </c>
      <c r="U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69">
        <f>+'havelvac 7.2'!P544+'havelvac 7.3'!P544+'havelvac 7.4'!P544+'havelvac 7.5'!P544+'havelvac 7.6'!P544+'havelvac 7.7'!P544+'havelvac 7.9'!P544+'havelvac 7.8'!P544+'havelvac 7.10'!P544+'havelvac 7.11'!P544+'havelvac 7.12'!P544+'havelvac 7.13'!P541</f>
        <v>0</v>
      </c>
      <c r="W560" s="217" t="str">
        <f t="shared" si="63"/>
        <v xml:space="preserve"> </v>
      </c>
      <c r="X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17" t="str">
        <f t="shared" si="64"/>
        <v xml:space="preserve"> </v>
      </c>
      <c r="Z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17" t="str">
        <f t="shared" si="65"/>
        <v xml:space="preserve"> </v>
      </c>
      <c r="AB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58" customFormat="1">
      <c r="A561" s="118" t="str">
        <f t="shared" si="66"/>
        <v>71100000000000</v>
      </c>
      <c r="B561" s="120" t="s">
        <v>439</v>
      </c>
      <c r="C561" s="113" t="s">
        <v>189</v>
      </c>
      <c r="D561" s="114" t="s">
        <v>441</v>
      </c>
      <c r="E561" s="123" t="s">
        <v>441</v>
      </c>
      <c r="F561" s="124" t="s">
        <v>441</v>
      </c>
      <c r="G561" s="125" t="s">
        <v>440</v>
      </c>
      <c r="H561" s="164">
        <v>3000</v>
      </c>
      <c r="I561" s="198" t="s">
        <v>189</v>
      </c>
      <c r="J561" s="199">
        <v>0</v>
      </c>
      <c r="K561" s="199">
        <v>0</v>
      </c>
      <c r="L561" s="156" t="s">
        <v>343</v>
      </c>
      <c r="M561" s="165"/>
      <c r="N561" s="157">
        <f>+'havelvac 7.2'!N545+'havelvac 7.3'!N545+'havelvac 7.4'!N545+'havelvac 7.5'!N545+'havelvac 7.6'!N545+'havelvac 7.7'!N545+'havelvac 7.9'!N545+'havelvac 7.8'!N545+'havelvac 7.10'!N545+'havelvac 7.11'!N545+'havelvac 7.12'!N545+'havelvac 7.13'!N543</f>
        <v>0</v>
      </c>
      <c r="O561" s="157">
        <f>+'havelvac 7.2'!O545+'havelvac 7.3'!O545+'havelvac 7.4'!O545+'havelvac 7.5'!O545+'havelvac 7.6'!O545+'havelvac 7.7'!O545+'havelvac 7.9'!O545+'havelvac 7.8'!O545+'havelvac 7.10'!O545+'havelvac 7.11'!O545+'havelvac 7.12'!O545+'havelvac 7.13'!O543</f>
        <v>0</v>
      </c>
      <c r="P561" s="212" t="str">
        <f t="shared" si="60"/>
        <v xml:space="preserve"> </v>
      </c>
      <c r="Q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12" t="str">
        <f t="shared" si="61"/>
        <v xml:space="preserve"> </v>
      </c>
      <c r="S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12" t="str">
        <f t="shared" si="62"/>
        <v xml:space="preserve"> </v>
      </c>
      <c r="U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57">
        <f>+'havelvac 7.2'!P545+'havelvac 7.3'!P545+'havelvac 7.4'!P545+'havelvac 7.5'!P545+'havelvac 7.6'!P545+'havelvac 7.7'!P545+'havelvac 7.9'!P545+'havelvac 7.8'!P545+'havelvac 7.10'!P545+'havelvac 7.11'!P545+'havelvac 7.12'!P545+'havelvac 7.13'!P543</f>
        <v>0</v>
      </c>
      <c r="W561" s="212" t="str">
        <f t="shared" si="63"/>
        <v xml:space="preserve"> </v>
      </c>
      <c r="X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12" t="str">
        <f t="shared" si="64"/>
        <v xml:space="preserve"> </v>
      </c>
      <c r="Z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12" t="str">
        <f t="shared" si="65"/>
        <v xml:space="preserve"> </v>
      </c>
      <c r="AB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2" customFormat="1" ht="12.75">
      <c r="A562" s="170" t="str">
        <f t="shared" si="66"/>
        <v>71100000000001</v>
      </c>
      <c r="B562" s="171" t="s">
        <v>439</v>
      </c>
      <c r="C562" s="129" t="s">
        <v>189</v>
      </c>
      <c r="D562" s="128" t="s">
        <v>441</v>
      </c>
      <c r="E562" s="127" t="s">
        <v>441</v>
      </c>
      <c r="F562" s="172" t="s">
        <v>441</v>
      </c>
      <c r="G562" s="173" t="s">
        <v>96</v>
      </c>
      <c r="H562" s="22"/>
      <c r="I562" s="16"/>
      <c r="J562" s="17"/>
      <c r="K562" s="17"/>
      <c r="L562" s="27" t="s">
        <v>108</v>
      </c>
      <c r="M562" s="28"/>
      <c r="N562" s="176">
        <f>+'havelvac 7.2'!N546+'havelvac 7.3'!N546+'havelvac 7.4'!N546+'havelvac 7.5'!N546+'havelvac 7.6'!N546+'havelvac 7.7'!N546+'havelvac 7.9'!N546+'havelvac 7.8'!N546+'havelvac 7.10'!N546+'havelvac 7.11'!N546+'havelvac 7.12'!N546+'havelvac 7.13'!N544</f>
        <v>0</v>
      </c>
      <c r="O562" s="176">
        <f>+'havelvac 7.2'!O546+'havelvac 7.3'!O546+'havelvac 7.4'!O546+'havelvac 7.5'!O546+'havelvac 7.6'!O546+'havelvac 7.7'!O546+'havelvac 7.9'!O546+'havelvac 7.8'!O546+'havelvac 7.10'!O546+'havelvac 7.11'!O546+'havelvac 7.12'!O546+'havelvac 7.13'!O544</f>
        <v>0</v>
      </c>
      <c r="P562" s="213" t="str">
        <f t="shared" si="60"/>
        <v xml:space="preserve"> </v>
      </c>
      <c r="Q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13" t="str">
        <f t="shared" si="61"/>
        <v xml:space="preserve"> </v>
      </c>
      <c r="S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13" t="str">
        <f t="shared" si="62"/>
        <v xml:space="preserve"> </v>
      </c>
      <c r="U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76">
        <f>+'havelvac 7.2'!P546+'havelvac 7.3'!P546+'havelvac 7.4'!P546+'havelvac 7.5'!P546+'havelvac 7.6'!P546+'havelvac 7.7'!P546+'havelvac 7.9'!P546+'havelvac 7.8'!P546+'havelvac 7.10'!P546+'havelvac 7.11'!P546+'havelvac 7.12'!P546+'havelvac 7.13'!P544</f>
        <v>0</v>
      </c>
      <c r="W562" s="213" t="str">
        <f t="shared" si="63"/>
        <v xml:space="preserve"> </v>
      </c>
      <c r="X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13" t="str">
        <f t="shared" si="64"/>
        <v xml:space="preserve"> </v>
      </c>
      <c r="Z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13" t="str">
        <f t="shared" si="65"/>
        <v xml:space="preserve"> </v>
      </c>
      <c r="AB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75" customFormat="1" ht="27">
      <c r="A563" s="170" t="str">
        <f t="shared" si="66"/>
        <v>71100700000000</v>
      </c>
      <c r="B563" s="171" t="s">
        <v>439</v>
      </c>
      <c r="C563" s="129" t="s">
        <v>189</v>
      </c>
      <c r="D563" s="128" t="s">
        <v>183</v>
      </c>
      <c r="E563" s="127" t="s">
        <v>441</v>
      </c>
      <c r="F563" s="172" t="s">
        <v>441</v>
      </c>
      <c r="G563" s="173" t="s">
        <v>440</v>
      </c>
      <c r="H563" s="166">
        <v>3070</v>
      </c>
      <c r="I563" s="159" t="s">
        <v>189</v>
      </c>
      <c r="J563" s="160">
        <v>7</v>
      </c>
      <c r="K563" s="160">
        <v>0</v>
      </c>
      <c r="L563" s="161" t="s">
        <v>344</v>
      </c>
      <c r="M563" s="167"/>
      <c r="N563" s="174">
        <f>+'havelvac 7.2'!N547+'havelvac 7.3'!N547+'havelvac 7.4'!N547+'havelvac 7.5'!N547+'havelvac 7.6'!N547+'havelvac 7.7'!N547+'havelvac 7.9'!N547+'havelvac 7.8'!N547+'havelvac 7.10'!N547+'havelvac 7.11'!N547+'havelvac 7.12'!N547+'havelvac 7.13'!N545</f>
        <v>0</v>
      </c>
      <c r="O563" s="174">
        <f>+'havelvac 7.2'!O547+'havelvac 7.3'!O547+'havelvac 7.4'!O547+'havelvac 7.5'!O547+'havelvac 7.6'!O547+'havelvac 7.7'!O547+'havelvac 7.9'!O547+'havelvac 7.8'!O547+'havelvac 7.10'!O547+'havelvac 7.11'!O547+'havelvac 7.12'!O547+'havelvac 7.13'!O545</f>
        <v>0</v>
      </c>
      <c r="P563" s="214" t="str">
        <f t="shared" si="60"/>
        <v xml:space="preserve"> </v>
      </c>
      <c r="Q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14" t="str">
        <f t="shared" si="61"/>
        <v xml:space="preserve"> </v>
      </c>
      <c r="S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14" t="str">
        <f t="shared" si="62"/>
        <v xml:space="preserve"> </v>
      </c>
      <c r="U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74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63" s="214" t="str">
        <f t="shared" si="63"/>
        <v xml:space="preserve"> </v>
      </c>
      <c r="X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14" t="str">
        <f t="shared" si="64"/>
        <v xml:space="preserve"> </v>
      </c>
      <c r="Z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14" t="str">
        <f t="shared" si="65"/>
        <v xml:space="preserve"> </v>
      </c>
      <c r="AB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2" customFormat="1" ht="12.75">
      <c r="A564" s="170" t="str">
        <f t="shared" si="66"/>
        <v>71100700000001</v>
      </c>
      <c r="B564" s="171" t="s">
        <v>439</v>
      </c>
      <c r="C564" s="129" t="s">
        <v>189</v>
      </c>
      <c r="D564" s="128" t="s">
        <v>183</v>
      </c>
      <c r="E564" s="127" t="s">
        <v>441</v>
      </c>
      <c r="F564" s="172" t="s">
        <v>441</v>
      </c>
      <c r="G564" s="173" t="s">
        <v>96</v>
      </c>
      <c r="H564" s="22"/>
      <c r="I564" s="16"/>
      <c r="J564" s="17"/>
      <c r="K564" s="17"/>
      <c r="L564" s="27" t="s">
        <v>110</v>
      </c>
      <c r="M564" s="28"/>
      <c r="N564" s="176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64" s="176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64" s="213" t="str">
        <f t="shared" si="60"/>
        <v xml:space="preserve"> </v>
      </c>
      <c r="Q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13" t="str">
        <f t="shared" si="61"/>
        <v xml:space="preserve"> </v>
      </c>
      <c r="S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13" t="str">
        <f t="shared" si="62"/>
        <v xml:space="preserve"> </v>
      </c>
      <c r="U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76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64" s="213" t="str">
        <f t="shared" si="63"/>
        <v xml:space="preserve"> </v>
      </c>
      <c r="X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13" t="str">
        <f t="shared" si="64"/>
        <v xml:space="preserve"> </v>
      </c>
      <c r="Z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13" t="str">
        <f t="shared" si="65"/>
        <v xml:space="preserve"> </v>
      </c>
      <c r="AB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79" customFormat="1" ht="25.5">
      <c r="A565" s="170" t="str">
        <f t="shared" si="66"/>
        <v>71100701000000</v>
      </c>
      <c r="B565" s="171" t="s">
        <v>439</v>
      </c>
      <c r="C565" s="129" t="s">
        <v>189</v>
      </c>
      <c r="D565" s="128" t="s">
        <v>183</v>
      </c>
      <c r="E565" s="127" t="s">
        <v>106</v>
      </c>
      <c r="F565" s="172" t="s">
        <v>441</v>
      </c>
      <c r="G565" s="173" t="s">
        <v>440</v>
      </c>
      <c r="H565" s="146">
        <v>3071</v>
      </c>
      <c r="I565" s="147" t="s">
        <v>189</v>
      </c>
      <c r="J565" s="148">
        <v>7</v>
      </c>
      <c r="K565" s="148">
        <v>1</v>
      </c>
      <c r="L565" s="149" t="s">
        <v>344</v>
      </c>
      <c r="M565" s="150"/>
      <c r="N565" s="178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65" s="178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65" s="215" t="str">
        <f t="shared" si="60"/>
        <v xml:space="preserve"> </v>
      </c>
      <c r="Q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15" t="str">
        <f t="shared" si="61"/>
        <v xml:space="preserve"> </v>
      </c>
      <c r="S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15" t="str">
        <f t="shared" si="62"/>
        <v xml:space="preserve"> </v>
      </c>
      <c r="U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78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65" s="215" t="str">
        <f t="shared" si="63"/>
        <v xml:space="preserve"> </v>
      </c>
      <c r="X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15" t="str">
        <f t="shared" si="64"/>
        <v xml:space="preserve"> </v>
      </c>
      <c r="Z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15" t="str">
        <f t="shared" si="65"/>
        <v xml:space="preserve"> </v>
      </c>
      <c r="AB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2" customFormat="1" ht="12.75">
      <c r="A566" s="170" t="str">
        <f t="shared" si="66"/>
        <v>71100701000001</v>
      </c>
      <c r="B566" s="171" t="s">
        <v>439</v>
      </c>
      <c r="C566" s="129" t="s">
        <v>189</v>
      </c>
      <c r="D566" s="128" t="s">
        <v>183</v>
      </c>
      <c r="E566" s="127" t="s">
        <v>106</v>
      </c>
      <c r="F566" s="172" t="s">
        <v>441</v>
      </c>
      <c r="G566" s="173" t="s">
        <v>96</v>
      </c>
      <c r="H566" s="22"/>
      <c r="I566" s="22"/>
      <c r="J566" s="23"/>
      <c r="K566" s="23"/>
      <c r="L566" s="27" t="s">
        <v>108</v>
      </c>
      <c r="M566" s="28"/>
      <c r="N566" s="176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66" s="176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66" s="213" t="str">
        <f t="shared" si="60"/>
        <v xml:space="preserve"> </v>
      </c>
      <c r="Q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13" t="str">
        <f t="shared" si="61"/>
        <v xml:space="preserve"> </v>
      </c>
      <c r="S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13" t="str">
        <f t="shared" si="62"/>
        <v xml:space="preserve"> </v>
      </c>
      <c r="U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76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66" s="213" t="str">
        <f t="shared" si="63"/>
        <v xml:space="preserve"> </v>
      </c>
      <c r="X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13" t="str">
        <f t="shared" si="64"/>
        <v xml:space="preserve"> </v>
      </c>
      <c r="Z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13" t="str">
        <f t="shared" si="65"/>
        <v xml:space="preserve"> </v>
      </c>
      <c r="AB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84" customFormat="1" ht="27">
      <c r="A567" s="170" t="str">
        <f t="shared" si="66"/>
        <v>71100701010000</v>
      </c>
      <c r="B567" s="171" t="s">
        <v>439</v>
      </c>
      <c r="C567" s="129" t="s">
        <v>189</v>
      </c>
      <c r="D567" s="128" t="s">
        <v>183</v>
      </c>
      <c r="E567" s="127" t="s">
        <v>106</v>
      </c>
      <c r="F567" s="172" t="s">
        <v>106</v>
      </c>
      <c r="G567" s="173" t="s">
        <v>440</v>
      </c>
      <c r="H567" s="141"/>
      <c r="I567" s="142"/>
      <c r="J567" s="143"/>
      <c r="K567" s="143"/>
      <c r="L567" s="24" t="s">
        <v>345</v>
      </c>
      <c r="M567" s="25"/>
      <c r="N567" s="183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7" s="183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7" s="216" t="str">
        <f t="shared" si="60"/>
        <v xml:space="preserve"> </v>
      </c>
      <c r="Q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16" t="str">
        <f t="shared" si="61"/>
        <v xml:space="preserve"> </v>
      </c>
      <c r="S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16" t="str">
        <f t="shared" si="62"/>
        <v xml:space="preserve"> </v>
      </c>
      <c r="U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83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7" s="216" t="str">
        <f t="shared" si="63"/>
        <v xml:space="preserve"> </v>
      </c>
      <c r="X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16" t="str">
        <f t="shared" si="64"/>
        <v xml:space="preserve"> </v>
      </c>
      <c r="Z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16" t="str">
        <f t="shared" si="65"/>
        <v xml:space="preserve"> </v>
      </c>
      <c r="AB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2" customFormat="1">
      <c r="A568" s="170" t="str">
        <f t="shared" si="66"/>
        <v>71100701014216</v>
      </c>
      <c r="B568" s="171" t="s">
        <v>439</v>
      </c>
      <c r="C568" s="129" t="s">
        <v>189</v>
      </c>
      <c r="D568" s="128" t="s">
        <v>183</v>
      </c>
      <c r="E568" s="127" t="s">
        <v>106</v>
      </c>
      <c r="F568" s="172" t="s">
        <v>106</v>
      </c>
      <c r="G568" s="126">
        <v>4216</v>
      </c>
      <c r="H568" s="15"/>
      <c r="I568" s="22"/>
      <c r="J568" s="23"/>
      <c r="K568" s="23"/>
      <c r="L568" s="26" t="s">
        <v>118</v>
      </c>
      <c r="M568" s="11">
        <v>4216</v>
      </c>
      <c r="N568" s="169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8" s="169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8" s="217" t="str">
        <f t="shared" si="60"/>
        <v xml:space="preserve"> </v>
      </c>
      <c r="Q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17" t="str">
        <f t="shared" si="61"/>
        <v xml:space="preserve"> </v>
      </c>
      <c r="S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17" t="str">
        <f t="shared" si="62"/>
        <v xml:space="preserve"> </v>
      </c>
      <c r="U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69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8" s="217" t="str">
        <f t="shared" si="63"/>
        <v xml:space="preserve"> </v>
      </c>
      <c r="X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17" t="str">
        <f t="shared" si="64"/>
        <v xml:space="preserve"> </v>
      </c>
      <c r="Z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17" t="str">
        <f t="shared" si="65"/>
        <v xml:space="preserve"> </v>
      </c>
      <c r="AB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2" customFormat="1">
      <c r="A569" s="170" t="str">
        <f t="shared" si="66"/>
        <v>71100701014239</v>
      </c>
      <c r="B569" s="171" t="s">
        <v>439</v>
      </c>
      <c r="C569" s="129" t="s">
        <v>189</v>
      </c>
      <c r="D569" s="128" t="s">
        <v>183</v>
      </c>
      <c r="E569" s="127" t="s">
        <v>106</v>
      </c>
      <c r="F569" s="172" t="s">
        <v>106</v>
      </c>
      <c r="G569" s="126">
        <v>4239</v>
      </c>
      <c r="H569" s="15"/>
      <c r="I569" s="22"/>
      <c r="J569" s="23"/>
      <c r="K569" s="23"/>
      <c r="L569" s="26" t="s">
        <v>125</v>
      </c>
      <c r="M569" s="40">
        <v>4239</v>
      </c>
      <c r="N569" s="169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9" s="169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9" s="217" t="str">
        <f t="shared" si="60"/>
        <v xml:space="preserve"> </v>
      </c>
      <c r="Q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17" t="str">
        <f t="shared" si="61"/>
        <v xml:space="preserve"> </v>
      </c>
      <c r="S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17" t="str">
        <f t="shared" si="62"/>
        <v xml:space="preserve"> </v>
      </c>
      <c r="U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69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9" s="217" t="str">
        <f t="shared" si="63"/>
        <v xml:space="preserve"> </v>
      </c>
      <c r="X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17" t="str">
        <f t="shared" si="64"/>
        <v xml:space="preserve"> </v>
      </c>
      <c r="Z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17" t="str">
        <f t="shared" si="65"/>
        <v xml:space="preserve"> </v>
      </c>
      <c r="AB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2" customFormat="1">
      <c r="A570" s="170" t="str">
        <f t="shared" si="66"/>
        <v>71100701014639</v>
      </c>
      <c r="B570" s="171" t="s">
        <v>439</v>
      </c>
      <c r="C570" s="129" t="s">
        <v>189</v>
      </c>
      <c r="D570" s="128" t="s">
        <v>183</v>
      </c>
      <c r="E570" s="127" t="s">
        <v>106</v>
      </c>
      <c r="F570" s="172" t="s">
        <v>106</v>
      </c>
      <c r="G570" s="126">
        <v>4639</v>
      </c>
      <c r="H570" s="15"/>
      <c r="I570" s="22"/>
      <c r="J570" s="23"/>
      <c r="K570" s="23"/>
      <c r="L570" s="29" t="s">
        <v>167</v>
      </c>
      <c r="M570" s="40">
        <v>4639</v>
      </c>
      <c r="N570" s="169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70" s="169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70" s="217" t="str">
        <f t="shared" si="60"/>
        <v xml:space="preserve"> </v>
      </c>
      <c r="Q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17" t="str">
        <f t="shared" si="61"/>
        <v xml:space="preserve"> </v>
      </c>
      <c r="S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17" t="str">
        <f t="shared" si="62"/>
        <v xml:space="preserve"> </v>
      </c>
      <c r="U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69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70" s="217" t="str">
        <f t="shared" si="63"/>
        <v xml:space="preserve"> </v>
      </c>
      <c r="X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17" t="str">
        <f t="shared" si="64"/>
        <v xml:space="preserve"> </v>
      </c>
      <c r="Z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17" t="str">
        <f t="shared" si="65"/>
        <v xml:space="preserve"> </v>
      </c>
      <c r="AB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84" customFormat="1" ht="40.5">
      <c r="A571" s="170" t="str">
        <f t="shared" si="66"/>
        <v>71100701020000</v>
      </c>
      <c r="B571" s="171" t="s">
        <v>439</v>
      </c>
      <c r="C571" s="129" t="s">
        <v>189</v>
      </c>
      <c r="D571" s="128" t="s">
        <v>183</v>
      </c>
      <c r="E571" s="127" t="s">
        <v>106</v>
      </c>
      <c r="F571" s="172" t="s">
        <v>140</v>
      </c>
      <c r="G571" s="173" t="s">
        <v>440</v>
      </c>
      <c r="H571" s="141"/>
      <c r="I571" s="142"/>
      <c r="J571" s="143"/>
      <c r="K571" s="143"/>
      <c r="L571" s="24" t="s">
        <v>346</v>
      </c>
      <c r="M571" s="25"/>
      <c r="N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7.13'!N553</f>
        <v>#REF!</v>
      </c>
      <c r="O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7.13'!O553</f>
        <v>#REF!</v>
      </c>
      <c r="P571" s="216" t="str">
        <f t="shared" si="60"/>
        <v xml:space="preserve"> </v>
      </c>
      <c r="Q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16" t="str">
        <f t="shared" si="61"/>
        <v xml:space="preserve"> </v>
      </c>
      <c r="S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16" t="str">
        <f t="shared" si="62"/>
        <v xml:space="preserve"> </v>
      </c>
      <c r="U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7.13'!P553</f>
        <v>#REF!</v>
      </c>
      <c r="W571" s="216" t="str">
        <f t="shared" si="63"/>
        <v xml:space="preserve"> </v>
      </c>
      <c r="X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16" t="str">
        <f t="shared" si="64"/>
        <v xml:space="preserve"> </v>
      </c>
      <c r="Z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16" t="str">
        <f t="shared" si="65"/>
        <v xml:space="preserve"> </v>
      </c>
      <c r="AB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2" customFormat="1">
      <c r="A572" s="170" t="str">
        <f t="shared" si="66"/>
        <v>71100701024239</v>
      </c>
      <c r="B572" s="171" t="s">
        <v>439</v>
      </c>
      <c r="C572" s="129" t="s">
        <v>189</v>
      </c>
      <c r="D572" s="128" t="s">
        <v>183</v>
      </c>
      <c r="E572" s="127" t="s">
        <v>106</v>
      </c>
      <c r="F572" s="172" t="s">
        <v>140</v>
      </c>
      <c r="G572" s="126">
        <v>4239</v>
      </c>
      <c r="H572" s="15"/>
      <c r="I572" s="22"/>
      <c r="J572" s="23"/>
      <c r="K572" s="23"/>
      <c r="L572" s="26" t="s">
        <v>125</v>
      </c>
      <c r="M572" s="40">
        <v>4239</v>
      </c>
      <c r="N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7.13'!N554</f>
        <v>#REF!</v>
      </c>
      <c r="O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7.13'!O554</f>
        <v>#REF!</v>
      </c>
      <c r="P572" s="217" t="str">
        <f t="shared" si="60"/>
        <v xml:space="preserve"> </v>
      </c>
      <c r="Q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17" t="str">
        <f t="shared" si="61"/>
        <v xml:space="preserve"> </v>
      </c>
      <c r="S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17" t="str">
        <f t="shared" si="62"/>
        <v xml:space="preserve"> </v>
      </c>
      <c r="U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7.13'!P554</f>
        <v>#REF!</v>
      </c>
      <c r="W572" s="217" t="str">
        <f t="shared" si="63"/>
        <v xml:space="preserve"> </v>
      </c>
      <c r="X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17" t="str">
        <f t="shared" si="64"/>
        <v xml:space="preserve"> </v>
      </c>
      <c r="Z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17" t="str">
        <f t="shared" si="65"/>
        <v xml:space="preserve"> </v>
      </c>
      <c r="AB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84" customFormat="1" ht="27">
      <c r="A573" s="170" t="str">
        <f t="shared" si="66"/>
        <v>71100701030000</v>
      </c>
      <c r="B573" s="171" t="s">
        <v>439</v>
      </c>
      <c r="C573" s="129" t="s">
        <v>189</v>
      </c>
      <c r="D573" s="128" t="s">
        <v>183</v>
      </c>
      <c r="E573" s="127" t="s">
        <v>106</v>
      </c>
      <c r="F573" s="172" t="s">
        <v>442</v>
      </c>
      <c r="G573" s="173" t="s">
        <v>440</v>
      </c>
      <c r="H573" s="141"/>
      <c r="I573" s="142"/>
      <c r="J573" s="143"/>
      <c r="K573" s="143"/>
      <c r="L573" s="24" t="s">
        <v>347</v>
      </c>
      <c r="M573" s="25"/>
      <c r="N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16" t="str">
        <f t="shared" si="60"/>
        <v xml:space="preserve"> </v>
      </c>
      <c r="Q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16" t="str">
        <f t="shared" si="61"/>
        <v xml:space="preserve"> </v>
      </c>
      <c r="S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16" t="str">
        <f t="shared" si="62"/>
        <v xml:space="preserve"> </v>
      </c>
      <c r="U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16" t="str">
        <f t="shared" si="63"/>
        <v xml:space="preserve"> </v>
      </c>
      <c r="X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16" t="str">
        <f t="shared" si="64"/>
        <v xml:space="preserve"> </v>
      </c>
      <c r="Z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16" t="str">
        <f t="shared" si="65"/>
        <v xml:space="preserve"> </v>
      </c>
      <c r="AB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2" customFormat="1">
      <c r="A574" s="170" t="str">
        <f t="shared" si="66"/>
        <v>71100701034216</v>
      </c>
      <c r="B574" s="171" t="s">
        <v>439</v>
      </c>
      <c r="C574" s="129" t="s">
        <v>189</v>
      </c>
      <c r="D574" s="128" t="s">
        <v>183</v>
      </c>
      <c r="E574" s="127" t="s">
        <v>106</v>
      </c>
      <c r="F574" s="172" t="s">
        <v>442</v>
      </c>
      <c r="G574" s="126">
        <v>4216</v>
      </c>
      <c r="H574" s="15"/>
      <c r="I574" s="22"/>
      <c r="J574" s="23"/>
      <c r="K574" s="23"/>
      <c r="L574" s="26" t="s">
        <v>118</v>
      </c>
      <c r="M574" s="11">
        <v>4216</v>
      </c>
      <c r="N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17" t="str">
        <f t="shared" si="60"/>
        <v xml:space="preserve"> </v>
      </c>
      <c r="Q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17" t="str">
        <f t="shared" si="61"/>
        <v xml:space="preserve"> </v>
      </c>
      <c r="S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17" t="str">
        <f t="shared" si="62"/>
        <v xml:space="preserve"> </v>
      </c>
      <c r="U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17" t="str">
        <f t="shared" si="63"/>
        <v xml:space="preserve"> </v>
      </c>
      <c r="X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17" t="str">
        <f t="shared" si="64"/>
        <v xml:space="preserve"> </v>
      </c>
      <c r="Z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17" t="str">
        <f t="shared" si="65"/>
        <v xml:space="preserve"> </v>
      </c>
      <c r="AB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2" customFormat="1" hidden="1">
      <c r="A575" s="170" t="str">
        <f t="shared" si="66"/>
        <v>71100701034239</v>
      </c>
      <c r="B575" s="171" t="s">
        <v>439</v>
      </c>
      <c r="C575" s="129" t="s">
        <v>189</v>
      </c>
      <c r="D575" s="128" t="s">
        <v>183</v>
      </c>
      <c r="E575" s="127" t="s">
        <v>106</v>
      </c>
      <c r="F575" s="172" t="s">
        <v>442</v>
      </c>
      <c r="G575" s="126">
        <v>4239</v>
      </c>
      <c r="H575" s="15"/>
      <c r="I575" s="22"/>
      <c r="J575" s="23"/>
      <c r="K575" s="23"/>
      <c r="L575" s="26" t="s">
        <v>125</v>
      </c>
      <c r="M575" s="40">
        <v>4239</v>
      </c>
      <c r="N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17" t="str">
        <f t="shared" si="60"/>
        <v xml:space="preserve"> </v>
      </c>
      <c r="Q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17" t="str">
        <f t="shared" si="61"/>
        <v xml:space="preserve"> </v>
      </c>
      <c r="S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17" t="str">
        <f t="shared" si="62"/>
        <v xml:space="preserve"> </v>
      </c>
      <c r="U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17" t="str">
        <f t="shared" si="63"/>
        <v xml:space="preserve"> </v>
      </c>
      <c r="X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17" t="str">
        <f t="shared" si="64"/>
        <v xml:space="preserve"> </v>
      </c>
      <c r="Z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17" t="str">
        <f t="shared" si="65"/>
        <v xml:space="preserve"> </v>
      </c>
      <c r="AB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2" customFormat="1" hidden="1">
      <c r="A576" s="170" t="str">
        <f t="shared" si="66"/>
        <v>71100701034267</v>
      </c>
      <c r="B576" s="186" t="s">
        <v>439</v>
      </c>
      <c r="C576" s="129" t="s">
        <v>189</v>
      </c>
      <c r="D576" s="128" t="s">
        <v>183</v>
      </c>
      <c r="E576" s="127" t="s">
        <v>106</v>
      </c>
      <c r="F576" s="172" t="s">
        <v>442</v>
      </c>
      <c r="G576" s="126">
        <v>4267</v>
      </c>
      <c r="H576" s="177"/>
      <c r="I576" s="180"/>
      <c r="J576" s="187"/>
      <c r="K576" s="188"/>
      <c r="L576" s="189" t="s">
        <v>130</v>
      </c>
      <c r="M576" s="11">
        <v>4267</v>
      </c>
      <c r="N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17" t="str">
        <f t="shared" si="60"/>
        <v xml:space="preserve"> </v>
      </c>
      <c r="Q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17" t="str">
        <f t="shared" si="61"/>
        <v xml:space="preserve"> </v>
      </c>
      <c r="S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17" t="str">
        <f t="shared" si="62"/>
        <v xml:space="preserve"> </v>
      </c>
      <c r="U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17" t="str">
        <f t="shared" si="63"/>
        <v xml:space="preserve"> </v>
      </c>
      <c r="X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17" t="str">
        <f t="shared" si="64"/>
        <v xml:space="preserve"> </v>
      </c>
      <c r="Z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17" t="str">
        <f t="shared" si="65"/>
        <v xml:space="preserve"> </v>
      </c>
      <c r="AB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2" customFormat="1">
      <c r="A577" s="170" t="str">
        <f t="shared" si="66"/>
        <v>71100701034269</v>
      </c>
      <c r="B577" s="171" t="s">
        <v>439</v>
      </c>
      <c r="C577" s="129" t="s">
        <v>189</v>
      </c>
      <c r="D577" s="128" t="s">
        <v>183</v>
      </c>
      <c r="E577" s="127" t="s">
        <v>106</v>
      </c>
      <c r="F577" s="172" t="s">
        <v>442</v>
      </c>
      <c r="G577" s="126">
        <v>4269</v>
      </c>
      <c r="H577" s="15"/>
      <c r="I577" s="22"/>
      <c r="J577" s="23"/>
      <c r="K577" s="23"/>
      <c r="L577" s="29" t="s">
        <v>364</v>
      </c>
      <c r="M577" s="40">
        <v>4269</v>
      </c>
      <c r="N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17" t="str">
        <f t="shared" si="60"/>
        <v xml:space="preserve"> </v>
      </c>
      <c r="Q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17" t="str">
        <f t="shared" si="61"/>
        <v xml:space="preserve"> </v>
      </c>
      <c r="S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17" t="str">
        <f t="shared" si="62"/>
        <v xml:space="preserve"> </v>
      </c>
      <c r="U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17" t="str">
        <f t="shared" si="63"/>
        <v xml:space="preserve"> </v>
      </c>
      <c r="X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17" t="str">
        <f t="shared" si="64"/>
        <v xml:space="preserve"> </v>
      </c>
      <c r="Z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17" t="str">
        <f t="shared" si="65"/>
        <v xml:space="preserve"> </v>
      </c>
      <c r="AB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2" customFormat="1">
      <c r="A578" s="170" t="str">
        <f t="shared" si="66"/>
        <v>71100701034639</v>
      </c>
      <c r="B578" s="171" t="s">
        <v>439</v>
      </c>
      <c r="C578" s="129" t="s">
        <v>189</v>
      </c>
      <c r="D578" s="128" t="s">
        <v>183</v>
      </c>
      <c r="E578" s="127" t="s">
        <v>106</v>
      </c>
      <c r="F578" s="172" t="s">
        <v>442</v>
      </c>
      <c r="G578" s="126">
        <v>4639</v>
      </c>
      <c r="H578" s="22"/>
      <c r="I578" s="22"/>
      <c r="J578" s="23"/>
      <c r="K578" s="23"/>
      <c r="L578" s="26" t="s">
        <v>167</v>
      </c>
      <c r="M578" s="10">
        <v>4639</v>
      </c>
      <c r="N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17" t="str">
        <f t="shared" si="60"/>
        <v xml:space="preserve"> </v>
      </c>
      <c r="Q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17" t="str">
        <f t="shared" si="61"/>
        <v xml:space="preserve"> </v>
      </c>
      <c r="S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17" t="str">
        <f t="shared" si="62"/>
        <v xml:space="preserve"> </v>
      </c>
      <c r="U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17" t="str">
        <f t="shared" si="63"/>
        <v xml:space="preserve"> </v>
      </c>
      <c r="X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17" t="str">
        <f t="shared" si="64"/>
        <v xml:space="preserve"> </v>
      </c>
      <c r="Z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17" t="str">
        <f t="shared" si="65"/>
        <v xml:space="preserve"> </v>
      </c>
      <c r="AB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2" customFormat="1">
      <c r="A579" s="170" t="str">
        <f t="shared" si="66"/>
        <v>71100701034729</v>
      </c>
      <c r="B579" s="171" t="s">
        <v>439</v>
      </c>
      <c r="C579" s="129" t="s">
        <v>189</v>
      </c>
      <c r="D579" s="128" t="s">
        <v>183</v>
      </c>
      <c r="E579" s="127" t="s">
        <v>106</v>
      </c>
      <c r="F579" s="172" t="s">
        <v>442</v>
      </c>
      <c r="G579" s="126">
        <v>4729</v>
      </c>
      <c r="H579" s="22"/>
      <c r="I579" s="22"/>
      <c r="J579" s="23"/>
      <c r="K579" s="23"/>
      <c r="L579" s="26" t="s">
        <v>348</v>
      </c>
      <c r="M579" s="10">
        <v>4729</v>
      </c>
      <c r="N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17" t="str">
        <f t="shared" si="60"/>
        <v xml:space="preserve"> </v>
      </c>
      <c r="Q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17" t="str">
        <f t="shared" si="61"/>
        <v xml:space="preserve"> </v>
      </c>
      <c r="S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17" t="str">
        <f t="shared" si="62"/>
        <v xml:space="preserve"> </v>
      </c>
      <c r="U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17" t="str">
        <f t="shared" si="63"/>
        <v xml:space="preserve"> </v>
      </c>
      <c r="X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17" t="str">
        <f t="shared" si="64"/>
        <v xml:space="preserve"> </v>
      </c>
      <c r="Z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17" t="str">
        <f t="shared" si="65"/>
        <v xml:space="preserve"> </v>
      </c>
      <c r="AB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2" customFormat="1" ht="25.5">
      <c r="A580" s="170" t="str">
        <f t="shared" si="66"/>
        <v>71100701034819</v>
      </c>
      <c r="B580" s="171" t="s">
        <v>439</v>
      </c>
      <c r="C580" s="129" t="s">
        <v>189</v>
      </c>
      <c r="D580" s="128" t="s">
        <v>183</v>
      </c>
      <c r="E580" s="127" t="s">
        <v>106</v>
      </c>
      <c r="F580" s="172" t="s">
        <v>442</v>
      </c>
      <c r="G580" s="126">
        <v>4819</v>
      </c>
      <c r="H580" s="15"/>
      <c r="I580" s="22"/>
      <c r="J580" s="23"/>
      <c r="K580" s="23"/>
      <c r="L580" s="26" t="s">
        <v>219</v>
      </c>
      <c r="M580" s="40">
        <v>4819</v>
      </c>
      <c r="N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17" t="str">
        <f t="shared" si="60"/>
        <v xml:space="preserve"> </v>
      </c>
      <c r="Q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17" t="str">
        <f t="shared" si="61"/>
        <v xml:space="preserve"> </v>
      </c>
      <c r="S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17" t="str">
        <f t="shared" si="62"/>
        <v xml:space="preserve"> </v>
      </c>
      <c r="U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17" t="str">
        <f t="shared" si="63"/>
        <v xml:space="preserve"> </v>
      </c>
      <c r="X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17" t="str">
        <f t="shared" si="64"/>
        <v xml:space="preserve"> </v>
      </c>
      <c r="Z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17" t="str">
        <f t="shared" si="65"/>
        <v xml:space="preserve"> </v>
      </c>
      <c r="AB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84" customFormat="1" ht="13.5">
      <c r="A581" s="170" t="str">
        <f t="shared" si="66"/>
        <v>71100701040000</v>
      </c>
      <c r="B581" s="171" t="s">
        <v>439</v>
      </c>
      <c r="C581" s="129" t="s">
        <v>189</v>
      </c>
      <c r="D581" s="128" t="s">
        <v>183</v>
      </c>
      <c r="E581" s="127" t="s">
        <v>106</v>
      </c>
      <c r="F581" s="172" t="s">
        <v>155</v>
      </c>
      <c r="G581" s="173" t="s">
        <v>440</v>
      </c>
      <c r="H581" s="141"/>
      <c r="I581" s="142"/>
      <c r="J581" s="143"/>
      <c r="K581" s="143"/>
      <c r="L581" s="24" t="s">
        <v>349</v>
      </c>
      <c r="M581" s="25"/>
      <c r="N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16" t="str">
        <f t="shared" si="60"/>
        <v xml:space="preserve"> </v>
      </c>
      <c r="Q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16" t="str">
        <f t="shared" si="61"/>
        <v xml:space="preserve"> </v>
      </c>
      <c r="S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16" t="str">
        <f t="shared" si="62"/>
        <v xml:space="preserve"> </v>
      </c>
      <c r="U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16" t="str">
        <f t="shared" si="63"/>
        <v xml:space="preserve"> </v>
      </c>
      <c r="X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16" t="str">
        <f t="shared" si="64"/>
        <v xml:space="preserve"> </v>
      </c>
      <c r="Z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16" t="str">
        <f t="shared" si="65"/>
        <v xml:space="preserve"> </v>
      </c>
      <c r="AB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2" customFormat="1">
      <c r="A582" s="170" t="str">
        <f t="shared" si="66"/>
        <v>71100701044216</v>
      </c>
      <c r="B582" s="171" t="s">
        <v>439</v>
      </c>
      <c r="C582" s="129" t="s">
        <v>189</v>
      </c>
      <c r="D582" s="128" t="s">
        <v>183</v>
      </c>
      <c r="E582" s="127" t="s">
        <v>106</v>
      </c>
      <c r="F582" s="172" t="s">
        <v>155</v>
      </c>
      <c r="G582" s="126">
        <v>4216</v>
      </c>
      <c r="H582" s="15"/>
      <c r="I582" s="22"/>
      <c r="J582" s="23"/>
      <c r="K582" s="23"/>
      <c r="L582" s="26" t="s">
        <v>118</v>
      </c>
      <c r="M582" s="11">
        <v>4216</v>
      </c>
      <c r="N582" s="169" t="e">
        <f>+'havelvac 7.2'!N559+'havelvac 7.3'!N559+'havelvac 7.4'!N559+'havelvac 7.5'!N559+'havelvac 7.6'!N559+'havelvac 7.7'!N559+'havelvac 7.9'!N559+'havelvac 7.8'!N559+'havelvac 7.10'!N559+'havelvac 7.11'!N559+'havelvac 7.12'!N559+'havelvac 7.13'!#REF!</f>
        <v>#REF!</v>
      </c>
      <c r="O582" s="169" t="e">
        <f>+'havelvac 7.2'!O559+'havelvac 7.3'!O559+'havelvac 7.4'!O559+'havelvac 7.5'!O559+'havelvac 7.6'!O559+'havelvac 7.7'!O559+'havelvac 7.9'!O559+'havelvac 7.8'!O559+'havelvac 7.10'!O559+'havelvac 7.11'!O559+'havelvac 7.12'!O559+'havelvac 7.13'!#REF!</f>
        <v>#REF!</v>
      </c>
      <c r="P582" s="217" t="str">
        <f t="shared" si="60"/>
        <v xml:space="preserve"> </v>
      </c>
      <c r="Q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17" t="str">
        <f t="shared" si="61"/>
        <v xml:space="preserve"> </v>
      </c>
      <c r="S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17" t="str">
        <f t="shared" si="62"/>
        <v xml:space="preserve"> </v>
      </c>
      <c r="U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69" t="e">
        <f>+'havelvac 7.2'!P559+'havelvac 7.3'!P559+'havelvac 7.4'!P559+'havelvac 7.5'!P559+'havelvac 7.6'!P559+'havelvac 7.7'!P559+'havelvac 7.9'!P559+'havelvac 7.8'!P559+'havelvac 7.10'!P559+'havelvac 7.11'!P559+'havelvac 7.12'!P559+'havelvac 7.13'!#REF!</f>
        <v>#REF!</v>
      </c>
      <c r="W582" s="217" t="str">
        <f t="shared" si="63"/>
        <v xml:space="preserve"> </v>
      </c>
      <c r="X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17" t="str">
        <f t="shared" si="64"/>
        <v xml:space="preserve"> </v>
      </c>
      <c r="Z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17" t="str">
        <f t="shared" si="65"/>
        <v xml:space="preserve"> </v>
      </c>
      <c r="AB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2" customFormat="1">
      <c r="A583" s="170" t="str">
        <f t="shared" si="66"/>
        <v>71100701044239</v>
      </c>
      <c r="B583" s="171" t="s">
        <v>439</v>
      </c>
      <c r="C583" s="129" t="s">
        <v>189</v>
      </c>
      <c r="D583" s="128" t="s">
        <v>183</v>
      </c>
      <c r="E583" s="127" t="s">
        <v>106</v>
      </c>
      <c r="F583" s="172" t="s">
        <v>155</v>
      </c>
      <c r="G583" s="126">
        <v>4239</v>
      </c>
      <c r="H583" s="15"/>
      <c r="I583" s="22"/>
      <c r="J583" s="23"/>
      <c r="K583" s="23"/>
      <c r="L583" s="26" t="s">
        <v>125</v>
      </c>
      <c r="M583" s="40">
        <v>4239</v>
      </c>
      <c r="N583" s="169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83" s="169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83" s="217" t="str">
        <f t="shared" si="60"/>
        <v xml:space="preserve"> </v>
      </c>
      <c r="Q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17" t="str">
        <f t="shared" si="61"/>
        <v xml:space="preserve"> </v>
      </c>
      <c r="S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17" t="str">
        <f t="shared" si="62"/>
        <v xml:space="preserve"> </v>
      </c>
      <c r="U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69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83" s="217" t="str">
        <f t="shared" si="63"/>
        <v xml:space="preserve"> </v>
      </c>
      <c r="X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17" t="str">
        <f t="shared" si="64"/>
        <v xml:space="preserve"> </v>
      </c>
      <c r="Z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17" t="str">
        <f t="shared" si="65"/>
        <v xml:space="preserve"> </v>
      </c>
      <c r="AB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2" customFormat="1">
      <c r="A584" s="170" t="str">
        <f t="shared" si="66"/>
        <v>71100701044269</v>
      </c>
      <c r="B584" s="171" t="s">
        <v>439</v>
      </c>
      <c r="C584" s="129" t="s">
        <v>189</v>
      </c>
      <c r="D584" s="128" t="s">
        <v>183</v>
      </c>
      <c r="E584" s="127" t="s">
        <v>106</v>
      </c>
      <c r="F584" s="172" t="s">
        <v>155</v>
      </c>
      <c r="G584" s="126">
        <v>4269</v>
      </c>
      <c r="H584" s="15"/>
      <c r="I584" s="22"/>
      <c r="J584" s="23"/>
      <c r="K584" s="23"/>
      <c r="L584" s="29" t="s">
        <v>364</v>
      </c>
      <c r="M584" s="40">
        <v>4269</v>
      </c>
      <c r="N584" s="169">
        <f>+'havelvac 7.2'!N561+'havelvac 7.3'!N561+'havelvac 7.4'!N561+'havelvac 7.5'!N561+'havelvac 7.6'!N561+'havelvac 7.7'!N561+'havelvac 7.9'!N561+'havelvac 7.8'!N561+'havelvac 7.10'!N561+'havelvac 7.11'!N561+'havelvac 7.12'!N561+'havelvac 7.13'!N559</f>
        <v>0</v>
      </c>
      <c r="O584" s="169">
        <f>+'havelvac 7.2'!O561+'havelvac 7.3'!O561+'havelvac 7.4'!O561+'havelvac 7.5'!O561+'havelvac 7.6'!O561+'havelvac 7.7'!O561+'havelvac 7.9'!O561+'havelvac 7.8'!O561+'havelvac 7.10'!O561+'havelvac 7.11'!O561+'havelvac 7.12'!O561+'havelvac 7.13'!O559</f>
        <v>0</v>
      </c>
      <c r="P584" s="217" t="str">
        <f t="shared" si="60"/>
        <v xml:space="preserve"> </v>
      </c>
      <c r="Q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17" t="str">
        <f t="shared" si="61"/>
        <v xml:space="preserve"> </v>
      </c>
      <c r="S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17" t="str">
        <f t="shared" si="62"/>
        <v xml:space="preserve"> </v>
      </c>
      <c r="U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69">
        <f>+'havelvac 7.2'!P561+'havelvac 7.3'!P561+'havelvac 7.4'!P561+'havelvac 7.5'!P561+'havelvac 7.6'!P561+'havelvac 7.7'!P561+'havelvac 7.9'!P561+'havelvac 7.8'!P561+'havelvac 7.10'!P561+'havelvac 7.11'!P561+'havelvac 7.12'!P561+'havelvac 7.13'!P559</f>
        <v>0</v>
      </c>
      <c r="W584" s="217" t="str">
        <f t="shared" si="63"/>
        <v xml:space="preserve"> </v>
      </c>
      <c r="X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17" t="str">
        <f t="shared" si="64"/>
        <v xml:space="preserve"> </v>
      </c>
      <c r="Z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17" t="str">
        <f t="shared" si="65"/>
        <v xml:space="preserve"> </v>
      </c>
      <c r="AB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2" customFormat="1" ht="25.5" hidden="1">
      <c r="A585" s="170" t="str">
        <f t="shared" si="66"/>
        <v>71100701044521</v>
      </c>
      <c r="B585" s="171" t="s">
        <v>439</v>
      </c>
      <c r="C585" s="129" t="s">
        <v>189</v>
      </c>
      <c r="D585" s="128" t="s">
        <v>183</v>
      </c>
      <c r="E585" s="127" t="s">
        <v>106</v>
      </c>
      <c r="F585" s="172" t="s">
        <v>155</v>
      </c>
      <c r="G585" s="126">
        <v>4521</v>
      </c>
      <c r="H585" s="15"/>
      <c r="I585" s="22"/>
      <c r="J585" s="23"/>
      <c r="K585" s="23"/>
      <c r="L585" s="27" t="s">
        <v>267</v>
      </c>
      <c r="M585" s="40">
        <v>4521</v>
      </c>
      <c r="N585" s="169">
        <f>+'havelvac 7.2'!N562+'havelvac 7.3'!N562+'havelvac 7.4'!N562+'havelvac 7.5'!N562+'havelvac 7.6'!N562+'havelvac 7.7'!N562+'havelvac 7.9'!N562+'havelvac 7.8'!N562+'havelvac 7.10'!N562+'havelvac 7.11'!N562+'havelvac 7.12'!N562+'havelvac 7.13'!N560</f>
        <v>0</v>
      </c>
      <c r="O585" s="169">
        <f>+'havelvac 7.2'!O562+'havelvac 7.3'!O562+'havelvac 7.4'!O562+'havelvac 7.5'!O562+'havelvac 7.6'!O562+'havelvac 7.7'!O562+'havelvac 7.9'!O562+'havelvac 7.8'!O562+'havelvac 7.10'!O562+'havelvac 7.11'!O562+'havelvac 7.12'!O562+'havelvac 7.13'!O560</f>
        <v>0</v>
      </c>
      <c r="P585" s="217" t="str">
        <f t="shared" si="60"/>
        <v xml:space="preserve"> </v>
      </c>
      <c r="Q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17" t="str">
        <f t="shared" si="61"/>
        <v xml:space="preserve"> </v>
      </c>
      <c r="S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17" t="str">
        <f t="shared" si="62"/>
        <v xml:space="preserve"> </v>
      </c>
      <c r="U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69">
        <f>+'havelvac 7.2'!P562+'havelvac 7.3'!P562+'havelvac 7.4'!P562+'havelvac 7.5'!P562+'havelvac 7.6'!P562+'havelvac 7.7'!P562+'havelvac 7.9'!P562+'havelvac 7.8'!P562+'havelvac 7.10'!P562+'havelvac 7.11'!P562+'havelvac 7.12'!P562+'havelvac 7.13'!P560</f>
        <v>0</v>
      </c>
      <c r="W585" s="217" t="str">
        <f t="shared" si="63"/>
        <v xml:space="preserve"> </v>
      </c>
      <c r="X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17" t="str">
        <f t="shared" si="64"/>
        <v xml:space="preserve"> </v>
      </c>
      <c r="Z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17" t="str">
        <f t="shared" si="65"/>
        <v xml:space="preserve"> </v>
      </c>
      <c r="AB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2" customFormat="1">
      <c r="A586" s="170" t="str">
        <f t="shared" si="66"/>
        <v>71100701044639</v>
      </c>
      <c r="B586" s="171" t="s">
        <v>439</v>
      </c>
      <c r="C586" s="129" t="s">
        <v>189</v>
      </c>
      <c r="D586" s="128" t="s">
        <v>183</v>
      </c>
      <c r="E586" s="127" t="s">
        <v>106</v>
      </c>
      <c r="F586" s="172" t="s">
        <v>155</v>
      </c>
      <c r="G586" s="126">
        <v>4639</v>
      </c>
      <c r="H586" s="22"/>
      <c r="I586" s="22"/>
      <c r="J586" s="23"/>
      <c r="K586" s="23"/>
      <c r="L586" s="26" t="s">
        <v>167</v>
      </c>
      <c r="M586" s="10">
        <v>4639</v>
      </c>
      <c r="N586" s="169">
        <f>+'havelvac 7.2'!N563+'havelvac 7.3'!N563+'havelvac 7.4'!N563+'havelvac 7.5'!N563+'havelvac 7.6'!N563+'havelvac 7.7'!N563+'havelvac 7.9'!N563+'havelvac 7.8'!N563+'havelvac 7.10'!N563+'havelvac 7.11'!N563+'havelvac 7.12'!N563+'havelvac 7.13'!N561</f>
        <v>0</v>
      </c>
      <c r="O586" s="169">
        <f>+'havelvac 7.2'!O563+'havelvac 7.3'!O563+'havelvac 7.4'!O563+'havelvac 7.5'!O563+'havelvac 7.6'!O563+'havelvac 7.7'!O563+'havelvac 7.9'!O563+'havelvac 7.8'!O563+'havelvac 7.10'!O563+'havelvac 7.11'!O563+'havelvac 7.12'!O563+'havelvac 7.13'!O561</f>
        <v>0</v>
      </c>
      <c r="P586" s="217" t="str">
        <f t="shared" si="60"/>
        <v xml:space="preserve"> </v>
      </c>
      <c r="Q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17" t="str">
        <f t="shared" si="61"/>
        <v xml:space="preserve"> </v>
      </c>
      <c r="S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17" t="str">
        <f t="shared" si="62"/>
        <v xml:space="preserve"> </v>
      </c>
      <c r="U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69">
        <f>+'havelvac 7.2'!P563+'havelvac 7.3'!P563+'havelvac 7.4'!P563+'havelvac 7.5'!P563+'havelvac 7.6'!P563+'havelvac 7.7'!P563+'havelvac 7.9'!P563+'havelvac 7.8'!P563+'havelvac 7.10'!P563+'havelvac 7.11'!P563+'havelvac 7.12'!P563+'havelvac 7.13'!P561</f>
        <v>0</v>
      </c>
      <c r="W586" s="217" t="str">
        <f t="shared" si="63"/>
        <v xml:space="preserve"> </v>
      </c>
      <c r="X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17" t="str">
        <f t="shared" si="64"/>
        <v xml:space="preserve"> </v>
      </c>
      <c r="Z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17" t="str">
        <f t="shared" si="65"/>
        <v xml:space="preserve"> </v>
      </c>
      <c r="AB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2" customFormat="1">
      <c r="A587" s="170" t="str">
        <f t="shared" si="66"/>
        <v>71100701044729</v>
      </c>
      <c r="B587" s="171" t="s">
        <v>439</v>
      </c>
      <c r="C587" s="129" t="s">
        <v>189</v>
      </c>
      <c r="D587" s="128" t="s">
        <v>183</v>
      </c>
      <c r="E587" s="127" t="s">
        <v>106</v>
      </c>
      <c r="F587" s="172" t="s">
        <v>155</v>
      </c>
      <c r="G587" s="126">
        <v>4729</v>
      </c>
      <c r="H587" s="22"/>
      <c r="I587" s="22"/>
      <c r="J587" s="23"/>
      <c r="K587" s="23"/>
      <c r="L587" s="26" t="s">
        <v>348</v>
      </c>
      <c r="M587" s="10">
        <v>4729</v>
      </c>
      <c r="N587" s="169">
        <f>+'havelvac 7.2'!N564+'havelvac 7.3'!N564+'havelvac 7.4'!N564+'havelvac 7.5'!N564+'havelvac 7.6'!N564+'havelvac 7.7'!N564+'havelvac 7.9'!N564+'havelvac 7.8'!N564+'havelvac 7.10'!N564+'havelvac 7.11'!N564+'havelvac 7.12'!N564+'havelvac 7.13'!N562</f>
        <v>0</v>
      </c>
      <c r="O587" s="169">
        <f>+'havelvac 7.2'!O564+'havelvac 7.3'!O564+'havelvac 7.4'!O564+'havelvac 7.5'!O564+'havelvac 7.6'!O564+'havelvac 7.7'!O564+'havelvac 7.9'!O564+'havelvac 7.8'!O564+'havelvac 7.10'!O564+'havelvac 7.11'!O564+'havelvac 7.12'!O564+'havelvac 7.13'!O562</f>
        <v>0</v>
      </c>
      <c r="P587" s="217" t="str">
        <f t="shared" si="60"/>
        <v xml:space="preserve"> </v>
      </c>
      <c r="Q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17" t="str">
        <f t="shared" si="61"/>
        <v xml:space="preserve"> </v>
      </c>
      <c r="S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17" t="str">
        <f t="shared" si="62"/>
        <v xml:space="preserve"> </v>
      </c>
      <c r="U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69">
        <f>+'havelvac 7.2'!P564+'havelvac 7.3'!P564+'havelvac 7.4'!P564+'havelvac 7.5'!P564+'havelvac 7.6'!P564+'havelvac 7.7'!P564+'havelvac 7.9'!P564+'havelvac 7.8'!P564+'havelvac 7.10'!P564+'havelvac 7.11'!P564+'havelvac 7.12'!P564+'havelvac 7.13'!P562</f>
        <v>0</v>
      </c>
      <c r="W587" s="217" t="str">
        <f t="shared" si="63"/>
        <v xml:space="preserve"> </v>
      </c>
      <c r="X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17" t="str">
        <f t="shared" si="64"/>
        <v xml:space="preserve"> </v>
      </c>
      <c r="Z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17" t="str">
        <f t="shared" si="65"/>
        <v xml:space="preserve"> </v>
      </c>
      <c r="AB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2" customFormat="1" ht="25.5">
      <c r="A588" s="170" t="str">
        <f t="shared" si="66"/>
        <v>71100701044819</v>
      </c>
      <c r="B588" s="171" t="s">
        <v>439</v>
      </c>
      <c r="C588" s="129" t="s">
        <v>189</v>
      </c>
      <c r="D588" s="128" t="s">
        <v>183</v>
      </c>
      <c r="E588" s="127" t="s">
        <v>106</v>
      </c>
      <c r="F588" s="172" t="s">
        <v>155</v>
      </c>
      <c r="G588" s="126">
        <v>4819</v>
      </c>
      <c r="H588" s="22"/>
      <c r="I588" s="22"/>
      <c r="J588" s="23"/>
      <c r="K588" s="23"/>
      <c r="L588" s="26" t="s">
        <v>219</v>
      </c>
      <c r="M588" s="10">
        <v>4819</v>
      </c>
      <c r="N588" s="169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88" s="169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88" s="217" t="str">
        <f t="shared" si="60"/>
        <v xml:space="preserve"> </v>
      </c>
      <c r="Q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17" t="str">
        <f t="shared" si="61"/>
        <v xml:space="preserve"> </v>
      </c>
      <c r="S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17" t="str">
        <f t="shared" si="62"/>
        <v xml:space="preserve"> </v>
      </c>
      <c r="U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69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88" s="217" t="str">
        <f t="shared" si="63"/>
        <v xml:space="preserve"> </v>
      </c>
      <c r="X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17" t="str">
        <f t="shared" si="64"/>
        <v xml:space="preserve"> </v>
      </c>
      <c r="Z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17" t="str">
        <f t="shared" si="65"/>
        <v xml:space="preserve"> </v>
      </c>
      <c r="AB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84" customFormat="1" ht="27">
      <c r="A589" s="170" t="str">
        <f t="shared" si="66"/>
        <v>71100701050000</v>
      </c>
      <c r="B589" s="171" t="s">
        <v>439</v>
      </c>
      <c r="C589" s="129" t="s">
        <v>189</v>
      </c>
      <c r="D589" s="128" t="s">
        <v>183</v>
      </c>
      <c r="E589" s="127" t="s">
        <v>106</v>
      </c>
      <c r="F589" s="172" t="s">
        <v>149</v>
      </c>
      <c r="G589" s="173" t="s">
        <v>440</v>
      </c>
      <c r="H589" s="141"/>
      <c r="I589" s="142"/>
      <c r="J589" s="143"/>
      <c r="K589" s="143"/>
      <c r="L589" s="24" t="s">
        <v>350</v>
      </c>
      <c r="M589" s="25"/>
      <c r="N589" s="183">
        <f>+'havelvac 7.2'!N567+'havelvac 7.3'!N567+'havelvac 7.4'!N567+'havelvac 7.5'!N567+'havelvac 7.6'!N567+'havelvac 7.7'!N567+'havelvac 7.9'!N567+'havelvac 7.8'!N567+'havelvac 7.10'!N567+'havelvac 7.11'!N567+'havelvac 7.12'!N567+'havelvac 7.13'!N564</f>
        <v>0</v>
      </c>
      <c r="O589" s="183">
        <f>+'havelvac 7.2'!O567+'havelvac 7.3'!O567+'havelvac 7.4'!O567+'havelvac 7.5'!O567+'havelvac 7.6'!O567+'havelvac 7.7'!O567+'havelvac 7.9'!O567+'havelvac 7.8'!O567+'havelvac 7.10'!O567+'havelvac 7.11'!O567+'havelvac 7.12'!O567+'havelvac 7.13'!O564</f>
        <v>0</v>
      </c>
      <c r="P589" s="216" t="str">
        <f t="shared" si="60"/>
        <v xml:space="preserve"> </v>
      </c>
      <c r="Q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16" t="str">
        <f t="shared" si="61"/>
        <v xml:space="preserve"> </v>
      </c>
      <c r="S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16" t="str">
        <f t="shared" si="62"/>
        <v xml:space="preserve"> </v>
      </c>
      <c r="U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83">
        <f>+'havelvac 7.2'!P567+'havelvac 7.3'!P567+'havelvac 7.4'!P567+'havelvac 7.5'!P567+'havelvac 7.6'!P567+'havelvac 7.7'!P567+'havelvac 7.9'!P567+'havelvac 7.8'!P567+'havelvac 7.10'!P567+'havelvac 7.11'!P567+'havelvac 7.12'!P567+'havelvac 7.13'!P564</f>
        <v>0</v>
      </c>
      <c r="W589" s="216" t="str">
        <f t="shared" si="63"/>
        <v xml:space="preserve"> </v>
      </c>
      <c r="X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16" t="str">
        <f t="shared" si="64"/>
        <v xml:space="preserve"> </v>
      </c>
      <c r="Z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16" t="str">
        <f t="shared" si="65"/>
        <v xml:space="preserve"> </v>
      </c>
      <c r="AB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2" customFormat="1" ht="25.5">
      <c r="A590" s="170" t="str">
        <f t="shared" si="66"/>
        <v>71100701054819</v>
      </c>
      <c r="B590" s="171" t="s">
        <v>439</v>
      </c>
      <c r="C590" s="129" t="s">
        <v>189</v>
      </c>
      <c r="D590" s="128" t="s">
        <v>183</v>
      </c>
      <c r="E590" s="127" t="s">
        <v>106</v>
      </c>
      <c r="F590" s="172" t="s">
        <v>149</v>
      </c>
      <c r="G590" s="126">
        <v>4819</v>
      </c>
      <c r="H590" s="22"/>
      <c r="I590" s="22"/>
      <c r="J590" s="23"/>
      <c r="K590" s="23"/>
      <c r="L590" s="26" t="s">
        <v>219</v>
      </c>
      <c r="M590" s="10">
        <v>4819</v>
      </c>
      <c r="N590" s="169">
        <f>+'havelvac 7.2'!N64+'havelvac 7.3'!N64+'havelvac 7.4'!N64+'havelvac 7.5'!N64+'havelvac 7.6'!N64+'havelvac 7.7'!N64+'havelvac 7.9'!N64+'havelvac 7.8'!N64+'havelvac 7.10'!N64+'havelvac 7.11'!N64+'havelvac 7.12'!N64+'havelvac 7.13'!N566</f>
        <v>0</v>
      </c>
      <c r="O590" s="169">
        <f>+'havelvac 7.2'!O64+'havelvac 7.3'!O64+'havelvac 7.4'!O64+'havelvac 7.5'!O64+'havelvac 7.6'!O64+'havelvac 7.7'!O64+'havelvac 7.9'!O64+'havelvac 7.8'!O64+'havelvac 7.10'!O64+'havelvac 7.11'!O64+'havelvac 7.12'!O64+'havelvac 7.13'!O566</f>
        <v>0</v>
      </c>
      <c r="P590" s="217" t="str">
        <f t="shared" si="60"/>
        <v xml:space="preserve"> </v>
      </c>
      <c r="Q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17" t="str">
        <f t="shared" si="61"/>
        <v xml:space="preserve"> </v>
      </c>
      <c r="S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17" t="str">
        <f t="shared" si="62"/>
        <v xml:space="preserve"> </v>
      </c>
      <c r="U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69">
        <f>+'havelvac 7.2'!P64+'havelvac 7.3'!P64+'havelvac 7.4'!P64+'havelvac 7.5'!P64+'havelvac 7.6'!P64+'havelvac 7.7'!P64+'havelvac 7.9'!P64+'havelvac 7.8'!P64+'havelvac 7.10'!P64+'havelvac 7.11'!P64+'havelvac 7.12'!P64+'havelvac 7.13'!P566</f>
        <v>0</v>
      </c>
      <c r="W590" s="217" t="str">
        <f t="shared" si="63"/>
        <v xml:space="preserve"> </v>
      </c>
      <c r="X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17" t="str">
        <f t="shared" si="64"/>
        <v xml:space="preserve"> </v>
      </c>
      <c r="Z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17" t="str">
        <f t="shared" si="65"/>
        <v xml:space="preserve"> </v>
      </c>
      <c r="AB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75" customFormat="1" ht="27">
      <c r="A591" s="170" t="str">
        <f t="shared" si="66"/>
        <v>71100900000000</v>
      </c>
      <c r="B591" s="171" t="s">
        <v>439</v>
      </c>
      <c r="C591" s="129" t="s">
        <v>189</v>
      </c>
      <c r="D591" s="128" t="s">
        <v>187</v>
      </c>
      <c r="E591" s="127" t="s">
        <v>441</v>
      </c>
      <c r="F591" s="172" t="s">
        <v>441</v>
      </c>
      <c r="G591" s="173" t="s">
        <v>440</v>
      </c>
      <c r="H591" s="166">
        <v>3090</v>
      </c>
      <c r="I591" s="159" t="s">
        <v>189</v>
      </c>
      <c r="J591" s="160">
        <v>9</v>
      </c>
      <c r="K591" s="160">
        <v>0</v>
      </c>
      <c r="L591" s="161" t="s">
        <v>351</v>
      </c>
      <c r="M591" s="167"/>
      <c r="N591" s="174">
        <f>+'havelvac 7.2'!N65+'havelvac 7.3'!N65+'havelvac 7.4'!N65+'havelvac 7.5'!N65+'havelvac 7.6'!N65+'havelvac 7.7'!N65+'havelvac 7.9'!N65+'havelvac 7.8'!N65+'havelvac 7.10'!N65+'havelvac 7.11'!N65+'havelvac 7.12'!N65+'havelvac 7.13'!N567</f>
        <v>0</v>
      </c>
      <c r="O591" s="174">
        <f>+'havelvac 7.2'!O65+'havelvac 7.3'!O65+'havelvac 7.4'!O65+'havelvac 7.5'!O65+'havelvac 7.6'!O65+'havelvac 7.7'!O65+'havelvac 7.9'!O65+'havelvac 7.8'!O65+'havelvac 7.10'!O65+'havelvac 7.11'!O65+'havelvac 7.12'!O65+'havelvac 7.13'!O567</f>
        <v>0</v>
      </c>
      <c r="P591" s="214" t="str">
        <f t="shared" si="60"/>
        <v xml:space="preserve"> </v>
      </c>
      <c r="Q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14" t="str">
        <f t="shared" si="61"/>
        <v xml:space="preserve"> </v>
      </c>
      <c r="S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14" t="str">
        <f t="shared" si="62"/>
        <v xml:space="preserve"> </v>
      </c>
      <c r="U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74">
        <f>+'havelvac 7.2'!P65+'havelvac 7.3'!P65+'havelvac 7.4'!P65+'havelvac 7.5'!P65+'havelvac 7.6'!P65+'havelvac 7.7'!P65+'havelvac 7.9'!P65+'havelvac 7.8'!P65+'havelvac 7.10'!P65+'havelvac 7.11'!P65+'havelvac 7.12'!P65+'havelvac 7.13'!P567</f>
        <v>0</v>
      </c>
      <c r="W591" s="214" t="str">
        <f t="shared" si="63"/>
        <v xml:space="preserve"> </v>
      </c>
      <c r="X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14" t="str">
        <f t="shared" si="64"/>
        <v xml:space="preserve"> </v>
      </c>
      <c r="Z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14" t="str">
        <f t="shared" si="65"/>
        <v xml:space="preserve"> </v>
      </c>
      <c r="AB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2" customFormat="1" ht="12.75">
      <c r="A592" s="170" t="str">
        <f t="shared" si="66"/>
        <v>71100900000001</v>
      </c>
      <c r="B592" s="171" t="s">
        <v>439</v>
      </c>
      <c r="C592" s="129" t="s">
        <v>189</v>
      </c>
      <c r="D592" s="128" t="s">
        <v>187</v>
      </c>
      <c r="E592" s="127" t="s">
        <v>441</v>
      </c>
      <c r="F592" s="172" t="s">
        <v>441</v>
      </c>
      <c r="G592" s="173" t="s">
        <v>96</v>
      </c>
      <c r="H592" s="22"/>
      <c r="I592" s="16"/>
      <c r="J592" s="17"/>
      <c r="K592" s="17"/>
      <c r="L592" s="27" t="s">
        <v>110</v>
      </c>
      <c r="M592" s="28"/>
      <c r="N592" s="176">
        <f>+'havelvac 7.2'!N568+'havelvac 7.3'!N568+'havelvac 7.4'!N568+'havelvac 7.5'!N568+'havelvac 7.6'!N568+'havelvac 7.7'!N568+'havelvac 7.9'!N568+'havelvac 7.8'!N568+'havelvac 7.10'!N568+'havelvac 7.11'!N568+'havelvac 7.12'!N568+'havelvac 7.13'!N64</f>
        <v>485.2</v>
      </c>
      <c r="O592" s="176">
        <f>+'havelvac 7.2'!O568+'havelvac 7.3'!O568+'havelvac 7.4'!O568+'havelvac 7.5'!O568+'havelvac 7.6'!O568+'havelvac 7.7'!O568+'havelvac 7.9'!O568+'havelvac 7.8'!O568+'havelvac 7.10'!O568+'havelvac 7.11'!O568+'havelvac 7.12'!O568+'havelvac 7.13'!O64</f>
        <v>0</v>
      </c>
      <c r="P592" s="213" t="str">
        <f t="shared" ref="P592:P622" si="67">IFERROR(Q592/O592, " ")</f>
        <v xml:space="preserve"> </v>
      </c>
      <c r="Q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13" t="str">
        <f t="shared" ref="R592:R622" si="68">IFERROR(S592/O592, " ")</f>
        <v xml:space="preserve"> </v>
      </c>
      <c r="S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13" t="str">
        <f t="shared" ref="T592:T622" si="69">IFERROR(U592/O592, " ")</f>
        <v xml:space="preserve"> </v>
      </c>
      <c r="U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76">
        <f>+'havelvac 7.2'!P568+'havelvac 7.3'!P568+'havelvac 7.4'!P568+'havelvac 7.5'!P568+'havelvac 7.6'!P568+'havelvac 7.7'!P568+'havelvac 7.9'!P568+'havelvac 7.8'!P568+'havelvac 7.10'!P568+'havelvac 7.11'!P568+'havelvac 7.12'!P568+'havelvac 7.13'!P64</f>
        <v>485.2</v>
      </c>
      <c r="W592" s="213" t="str">
        <f t="shared" ref="W592:W622" si="70">IFERROR(X592/V592, " ")</f>
        <v xml:space="preserve"> </v>
      </c>
      <c r="X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13" t="str">
        <f t="shared" ref="Y592:Y622" si="71">IFERROR(Z592/V592, " ")</f>
        <v xml:space="preserve"> </v>
      </c>
      <c r="Z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13" t="str">
        <f t="shared" ref="AA592:AA622" si="72">IFERROR(AB592/V592, " ")</f>
        <v xml:space="preserve"> </v>
      </c>
      <c r="AB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79" customFormat="1" ht="12.75">
      <c r="A593" s="170" t="str">
        <f t="shared" si="66"/>
        <v>71100901000000</v>
      </c>
      <c r="B593" s="171" t="s">
        <v>439</v>
      </c>
      <c r="C593" s="129" t="s">
        <v>189</v>
      </c>
      <c r="D593" s="128" t="s">
        <v>187</v>
      </c>
      <c r="E593" s="127" t="s">
        <v>106</v>
      </c>
      <c r="F593" s="172" t="s">
        <v>441</v>
      </c>
      <c r="G593" s="173" t="s">
        <v>440</v>
      </c>
      <c r="H593" s="146">
        <v>3091</v>
      </c>
      <c r="I593" s="147" t="s">
        <v>189</v>
      </c>
      <c r="J593" s="148">
        <v>9</v>
      </c>
      <c r="K593" s="148">
        <v>1</v>
      </c>
      <c r="L593" s="149" t="s">
        <v>351</v>
      </c>
      <c r="M593" s="150"/>
      <c r="N593" s="178">
        <f>+'havelvac 7.2'!N569+'havelvac 7.3'!N569+'havelvac 7.4'!N569+'havelvac 7.5'!N569+'havelvac 7.6'!N569+'havelvac 7.7'!N569+'havelvac 7.9'!N569+'havelvac 7.8'!N569+'havelvac 7.10'!N569+'havelvac 7.11'!N569+'havelvac 7.12'!N569+'havelvac 7.13'!N65</f>
        <v>0</v>
      </c>
      <c r="O593" s="178">
        <f>+'havelvac 7.2'!O569+'havelvac 7.3'!O569+'havelvac 7.4'!O569+'havelvac 7.5'!O569+'havelvac 7.6'!O569+'havelvac 7.7'!O569+'havelvac 7.9'!O569+'havelvac 7.8'!O569+'havelvac 7.10'!O569+'havelvac 7.11'!O569+'havelvac 7.12'!O569+'havelvac 7.13'!O65</f>
        <v>0</v>
      </c>
      <c r="P593" s="215" t="str">
        <f t="shared" si="67"/>
        <v xml:space="preserve"> </v>
      </c>
      <c r="Q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15" t="str">
        <f t="shared" si="68"/>
        <v xml:space="preserve"> </v>
      </c>
      <c r="S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15" t="str">
        <f t="shared" si="69"/>
        <v xml:space="preserve"> </v>
      </c>
      <c r="U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78">
        <f>+'havelvac 7.2'!P569+'havelvac 7.3'!P569+'havelvac 7.4'!P569+'havelvac 7.5'!P569+'havelvac 7.6'!P569+'havelvac 7.7'!P569+'havelvac 7.9'!P569+'havelvac 7.8'!P569+'havelvac 7.10'!P569+'havelvac 7.11'!P569+'havelvac 7.12'!P569+'havelvac 7.13'!P65</f>
        <v>0</v>
      </c>
      <c r="W593" s="215" t="str">
        <f t="shared" si="70"/>
        <v xml:space="preserve"> </v>
      </c>
      <c r="X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15" t="str">
        <f t="shared" si="71"/>
        <v xml:space="preserve"> </v>
      </c>
      <c r="Z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15" t="str">
        <f t="shared" si="72"/>
        <v xml:space="preserve"> </v>
      </c>
      <c r="AB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2" customFormat="1" ht="12.75">
      <c r="A594" s="170" t="str">
        <f t="shared" si="66"/>
        <v>71100901000001</v>
      </c>
      <c r="B594" s="171" t="s">
        <v>439</v>
      </c>
      <c r="C594" s="129" t="s">
        <v>189</v>
      </c>
      <c r="D594" s="128" t="s">
        <v>187</v>
      </c>
      <c r="E594" s="127" t="s">
        <v>106</v>
      </c>
      <c r="F594" s="172" t="s">
        <v>441</v>
      </c>
      <c r="G594" s="173" t="s">
        <v>96</v>
      </c>
      <c r="H594" s="15"/>
      <c r="I594" s="22"/>
      <c r="J594" s="23"/>
      <c r="K594" s="23"/>
      <c r="L594" s="27" t="s">
        <v>108</v>
      </c>
      <c r="M594" s="40"/>
      <c r="N594" s="176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94" s="176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94" s="213" t="str">
        <f t="shared" si="67"/>
        <v xml:space="preserve"> </v>
      </c>
      <c r="Q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13" t="str">
        <f t="shared" si="68"/>
        <v xml:space="preserve"> </v>
      </c>
      <c r="S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13" t="str">
        <f t="shared" si="69"/>
        <v xml:space="preserve"> </v>
      </c>
      <c r="U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76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94" s="213" t="str">
        <f t="shared" si="70"/>
        <v xml:space="preserve"> </v>
      </c>
      <c r="X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13" t="str">
        <f t="shared" si="71"/>
        <v xml:space="preserve"> </v>
      </c>
      <c r="Z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13" t="str">
        <f t="shared" si="72"/>
        <v xml:space="preserve"> </v>
      </c>
      <c r="AB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84" customFormat="1" ht="40.5">
      <c r="A595" s="170" t="str">
        <f t="shared" si="66"/>
        <v>71100901010000</v>
      </c>
      <c r="B595" s="171" t="s">
        <v>439</v>
      </c>
      <c r="C595" s="129" t="s">
        <v>189</v>
      </c>
      <c r="D595" s="128" t="s">
        <v>187</v>
      </c>
      <c r="E595" s="127" t="s">
        <v>106</v>
      </c>
      <c r="F595" s="172" t="s">
        <v>106</v>
      </c>
      <c r="G595" s="173" t="s">
        <v>440</v>
      </c>
      <c r="H595" s="141"/>
      <c r="I595" s="142"/>
      <c r="J595" s="143"/>
      <c r="K595" s="143"/>
      <c r="L595" s="24" t="s">
        <v>352</v>
      </c>
      <c r="M595" s="25"/>
      <c r="N595" s="183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95" s="183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95" s="216" t="str">
        <f t="shared" si="67"/>
        <v xml:space="preserve"> </v>
      </c>
      <c r="Q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16" t="str">
        <f t="shared" si="68"/>
        <v xml:space="preserve"> </v>
      </c>
      <c r="S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16" t="str">
        <f t="shared" si="69"/>
        <v xml:space="preserve"> </v>
      </c>
      <c r="U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83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95" s="216" t="str">
        <f t="shared" si="70"/>
        <v xml:space="preserve"> </v>
      </c>
      <c r="X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16" t="str">
        <f t="shared" si="71"/>
        <v xml:space="preserve"> </v>
      </c>
      <c r="Z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16" t="str">
        <f t="shared" si="72"/>
        <v xml:space="preserve"> </v>
      </c>
      <c r="AB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2" customFormat="1">
      <c r="A596" s="170" t="str">
        <f t="shared" si="66"/>
        <v>71100901014111</v>
      </c>
      <c r="B596" s="171" t="s">
        <v>439</v>
      </c>
      <c r="C596" s="129" t="s">
        <v>189</v>
      </c>
      <c r="D596" s="128" t="s">
        <v>187</v>
      </c>
      <c r="E596" s="127" t="s">
        <v>106</v>
      </c>
      <c r="F596" s="172" t="s">
        <v>106</v>
      </c>
      <c r="G596" s="126">
        <v>4111</v>
      </c>
      <c r="H596" s="15"/>
      <c r="I596" s="22"/>
      <c r="J596" s="23"/>
      <c r="K596" s="23"/>
      <c r="L596" s="26" t="s">
        <v>112</v>
      </c>
      <c r="M596" s="40">
        <v>4111</v>
      </c>
      <c r="N596" s="169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96" s="169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96" s="217" t="str">
        <f t="shared" si="67"/>
        <v xml:space="preserve"> </v>
      </c>
      <c r="Q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17" t="str">
        <f t="shared" si="68"/>
        <v xml:space="preserve"> </v>
      </c>
      <c r="S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17" t="str">
        <f t="shared" si="69"/>
        <v xml:space="preserve"> </v>
      </c>
      <c r="U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69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96" s="217" t="str">
        <f t="shared" si="70"/>
        <v xml:space="preserve"> </v>
      </c>
      <c r="X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17" t="str">
        <f t="shared" si="71"/>
        <v xml:space="preserve"> </v>
      </c>
      <c r="Z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17" t="str">
        <f t="shared" si="72"/>
        <v xml:space="preserve"> </v>
      </c>
      <c r="AB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2" customFormat="1">
      <c r="A597" s="170" t="str">
        <f t="shared" si="66"/>
        <v>71100901014212</v>
      </c>
      <c r="B597" s="171" t="s">
        <v>439</v>
      </c>
      <c r="C597" s="129" t="s">
        <v>189</v>
      </c>
      <c r="D597" s="128" t="s">
        <v>187</v>
      </c>
      <c r="E597" s="127" t="s">
        <v>106</v>
      </c>
      <c r="F597" s="172" t="s">
        <v>106</v>
      </c>
      <c r="G597" s="126">
        <v>4212</v>
      </c>
      <c r="H597" s="15"/>
      <c r="I597" s="22"/>
      <c r="J597" s="23"/>
      <c r="K597" s="23"/>
      <c r="L597" s="26" t="s">
        <v>114</v>
      </c>
      <c r="M597" s="40">
        <v>4212</v>
      </c>
      <c r="N597" s="169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97" s="169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97" s="217" t="str">
        <f t="shared" si="67"/>
        <v xml:space="preserve"> </v>
      </c>
      <c r="Q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17" t="str">
        <f t="shared" si="68"/>
        <v xml:space="preserve"> </v>
      </c>
      <c r="S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17" t="str">
        <f t="shared" si="69"/>
        <v xml:space="preserve"> </v>
      </c>
      <c r="U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69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97" s="217" t="str">
        <f t="shared" si="70"/>
        <v xml:space="preserve"> </v>
      </c>
      <c r="X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17" t="str">
        <f t="shared" si="71"/>
        <v xml:space="preserve"> </v>
      </c>
      <c r="Z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17" t="str">
        <f t="shared" si="72"/>
        <v xml:space="preserve"> </v>
      </c>
      <c r="AB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2" customFormat="1">
      <c r="A598" s="170" t="str">
        <f t="shared" si="66"/>
        <v>71100901014213</v>
      </c>
      <c r="B598" s="171" t="s">
        <v>439</v>
      </c>
      <c r="C598" s="129" t="s">
        <v>189</v>
      </c>
      <c r="D598" s="128" t="s">
        <v>187</v>
      </c>
      <c r="E598" s="127" t="s">
        <v>106</v>
      </c>
      <c r="F598" s="172" t="s">
        <v>106</v>
      </c>
      <c r="G598" s="126">
        <v>4213</v>
      </c>
      <c r="H598" s="15"/>
      <c r="I598" s="22"/>
      <c r="J598" s="23"/>
      <c r="K598" s="23"/>
      <c r="L598" s="26" t="s">
        <v>115</v>
      </c>
      <c r="M598" s="40">
        <v>4213</v>
      </c>
      <c r="N598" s="169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98" s="169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98" s="217" t="str">
        <f t="shared" si="67"/>
        <v xml:space="preserve"> </v>
      </c>
      <c r="Q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17" t="str">
        <f t="shared" si="68"/>
        <v xml:space="preserve"> </v>
      </c>
      <c r="S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17" t="str">
        <f t="shared" si="69"/>
        <v xml:space="preserve"> </v>
      </c>
      <c r="U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69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98" s="217" t="str">
        <f t="shared" si="70"/>
        <v xml:space="preserve"> </v>
      </c>
      <c r="X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17" t="str">
        <f t="shared" si="71"/>
        <v xml:space="preserve"> </v>
      </c>
      <c r="Z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17" t="str">
        <f t="shared" si="72"/>
        <v xml:space="preserve"> </v>
      </c>
      <c r="AB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2" customFormat="1">
      <c r="A599" s="170" t="str">
        <f t="shared" si="66"/>
        <v>71100901014214</v>
      </c>
      <c r="B599" s="171" t="s">
        <v>439</v>
      </c>
      <c r="C599" s="129" t="s">
        <v>189</v>
      </c>
      <c r="D599" s="128" t="s">
        <v>187</v>
      </c>
      <c r="E599" s="127" t="s">
        <v>106</v>
      </c>
      <c r="F599" s="172" t="s">
        <v>106</v>
      </c>
      <c r="G599" s="126">
        <v>4214</v>
      </c>
      <c r="H599" s="15"/>
      <c r="I599" s="22"/>
      <c r="J599" s="23"/>
      <c r="K599" s="23"/>
      <c r="L599" s="26" t="s">
        <v>116</v>
      </c>
      <c r="M599" s="11">
        <v>4214</v>
      </c>
      <c r="N599" s="169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99" s="169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99" s="217" t="str">
        <f t="shared" si="67"/>
        <v xml:space="preserve"> </v>
      </c>
      <c r="Q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17" t="str">
        <f t="shared" si="68"/>
        <v xml:space="preserve"> </v>
      </c>
      <c r="S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17" t="str">
        <f t="shared" si="69"/>
        <v xml:space="preserve"> </v>
      </c>
      <c r="U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69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99" s="217" t="str">
        <f t="shared" si="70"/>
        <v xml:space="preserve"> </v>
      </c>
      <c r="X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17" t="str">
        <f t="shared" si="71"/>
        <v xml:space="preserve"> </v>
      </c>
      <c r="Z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17" t="str">
        <f t="shared" si="72"/>
        <v xml:space="preserve"> </v>
      </c>
      <c r="AB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2" customFormat="1">
      <c r="A600" s="170" t="str">
        <f t="shared" si="66"/>
        <v>71100901014216</v>
      </c>
      <c r="B600" s="171" t="s">
        <v>439</v>
      </c>
      <c r="C600" s="129" t="s">
        <v>189</v>
      </c>
      <c r="D600" s="128" t="s">
        <v>187</v>
      </c>
      <c r="E600" s="127" t="s">
        <v>106</v>
      </c>
      <c r="F600" s="172" t="s">
        <v>106</v>
      </c>
      <c r="G600" s="126">
        <v>4216</v>
      </c>
      <c r="H600" s="15"/>
      <c r="I600" s="22"/>
      <c r="J600" s="23"/>
      <c r="K600" s="23"/>
      <c r="L600" s="26" t="s">
        <v>118</v>
      </c>
      <c r="M600" s="11">
        <v>4216</v>
      </c>
      <c r="N600" s="169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600" s="169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600" s="217" t="str">
        <f t="shared" si="67"/>
        <v xml:space="preserve"> </v>
      </c>
      <c r="Q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17" t="str">
        <f t="shared" si="68"/>
        <v xml:space="preserve"> </v>
      </c>
      <c r="S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17" t="str">
        <f t="shared" si="69"/>
        <v xml:space="preserve"> </v>
      </c>
      <c r="U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69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600" s="217" t="str">
        <f t="shared" si="70"/>
        <v xml:space="preserve"> </v>
      </c>
      <c r="X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17" t="str">
        <f t="shared" si="71"/>
        <v xml:space="preserve"> </v>
      </c>
      <c r="Z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17" t="str">
        <f t="shared" si="72"/>
        <v xml:space="preserve"> </v>
      </c>
      <c r="AB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2" customFormat="1">
      <c r="A601" s="170" t="str">
        <f t="shared" si="66"/>
        <v>71100901014221</v>
      </c>
      <c r="B601" s="171" t="s">
        <v>439</v>
      </c>
      <c r="C601" s="129" t="s">
        <v>189</v>
      </c>
      <c r="D601" s="128" t="s">
        <v>187</v>
      </c>
      <c r="E601" s="127" t="s">
        <v>106</v>
      </c>
      <c r="F601" s="172" t="s">
        <v>106</v>
      </c>
      <c r="G601" s="126">
        <v>4221</v>
      </c>
      <c r="H601" s="15"/>
      <c r="I601" s="22"/>
      <c r="J601" s="23"/>
      <c r="K601" s="23"/>
      <c r="L601" s="26" t="s">
        <v>353</v>
      </c>
      <c r="M601" s="11">
        <v>4221</v>
      </c>
      <c r="N601" s="169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601" s="169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601" s="217" t="str">
        <f t="shared" si="67"/>
        <v xml:space="preserve"> </v>
      </c>
      <c r="Q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17" t="str">
        <f t="shared" si="68"/>
        <v xml:space="preserve"> </v>
      </c>
      <c r="S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17" t="str">
        <f t="shared" si="69"/>
        <v xml:space="preserve"> </v>
      </c>
      <c r="U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69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601" s="217" t="str">
        <f t="shared" si="70"/>
        <v xml:space="preserve"> </v>
      </c>
      <c r="X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17" t="str">
        <f t="shared" si="71"/>
        <v xml:space="preserve"> </v>
      </c>
      <c r="Z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17" t="str">
        <f t="shared" si="72"/>
        <v xml:space="preserve"> </v>
      </c>
      <c r="AB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2" customFormat="1" ht="25.5">
      <c r="A602" s="170" t="str">
        <f t="shared" si="66"/>
        <v>71100901014252</v>
      </c>
      <c r="B602" s="171" t="s">
        <v>439</v>
      </c>
      <c r="C602" s="129" t="s">
        <v>189</v>
      </c>
      <c r="D602" s="128" t="s">
        <v>187</v>
      </c>
      <c r="E602" s="127" t="s">
        <v>106</v>
      </c>
      <c r="F602" s="172" t="s">
        <v>106</v>
      </c>
      <c r="G602" s="126">
        <v>4252</v>
      </c>
      <c r="H602" s="15"/>
      <c r="I602" s="22"/>
      <c r="J602" s="23"/>
      <c r="K602" s="23"/>
      <c r="L602" s="26" t="s">
        <v>127</v>
      </c>
      <c r="M602" s="11">
        <v>4252</v>
      </c>
      <c r="N602" s="169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602" s="169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602" s="217" t="str">
        <f t="shared" si="67"/>
        <v xml:space="preserve"> </v>
      </c>
      <c r="Q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17" t="str">
        <f t="shared" si="68"/>
        <v xml:space="preserve"> </v>
      </c>
      <c r="S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17" t="str">
        <f t="shared" si="69"/>
        <v xml:space="preserve"> </v>
      </c>
      <c r="U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69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602" s="217" t="str">
        <f t="shared" si="70"/>
        <v xml:space="preserve"> </v>
      </c>
      <c r="X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17" t="str">
        <f t="shared" si="71"/>
        <v xml:space="preserve"> </v>
      </c>
      <c r="Z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17" t="str">
        <f t="shared" si="72"/>
        <v xml:space="preserve"> </v>
      </c>
      <c r="AB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2" customFormat="1">
      <c r="A603" s="170" t="str">
        <f t="shared" si="66"/>
        <v>71100901014261</v>
      </c>
      <c r="B603" s="171" t="s">
        <v>439</v>
      </c>
      <c r="C603" s="129" t="s">
        <v>189</v>
      </c>
      <c r="D603" s="128" t="s">
        <v>187</v>
      </c>
      <c r="E603" s="127" t="s">
        <v>106</v>
      </c>
      <c r="F603" s="172" t="s">
        <v>106</v>
      </c>
      <c r="G603" s="126">
        <v>4261</v>
      </c>
      <c r="H603" s="15"/>
      <c r="I603" s="22"/>
      <c r="J603" s="23"/>
      <c r="K603" s="23"/>
      <c r="L603" s="26" t="s">
        <v>128</v>
      </c>
      <c r="M603" s="11">
        <v>4261</v>
      </c>
      <c r="N603" s="169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603" s="169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603" s="217" t="str">
        <f t="shared" si="67"/>
        <v xml:space="preserve"> </v>
      </c>
      <c r="Q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17" t="str">
        <f t="shared" si="68"/>
        <v xml:space="preserve"> </v>
      </c>
      <c r="S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17" t="str">
        <f t="shared" si="69"/>
        <v xml:space="preserve"> </v>
      </c>
      <c r="U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69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603" s="217" t="str">
        <f t="shared" si="70"/>
        <v xml:space="preserve"> </v>
      </c>
      <c r="X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17" t="str">
        <f t="shared" si="71"/>
        <v xml:space="preserve"> </v>
      </c>
      <c r="Z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17" t="str">
        <f t="shared" si="72"/>
        <v xml:space="preserve"> </v>
      </c>
      <c r="AB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2" customFormat="1">
      <c r="A604" s="170" t="str">
        <f t="shared" si="66"/>
        <v>71100901014264</v>
      </c>
      <c r="B604" s="171" t="s">
        <v>439</v>
      </c>
      <c r="C604" s="129" t="s">
        <v>189</v>
      </c>
      <c r="D604" s="128" t="s">
        <v>187</v>
      </c>
      <c r="E604" s="127" t="s">
        <v>106</v>
      </c>
      <c r="F604" s="172" t="s">
        <v>106</v>
      </c>
      <c r="G604" s="126">
        <v>4264</v>
      </c>
      <c r="H604" s="15"/>
      <c r="I604" s="22"/>
      <c r="J604" s="23"/>
      <c r="K604" s="23"/>
      <c r="L604" s="26" t="s">
        <v>129</v>
      </c>
      <c r="M604" s="11">
        <v>4264</v>
      </c>
      <c r="N604" s="169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604" s="169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604" s="217" t="str">
        <f t="shared" si="67"/>
        <v xml:space="preserve"> </v>
      </c>
      <c r="Q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17" t="str">
        <f t="shared" si="68"/>
        <v xml:space="preserve"> </v>
      </c>
      <c r="S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17" t="str">
        <f t="shared" si="69"/>
        <v xml:space="preserve"> </v>
      </c>
      <c r="U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69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604" s="217" t="str">
        <f t="shared" si="70"/>
        <v xml:space="preserve"> </v>
      </c>
      <c r="X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17" t="str">
        <f t="shared" si="71"/>
        <v xml:space="preserve"> </v>
      </c>
      <c r="Z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17" t="str">
        <f t="shared" si="72"/>
        <v xml:space="preserve"> </v>
      </c>
      <c r="AB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2" customFormat="1">
      <c r="A605" s="170" t="str">
        <f t="shared" si="66"/>
        <v>71100901014267</v>
      </c>
      <c r="B605" s="171" t="s">
        <v>439</v>
      </c>
      <c r="C605" s="129" t="s">
        <v>189</v>
      </c>
      <c r="D605" s="128" t="s">
        <v>187</v>
      </c>
      <c r="E605" s="127" t="s">
        <v>106</v>
      </c>
      <c r="F605" s="172" t="s">
        <v>106</v>
      </c>
      <c r="G605" s="126">
        <v>4267</v>
      </c>
      <c r="H605" s="15"/>
      <c r="I605" s="22"/>
      <c r="J605" s="23"/>
      <c r="K605" s="23"/>
      <c r="L605" s="26" t="s">
        <v>130</v>
      </c>
      <c r="M605" s="11">
        <v>4267</v>
      </c>
      <c r="N605" s="169">
        <f>+'havelvac 7.2'!N582+'havelvac 7.3'!N582+'havelvac 7.4'!N582+'havelvac 7.5'!N582+'havelvac 7.6'!N582+'havelvac 7.7'!N582+'havelvac 7.9'!N582+'havelvac 7.8'!N582+'havelvac 7.10'!N582+'havelvac 7.11'!N582+'havelvac 7.12'!N582+'havelvac 7.13'!N579</f>
        <v>0</v>
      </c>
      <c r="O605" s="169">
        <f>+'havelvac 7.2'!O582+'havelvac 7.3'!O582+'havelvac 7.4'!O582+'havelvac 7.5'!O582+'havelvac 7.6'!O582+'havelvac 7.7'!O582+'havelvac 7.9'!O582+'havelvac 7.8'!O582+'havelvac 7.10'!O582+'havelvac 7.11'!O582+'havelvac 7.12'!O582+'havelvac 7.13'!O579</f>
        <v>0</v>
      </c>
      <c r="P605" s="217" t="str">
        <f t="shared" si="67"/>
        <v xml:space="preserve"> </v>
      </c>
      <c r="Q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17" t="str">
        <f t="shared" si="68"/>
        <v xml:space="preserve"> </v>
      </c>
      <c r="S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17" t="str">
        <f t="shared" si="69"/>
        <v xml:space="preserve"> </v>
      </c>
      <c r="U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69">
        <f>+'havelvac 7.2'!P582+'havelvac 7.3'!P582+'havelvac 7.4'!P582+'havelvac 7.5'!P582+'havelvac 7.6'!P582+'havelvac 7.7'!P582+'havelvac 7.9'!P582+'havelvac 7.8'!P582+'havelvac 7.10'!P582+'havelvac 7.11'!P582+'havelvac 7.12'!P582+'havelvac 7.13'!P579</f>
        <v>0</v>
      </c>
      <c r="W605" s="217" t="str">
        <f t="shared" si="70"/>
        <v xml:space="preserve"> </v>
      </c>
      <c r="X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17" t="str">
        <f t="shared" si="71"/>
        <v xml:space="preserve"> </v>
      </c>
      <c r="Z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17" t="str">
        <f t="shared" si="72"/>
        <v xml:space="preserve"> </v>
      </c>
      <c r="AB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2" customFormat="1">
      <c r="A606" s="170" t="str">
        <f t="shared" si="66"/>
        <v>71100901014823</v>
      </c>
      <c r="B606" s="171" t="s">
        <v>439</v>
      </c>
      <c r="C606" s="129" t="s">
        <v>189</v>
      </c>
      <c r="D606" s="128" t="s">
        <v>187</v>
      </c>
      <c r="E606" s="127" t="s">
        <v>106</v>
      </c>
      <c r="F606" s="172" t="s">
        <v>106</v>
      </c>
      <c r="G606" s="126">
        <v>4823</v>
      </c>
      <c r="H606" s="15"/>
      <c r="I606" s="22"/>
      <c r="J606" s="23"/>
      <c r="K606" s="23"/>
      <c r="L606" s="26" t="s">
        <v>133</v>
      </c>
      <c r="M606" s="10">
        <v>4823</v>
      </c>
      <c r="N606" s="169">
        <f>+'havelvac 7.2'!N583+'havelvac 7.3'!N583+'havelvac 7.4'!N583+'havelvac 7.5'!N583+'havelvac 7.6'!N583+'havelvac 7.7'!N583+'havelvac 7.9'!N583+'havelvac 7.8'!N583+'havelvac 7.10'!N583+'havelvac 7.11'!N583+'havelvac 7.12'!N583+'havelvac 7.13'!N580</f>
        <v>0</v>
      </c>
      <c r="O606" s="169">
        <f>+'havelvac 7.2'!O583+'havelvac 7.3'!O583+'havelvac 7.4'!O583+'havelvac 7.5'!O583+'havelvac 7.6'!O583+'havelvac 7.7'!O583+'havelvac 7.9'!O583+'havelvac 7.8'!O583+'havelvac 7.10'!O583+'havelvac 7.11'!O583+'havelvac 7.12'!O583+'havelvac 7.13'!O580</f>
        <v>0</v>
      </c>
      <c r="P606" s="217" t="str">
        <f t="shared" si="67"/>
        <v xml:space="preserve"> </v>
      </c>
      <c r="Q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17" t="str">
        <f t="shared" si="68"/>
        <v xml:space="preserve"> </v>
      </c>
      <c r="S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17" t="str">
        <f t="shared" si="69"/>
        <v xml:space="preserve"> </v>
      </c>
      <c r="U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69">
        <f>+'havelvac 7.2'!P583+'havelvac 7.3'!P583+'havelvac 7.4'!P583+'havelvac 7.5'!P583+'havelvac 7.6'!P583+'havelvac 7.7'!P583+'havelvac 7.9'!P583+'havelvac 7.8'!P583+'havelvac 7.10'!P583+'havelvac 7.11'!P583+'havelvac 7.12'!P583+'havelvac 7.13'!P580</f>
        <v>0</v>
      </c>
      <c r="W606" s="217" t="str">
        <f t="shared" si="70"/>
        <v xml:space="preserve"> </v>
      </c>
      <c r="X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17" t="str">
        <f t="shared" si="71"/>
        <v xml:space="preserve"> </v>
      </c>
      <c r="Z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17" t="str">
        <f t="shared" si="72"/>
        <v xml:space="preserve"> </v>
      </c>
      <c r="AB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2" customFormat="1" hidden="1">
      <c r="A607" s="170" t="str">
        <f t="shared" si="66"/>
        <v>71100901014861</v>
      </c>
      <c r="B607" s="171" t="s">
        <v>439</v>
      </c>
      <c r="C607" s="129" t="s">
        <v>189</v>
      </c>
      <c r="D607" s="128" t="s">
        <v>187</v>
      </c>
      <c r="E607" s="127" t="s">
        <v>106</v>
      </c>
      <c r="F607" s="172" t="s">
        <v>106</v>
      </c>
      <c r="G607" s="126">
        <v>4861</v>
      </c>
      <c r="H607" s="15"/>
      <c r="I607" s="22"/>
      <c r="J607" s="23"/>
      <c r="K607" s="23"/>
      <c r="L607" s="27" t="s">
        <v>134</v>
      </c>
      <c r="M607" s="28">
        <v>4861</v>
      </c>
      <c r="N607" s="169">
        <f>+'havelvac 7.2'!N589+'havelvac 7.3'!N589+'havelvac 7.4'!N589+'havelvac 7.5'!N589+'havelvac 7.6'!N589+'havelvac 7.7'!N589+'havelvac 7.9'!N589+'havelvac 7.8'!N589+'havelvac 7.10'!N589+'havelvac 7.11'!N589+'havelvac 7.12'!N589+'havelvac 7.13'!N582</f>
        <v>0</v>
      </c>
      <c r="O607" s="169">
        <f>+'havelvac 7.2'!O589+'havelvac 7.3'!O589+'havelvac 7.4'!O589+'havelvac 7.5'!O589+'havelvac 7.6'!O589+'havelvac 7.7'!O589+'havelvac 7.9'!O589+'havelvac 7.8'!O589+'havelvac 7.10'!O589+'havelvac 7.11'!O589+'havelvac 7.12'!O589+'havelvac 7.13'!O582</f>
        <v>0</v>
      </c>
      <c r="P607" s="217" t="str">
        <f t="shared" si="67"/>
        <v xml:space="preserve"> </v>
      </c>
      <c r="Q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17" t="str">
        <f t="shared" si="68"/>
        <v xml:space="preserve"> </v>
      </c>
      <c r="S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17" t="str">
        <f t="shared" si="69"/>
        <v xml:space="preserve"> </v>
      </c>
      <c r="U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69">
        <f>+'havelvac 7.2'!P589+'havelvac 7.3'!P589+'havelvac 7.4'!P589+'havelvac 7.5'!P589+'havelvac 7.6'!P589+'havelvac 7.7'!P589+'havelvac 7.9'!P589+'havelvac 7.8'!P589+'havelvac 7.10'!P589+'havelvac 7.11'!P589+'havelvac 7.12'!P589+'havelvac 7.13'!P582</f>
        <v>0</v>
      </c>
      <c r="W607" s="217" t="str">
        <f t="shared" si="70"/>
        <v xml:space="preserve"> </v>
      </c>
      <c r="X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17" t="str">
        <f t="shared" si="71"/>
        <v xml:space="preserve"> </v>
      </c>
      <c r="Z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17" t="str">
        <f t="shared" si="72"/>
        <v xml:space="preserve"> </v>
      </c>
      <c r="AB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2" customFormat="1" hidden="1">
      <c r="A608" s="170" t="str">
        <f t="shared" si="66"/>
        <v>71100901015122</v>
      </c>
      <c r="B608" s="171" t="s">
        <v>439</v>
      </c>
      <c r="C608" s="129" t="s">
        <v>189</v>
      </c>
      <c r="D608" s="128" t="s">
        <v>187</v>
      </c>
      <c r="E608" s="127" t="s">
        <v>106</v>
      </c>
      <c r="F608" s="172" t="s">
        <v>106</v>
      </c>
      <c r="G608" s="126">
        <v>5122</v>
      </c>
      <c r="H608" s="15"/>
      <c r="I608" s="22"/>
      <c r="J608" s="23"/>
      <c r="K608" s="23"/>
      <c r="L608" s="26" t="s">
        <v>136</v>
      </c>
      <c r="M608" s="10">
        <v>5122</v>
      </c>
      <c r="N608" s="169">
        <f>+'havelvac 7.2'!N590+'havelvac 7.3'!N590+'havelvac 7.4'!N590+'havelvac 7.5'!N590+'havelvac 7.6'!N590+'havelvac 7.7'!N590+'havelvac 7.9'!N590+'havelvac 7.8'!N590+'havelvac 7.10'!N590+'havelvac 7.11'!N590+'havelvac 7.12'!N590+'havelvac 7.13'!N583</f>
        <v>0</v>
      </c>
      <c r="O608" s="169">
        <f>+'havelvac 7.2'!O590+'havelvac 7.3'!O590+'havelvac 7.4'!O590+'havelvac 7.5'!O590+'havelvac 7.6'!O590+'havelvac 7.7'!O590+'havelvac 7.9'!O590+'havelvac 7.8'!O590+'havelvac 7.10'!O590+'havelvac 7.11'!O590+'havelvac 7.12'!O590+'havelvac 7.13'!O583</f>
        <v>0</v>
      </c>
      <c r="P608" s="217" t="str">
        <f t="shared" si="67"/>
        <v xml:space="preserve"> </v>
      </c>
      <c r="Q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17" t="str">
        <f t="shared" si="68"/>
        <v xml:space="preserve"> </v>
      </c>
      <c r="S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17" t="str">
        <f t="shared" si="69"/>
        <v xml:space="preserve"> </v>
      </c>
      <c r="U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69">
        <f>+'havelvac 7.2'!P590+'havelvac 7.3'!P590+'havelvac 7.4'!P590+'havelvac 7.5'!P590+'havelvac 7.6'!P590+'havelvac 7.7'!P590+'havelvac 7.9'!P590+'havelvac 7.8'!P590+'havelvac 7.10'!P590+'havelvac 7.11'!P590+'havelvac 7.12'!P590+'havelvac 7.13'!P583</f>
        <v>0</v>
      </c>
      <c r="W608" s="217" t="str">
        <f t="shared" si="70"/>
        <v xml:space="preserve"> </v>
      </c>
      <c r="X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17" t="str">
        <f t="shared" si="71"/>
        <v xml:space="preserve"> </v>
      </c>
      <c r="Z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17" t="str">
        <f t="shared" si="72"/>
        <v xml:space="preserve"> </v>
      </c>
      <c r="AB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79" customFormat="1" ht="25.5">
      <c r="A609" s="170" t="str">
        <f t="shared" ref="A609:A622" si="73">CONCATENATE(B609,C609,D609,E609,F609,G609)</f>
        <v>71100902000000</v>
      </c>
      <c r="B609" s="171" t="s">
        <v>439</v>
      </c>
      <c r="C609" s="129" t="s">
        <v>189</v>
      </c>
      <c r="D609" s="128" t="s">
        <v>187</v>
      </c>
      <c r="E609" s="127" t="s">
        <v>140</v>
      </c>
      <c r="F609" s="172" t="s">
        <v>441</v>
      </c>
      <c r="G609" s="173" t="s">
        <v>440</v>
      </c>
      <c r="H609" s="146" t="s">
        <v>354</v>
      </c>
      <c r="I609" s="147" t="s">
        <v>189</v>
      </c>
      <c r="J609" s="148">
        <v>9</v>
      </c>
      <c r="K609" s="148">
        <v>2</v>
      </c>
      <c r="L609" s="149" t="s">
        <v>355</v>
      </c>
      <c r="M609" s="150"/>
      <c r="N609" s="178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609" s="178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609" s="215" t="str">
        <f t="shared" si="67"/>
        <v xml:space="preserve"> </v>
      </c>
      <c r="Q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15" t="str">
        <f t="shared" si="68"/>
        <v xml:space="preserve"> </v>
      </c>
      <c r="S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15" t="str">
        <f t="shared" si="69"/>
        <v xml:space="preserve"> </v>
      </c>
      <c r="U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78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609" s="215" t="str">
        <f t="shared" si="70"/>
        <v xml:space="preserve"> </v>
      </c>
      <c r="X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15" t="str">
        <f t="shared" si="71"/>
        <v xml:space="preserve"> </v>
      </c>
      <c r="Z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15" t="str">
        <f t="shared" si="72"/>
        <v xml:space="preserve"> </v>
      </c>
      <c r="AB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2" customFormat="1" ht="12.75">
      <c r="A610" s="170" t="str">
        <f t="shared" si="73"/>
        <v>71100902000001</v>
      </c>
      <c r="B610" s="171" t="s">
        <v>439</v>
      </c>
      <c r="C610" s="129" t="s">
        <v>189</v>
      </c>
      <c r="D610" s="128" t="s">
        <v>187</v>
      </c>
      <c r="E610" s="127" t="s">
        <v>140</v>
      </c>
      <c r="F610" s="172" t="s">
        <v>441</v>
      </c>
      <c r="G610" s="173" t="s">
        <v>96</v>
      </c>
      <c r="H610" s="22"/>
      <c r="I610" s="22"/>
      <c r="J610" s="23"/>
      <c r="K610" s="23"/>
      <c r="L610" s="27" t="s">
        <v>108</v>
      </c>
      <c r="M610" s="28"/>
      <c r="N610" s="176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610" s="176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610" s="213" t="str">
        <f t="shared" si="67"/>
        <v xml:space="preserve"> </v>
      </c>
      <c r="Q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13" t="str">
        <f t="shared" si="68"/>
        <v xml:space="preserve"> </v>
      </c>
      <c r="S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13" t="str">
        <f t="shared" si="69"/>
        <v xml:space="preserve"> </v>
      </c>
      <c r="U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76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610" s="213" t="str">
        <f t="shared" si="70"/>
        <v xml:space="preserve"> </v>
      </c>
      <c r="X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13" t="str">
        <f t="shared" si="71"/>
        <v xml:space="preserve"> </v>
      </c>
      <c r="Z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13" t="str">
        <f t="shared" si="72"/>
        <v xml:space="preserve"> </v>
      </c>
      <c r="AB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84" customFormat="1" ht="40.5" hidden="1">
      <c r="A611" s="170" t="str">
        <f t="shared" si="73"/>
        <v>71100902010000</v>
      </c>
      <c r="B611" s="171" t="s">
        <v>439</v>
      </c>
      <c r="C611" s="129" t="s">
        <v>189</v>
      </c>
      <c r="D611" s="128" t="s">
        <v>187</v>
      </c>
      <c r="E611" s="127" t="s">
        <v>140</v>
      </c>
      <c r="F611" s="172" t="s">
        <v>106</v>
      </c>
      <c r="G611" s="173" t="s">
        <v>440</v>
      </c>
      <c r="H611" s="141"/>
      <c r="I611" s="142"/>
      <c r="J611" s="143"/>
      <c r="K611" s="143"/>
      <c r="L611" s="24" t="s">
        <v>356</v>
      </c>
      <c r="M611" s="25"/>
      <c r="N611" s="183">
        <f>+'havelvac 7.2'!N595+'havelvac 7.3'!N595+'havelvac 7.4'!N595+'havelvac 7.5'!N595+'havelvac 7.6'!N595+'havelvac 7.7'!N595+'havelvac 7.9'!N595+'havelvac 7.8'!N595+'havelvac 7.10'!N595+'havelvac 7.11'!N595+'havelvac 7.12'!N595+'havelvac 7.13'!N591</f>
        <v>0</v>
      </c>
      <c r="O611" s="183">
        <f>+'havelvac 7.2'!O595+'havelvac 7.3'!O595+'havelvac 7.4'!O595+'havelvac 7.5'!O595+'havelvac 7.6'!O595+'havelvac 7.7'!O595+'havelvac 7.9'!O595+'havelvac 7.8'!O595+'havelvac 7.10'!O595+'havelvac 7.11'!O595+'havelvac 7.12'!O595+'havelvac 7.13'!O591</f>
        <v>0</v>
      </c>
      <c r="P611" s="216" t="str">
        <f t="shared" si="67"/>
        <v xml:space="preserve"> </v>
      </c>
      <c r="Q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16" t="str">
        <f t="shared" si="68"/>
        <v xml:space="preserve"> </v>
      </c>
      <c r="S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16" t="str">
        <f t="shared" si="69"/>
        <v xml:space="preserve"> </v>
      </c>
      <c r="U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83">
        <f>+'havelvac 7.2'!P595+'havelvac 7.3'!P595+'havelvac 7.4'!P595+'havelvac 7.5'!P595+'havelvac 7.6'!P595+'havelvac 7.7'!P595+'havelvac 7.9'!P595+'havelvac 7.8'!P595+'havelvac 7.10'!P595+'havelvac 7.11'!P595+'havelvac 7.12'!P595+'havelvac 7.13'!P591</f>
        <v>0</v>
      </c>
      <c r="W611" s="216" t="str">
        <f t="shared" si="70"/>
        <v xml:space="preserve"> </v>
      </c>
      <c r="X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16" t="str">
        <f t="shared" si="71"/>
        <v xml:space="preserve"> </v>
      </c>
      <c r="Z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16" t="str">
        <f t="shared" si="72"/>
        <v xml:space="preserve"> </v>
      </c>
      <c r="AB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2" customFormat="1" hidden="1">
      <c r="A612" s="170" t="str">
        <f t="shared" si="73"/>
        <v>71100902014729</v>
      </c>
      <c r="B612" s="171" t="s">
        <v>439</v>
      </c>
      <c r="C612" s="129" t="s">
        <v>189</v>
      </c>
      <c r="D612" s="128" t="s">
        <v>187</v>
      </c>
      <c r="E612" s="127" t="s">
        <v>140</v>
      </c>
      <c r="F612" s="172" t="s">
        <v>106</v>
      </c>
      <c r="G612" s="126">
        <v>4729</v>
      </c>
      <c r="H612" s="22"/>
      <c r="I612" s="22"/>
      <c r="J612" s="23"/>
      <c r="K612" s="23"/>
      <c r="L612" s="26" t="s">
        <v>348</v>
      </c>
      <c r="M612" s="10">
        <v>4729</v>
      </c>
      <c r="N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7.13'!N592</f>
        <v>#REF!</v>
      </c>
      <c r="O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7.13'!O592</f>
        <v>#REF!</v>
      </c>
      <c r="P612" s="217" t="str">
        <f t="shared" si="67"/>
        <v xml:space="preserve"> </v>
      </c>
      <c r="Q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17" t="str">
        <f t="shared" si="68"/>
        <v xml:space="preserve"> </v>
      </c>
      <c r="S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17" t="str">
        <f t="shared" si="69"/>
        <v xml:space="preserve"> </v>
      </c>
      <c r="U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7.13'!P592</f>
        <v>#REF!</v>
      </c>
      <c r="W612" s="217" t="str">
        <f t="shared" si="70"/>
        <v xml:space="preserve"> </v>
      </c>
      <c r="X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17" t="str">
        <f t="shared" si="71"/>
        <v xml:space="preserve"> </v>
      </c>
      <c r="Z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17" t="str">
        <f t="shared" si="72"/>
        <v xml:space="preserve"> </v>
      </c>
      <c r="AB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84" customFormat="1" ht="13.5">
      <c r="A613" s="170" t="str">
        <f t="shared" si="73"/>
        <v>71100902020000</v>
      </c>
      <c r="B613" s="171" t="s">
        <v>439</v>
      </c>
      <c r="C613" s="129" t="s">
        <v>189</v>
      </c>
      <c r="D613" s="128" t="s">
        <v>187</v>
      </c>
      <c r="E613" s="127" t="s">
        <v>140</v>
      </c>
      <c r="F613" s="172" t="s">
        <v>140</v>
      </c>
      <c r="G613" s="173" t="s">
        <v>440</v>
      </c>
      <c r="H613" s="141"/>
      <c r="I613" s="142"/>
      <c r="J613" s="143"/>
      <c r="K613" s="143"/>
      <c r="L613" s="24" t="s">
        <v>357</v>
      </c>
      <c r="M613" s="25"/>
      <c r="N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7.13'!N595</f>
        <v>#REF!</v>
      </c>
      <c r="O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7.13'!O595</f>
        <v>#REF!</v>
      </c>
      <c r="P613" s="216" t="str">
        <f t="shared" si="67"/>
        <v xml:space="preserve"> </v>
      </c>
      <c r="Q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16" t="str">
        <f t="shared" si="68"/>
        <v xml:space="preserve"> </v>
      </c>
      <c r="S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16" t="str">
        <f t="shared" si="69"/>
        <v xml:space="preserve"> </v>
      </c>
      <c r="U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7.13'!P595</f>
        <v>#REF!</v>
      </c>
      <c r="W613" s="216" t="str">
        <f t="shared" si="70"/>
        <v xml:space="preserve"> </v>
      </c>
      <c r="X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16" t="str">
        <f t="shared" si="71"/>
        <v xml:space="preserve"> </v>
      </c>
      <c r="Z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16" t="str">
        <f t="shared" si="72"/>
        <v xml:space="preserve"> </v>
      </c>
      <c r="AB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2" customFormat="1">
      <c r="A614" s="170" t="str">
        <f t="shared" si="73"/>
        <v>71100902024215</v>
      </c>
      <c r="B614" s="171" t="s">
        <v>439</v>
      </c>
      <c r="C614" s="129" t="s">
        <v>189</v>
      </c>
      <c r="D614" s="128" t="s">
        <v>187</v>
      </c>
      <c r="E614" s="127" t="s">
        <v>140</v>
      </c>
      <c r="F614" s="172" t="s">
        <v>140</v>
      </c>
      <c r="G614" s="126">
        <v>4215</v>
      </c>
      <c r="H614" s="22"/>
      <c r="I614" s="22"/>
      <c r="J614" s="23"/>
      <c r="K614" s="23"/>
      <c r="L614" s="26" t="s">
        <v>117</v>
      </c>
      <c r="M614" s="10">
        <v>4215</v>
      </c>
      <c r="N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17" t="str">
        <f t="shared" si="67"/>
        <v xml:space="preserve"> </v>
      </c>
      <c r="Q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17" t="str">
        <f t="shared" si="68"/>
        <v xml:space="preserve"> </v>
      </c>
      <c r="S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17" t="str">
        <f t="shared" si="69"/>
        <v xml:space="preserve"> </v>
      </c>
      <c r="U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17" t="str">
        <f t="shared" si="70"/>
        <v xml:space="preserve"> </v>
      </c>
      <c r="X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17" t="str">
        <f t="shared" si="71"/>
        <v xml:space="preserve"> </v>
      </c>
      <c r="Z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17" t="str">
        <f t="shared" si="72"/>
        <v xml:space="preserve"> </v>
      </c>
      <c r="AB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58" customFormat="1" ht="28.5" hidden="1">
      <c r="A615" s="118" t="str">
        <f t="shared" si="73"/>
        <v>71110000000000</v>
      </c>
      <c r="B615" s="120" t="s">
        <v>439</v>
      </c>
      <c r="C615" s="113" t="s">
        <v>104</v>
      </c>
      <c r="D615" s="114" t="s">
        <v>441</v>
      </c>
      <c r="E615" s="123" t="s">
        <v>441</v>
      </c>
      <c r="F615" s="124" t="s">
        <v>441</v>
      </c>
      <c r="G615" s="125" t="s">
        <v>440</v>
      </c>
      <c r="H615" s="164">
        <v>3100</v>
      </c>
      <c r="I615" s="198" t="s">
        <v>104</v>
      </c>
      <c r="J615" s="199">
        <v>0</v>
      </c>
      <c r="K615" s="199">
        <v>0</v>
      </c>
      <c r="L615" s="156" t="s">
        <v>358</v>
      </c>
      <c r="M615" s="165"/>
      <c r="N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12" t="str">
        <f t="shared" si="67"/>
        <v xml:space="preserve"> </v>
      </c>
      <c r="Q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12" t="str">
        <f t="shared" si="68"/>
        <v xml:space="preserve"> </v>
      </c>
      <c r="S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12" t="str">
        <f t="shared" si="69"/>
        <v xml:space="preserve"> </v>
      </c>
      <c r="U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12" t="str">
        <f t="shared" si="70"/>
        <v xml:space="preserve"> </v>
      </c>
      <c r="X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12" t="str">
        <f t="shared" si="71"/>
        <v xml:space="preserve"> </v>
      </c>
      <c r="Z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12" t="str">
        <f t="shared" si="72"/>
        <v xml:space="preserve"> </v>
      </c>
      <c r="AB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18" t="str">
        <f t="shared" si="73"/>
        <v>71110000000001</v>
      </c>
      <c r="B616" s="120" t="s">
        <v>439</v>
      </c>
      <c r="C616" s="113" t="s">
        <v>104</v>
      </c>
      <c r="D616" s="114" t="s">
        <v>441</v>
      </c>
      <c r="E616" s="115" t="s">
        <v>441</v>
      </c>
      <c r="F616" s="116" t="s">
        <v>441</v>
      </c>
      <c r="G616" s="125" t="s">
        <v>96</v>
      </c>
      <c r="H616" s="22"/>
      <c r="I616" s="16"/>
      <c r="J616" s="17"/>
      <c r="K616" s="17"/>
      <c r="L616" s="27" t="s">
        <v>108</v>
      </c>
      <c r="M616" s="28"/>
      <c r="N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19" t="str">
        <f t="shared" si="67"/>
        <v xml:space="preserve"> </v>
      </c>
      <c r="Q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19" t="str">
        <f t="shared" si="68"/>
        <v xml:space="preserve"> </v>
      </c>
      <c r="S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19" t="str">
        <f t="shared" si="69"/>
        <v xml:space="preserve"> </v>
      </c>
      <c r="U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19" t="str">
        <f t="shared" si="70"/>
        <v xml:space="preserve"> </v>
      </c>
      <c r="X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19" t="str">
        <f t="shared" si="71"/>
        <v xml:space="preserve"> </v>
      </c>
      <c r="Z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19" t="str">
        <f t="shared" si="72"/>
        <v xml:space="preserve"> </v>
      </c>
      <c r="AB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75" customFormat="1" ht="13.5" hidden="1">
      <c r="A617" s="170" t="str">
        <f t="shared" si="73"/>
        <v>71110100000000</v>
      </c>
      <c r="B617" s="171" t="s">
        <v>439</v>
      </c>
      <c r="C617" s="129" t="s">
        <v>104</v>
      </c>
      <c r="D617" s="128" t="s">
        <v>106</v>
      </c>
      <c r="E617" s="127" t="s">
        <v>441</v>
      </c>
      <c r="F617" s="172" t="s">
        <v>441</v>
      </c>
      <c r="G617" s="173" t="s">
        <v>440</v>
      </c>
      <c r="H617" s="166">
        <v>3110</v>
      </c>
      <c r="I617" s="159" t="s">
        <v>104</v>
      </c>
      <c r="J617" s="160">
        <v>1</v>
      </c>
      <c r="K617" s="160">
        <v>0</v>
      </c>
      <c r="L617" s="161" t="s">
        <v>365</v>
      </c>
      <c r="M617" s="167"/>
      <c r="N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14" t="str">
        <f t="shared" si="67"/>
        <v xml:space="preserve"> </v>
      </c>
      <c r="Q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14" t="str">
        <f t="shared" si="68"/>
        <v xml:space="preserve"> </v>
      </c>
      <c r="S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14" t="str">
        <f t="shared" si="69"/>
        <v xml:space="preserve"> </v>
      </c>
      <c r="U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14" t="str">
        <f t="shared" si="70"/>
        <v xml:space="preserve"> </v>
      </c>
      <c r="X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14" t="str">
        <f t="shared" si="71"/>
        <v xml:space="preserve"> </v>
      </c>
      <c r="Z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14" t="str">
        <f t="shared" si="72"/>
        <v xml:space="preserve"> </v>
      </c>
      <c r="AB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2" customFormat="1" ht="12.75" hidden="1">
      <c r="A618" s="170" t="str">
        <f t="shared" si="73"/>
        <v>71110100000001</v>
      </c>
      <c r="B618" s="171" t="s">
        <v>439</v>
      </c>
      <c r="C618" s="129" t="s">
        <v>104</v>
      </c>
      <c r="D618" s="128" t="s">
        <v>106</v>
      </c>
      <c r="E618" s="127" t="s">
        <v>441</v>
      </c>
      <c r="F618" s="172" t="s">
        <v>441</v>
      </c>
      <c r="G618" s="173" t="s">
        <v>96</v>
      </c>
      <c r="H618" s="22"/>
      <c r="I618" s="16"/>
      <c r="J618" s="17"/>
      <c r="K618" s="17"/>
      <c r="L618" s="27" t="s">
        <v>110</v>
      </c>
      <c r="M618" s="28"/>
      <c r="N618" s="176" t="e">
        <f>+'havelvac 7.2'!N596+'havelvac 7.3'!N596+'havelvac 7.4'!N596+'havelvac 7.5'!N596+'havelvac 7.6'!N596+'havelvac 7.7'!N596+'havelvac 7.9'!N596+'havelvac 7.8'!N596+'havelvac 7.10'!N596+'havelvac 7.11'!N596+'havelvac 7.12'!N596+'havelvac 7.13'!#REF!</f>
        <v>#REF!</v>
      </c>
      <c r="O618" s="176" t="e">
        <f>+'havelvac 7.2'!O596+'havelvac 7.3'!O596+'havelvac 7.4'!O596+'havelvac 7.5'!O596+'havelvac 7.6'!O596+'havelvac 7.7'!O596+'havelvac 7.9'!O596+'havelvac 7.8'!O596+'havelvac 7.10'!O596+'havelvac 7.11'!O596+'havelvac 7.12'!O596+'havelvac 7.13'!#REF!</f>
        <v>#REF!</v>
      </c>
      <c r="P618" s="213" t="str">
        <f t="shared" si="67"/>
        <v xml:space="preserve"> </v>
      </c>
      <c r="Q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13" t="str">
        <f t="shared" si="68"/>
        <v xml:space="preserve"> </v>
      </c>
      <c r="S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13" t="str">
        <f t="shared" si="69"/>
        <v xml:space="preserve"> </v>
      </c>
      <c r="U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76" t="e">
        <f>+'havelvac 7.2'!P596+'havelvac 7.3'!P596+'havelvac 7.4'!P596+'havelvac 7.5'!P596+'havelvac 7.6'!P596+'havelvac 7.7'!P596+'havelvac 7.9'!P596+'havelvac 7.8'!P596+'havelvac 7.10'!P596+'havelvac 7.11'!P596+'havelvac 7.12'!P596+'havelvac 7.13'!#REF!</f>
        <v>#REF!</v>
      </c>
      <c r="W618" s="213" t="str">
        <f t="shared" si="70"/>
        <v xml:space="preserve"> </v>
      </c>
      <c r="X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13" t="str">
        <f t="shared" si="71"/>
        <v xml:space="preserve"> </v>
      </c>
      <c r="Z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13" t="str">
        <f t="shared" si="72"/>
        <v xml:space="preserve"> </v>
      </c>
      <c r="AB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79" customFormat="1" ht="12.75" hidden="1">
      <c r="A619" s="170" t="str">
        <f t="shared" si="73"/>
        <v>71110102000000</v>
      </c>
      <c r="B619" s="171" t="s">
        <v>439</v>
      </c>
      <c r="C619" s="129" t="s">
        <v>104</v>
      </c>
      <c r="D619" s="128" t="s">
        <v>106</v>
      </c>
      <c r="E619" s="127" t="s">
        <v>140</v>
      </c>
      <c r="F619" s="172" t="s">
        <v>441</v>
      </c>
      <c r="G619" s="173" t="s">
        <v>440</v>
      </c>
      <c r="H619" s="146">
        <v>3112</v>
      </c>
      <c r="I619" s="147" t="s">
        <v>104</v>
      </c>
      <c r="J619" s="148">
        <v>1</v>
      </c>
      <c r="K619" s="148">
        <v>2</v>
      </c>
      <c r="L619" s="149" t="s">
        <v>359</v>
      </c>
      <c r="M619" s="150"/>
      <c r="N619" s="178" t="e">
        <f>+'havelvac 7.2'!N597+'havelvac 7.3'!N597+'havelvac 7.4'!N597+'havelvac 7.5'!N597+'havelvac 7.6'!N597+'havelvac 7.7'!N597+'havelvac 7.9'!N597+'havelvac 7.8'!N597+'havelvac 7.10'!N597+'havelvac 7.11'!N597+'havelvac 7.12'!N597+'havelvac 7.13'!#REF!</f>
        <v>#REF!</v>
      </c>
      <c r="O619" s="178" t="e">
        <f>+'havelvac 7.2'!O597+'havelvac 7.3'!O597+'havelvac 7.4'!O597+'havelvac 7.5'!O597+'havelvac 7.6'!O597+'havelvac 7.7'!O597+'havelvac 7.9'!O597+'havelvac 7.8'!O597+'havelvac 7.10'!O597+'havelvac 7.11'!O597+'havelvac 7.12'!O597+'havelvac 7.13'!#REF!</f>
        <v>#REF!</v>
      </c>
      <c r="P619" s="215" t="str">
        <f t="shared" si="67"/>
        <v xml:space="preserve"> </v>
      </c>
      <c r="Q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15" t="str">
        <f t="shared" si="68"/>
        <v xml:space="preserve"> </v>
      </c>
      <c r="S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15" t="str">
        <f t="shared" si="69"/>
        <v xml:space="preserve"> </v>
      </c>
      <c r="U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78" t="e">
        <f>+'havelvac 7.2'!P597+'havelvac 7.3'!P597+'havelvac 7.4'!P597+'havelvac 7.5'!P597+'havelvac 7.6'!P597+'havelvac 7.7'!P597+'havelvac 7.9'!P597+'havelvac 7.8'!P597+'havelvac 7.10'!P597+'havelvac 7.11'!P597+'havelvac 7.12'!P597+'havelvac 7.13'!#REF!</f>
        <v>#REF!</v>
      </c>
      <c r="W619" s="215" t="str">
        <f t="shared" si="70"/>
        <v xml:space="preserve"> </v>
      </c>
      <c r="X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15" t="str">
        <f t="shared" si="71"/>
        <v xml:space="preserve"> </v>
      </c>
      <c r="Z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15" t="str">
        <f t="shared" si="72"/>
        <v xml:space="preserve"> </v>
      </c>
      <c r="AB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2" customFormat="1" ht="12.75" hidden="1">
      <c r="A620" s="170" t="str">
        <f t="shared" si="73"/>
        <v>71110102000001</v>
      </c>
      <c r="B620" s="171" t="s">
        <v>439</v>
      </c>
      <c r="C620" s="129" t="s">
        <v>104</v>
      </c>
      <c r="D620" s="128" t="s">
        <v>106</v>
      </c>
      <c r="E620" s="127" t="s">
        <v>140</v>
      </c>
      <c r="F620" s="172" t="s">
        <v>441</v>
      </c>
      <c r="G620" s="173" t="s">
        <v>96</v>
      </c>
      <c r="H620" s="22"/>
      <c r="I620" s="22"/>
      <c r="J620" s="23"/>
      <c r="K620" s="23"/>
      <c r="L620" s="27" t="s">
        <v>108</v>
      </c>
      <c r="M620" s="28"/>
      <c r="N620" s="176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20" s="176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20" s="213" t="str">
        <f t="shared" si="67"/>
        <v xml:space="preserve"> </v>
      </c>
      <c r="Q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13" t="str">
        <f t="shared" si="68"/>
        <v xml:space="preserve"> </v>
      </c>
      <c r="S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13" t="str">
        <f t="shared" si="69"/>
        <v xml:space="preserve"> </v>
      </c>
      <c r="U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76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20" s="213" t="str">
        <f t="shared" si="70"/>
        <v xml:space="preserve"> </v>
      </c>
      <c r="X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13" t="str">
        <f t="shared" si="71"/>
        <v xml:space="preserve"> </v>
      </c>
      <c r="Z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13" t="str">
        <f t="shared" si="72"/>
        <v xml:space="preserve"> </v>
      </c>
      <c r="AB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2" customFormat="1" hidden="1">
      <c r="A621" s="170" t="str">
        <f t="shared" si="73"/>
        <v>71110102004891</v>
      </c>
      <c r="B621" s="171" t="s">
        <v>439</v>
      </c>
      <c r="C621" s="129" t="s">
        <v>104</v>
      </c>
      <c r="D621" s="128" t="s">
        <v>106</v>
      </c>
      <c r="E621" s="127" t="s">
        <v>140</v>
      </c>
      <c r="F621" s="172" t="s">
        <v>441</v>
      </c>
      <c r="G621" s="173">
        <v>4891</v>
      </c>
      <c r="H621" s="22"/>
      <c r="I621" s="22"/>
      <c r="J621" s="23"/>
      <c r="K621" s="23"/>
      <c r="L621" s="27" t="s">
        <v>360</v>
      </c>
      <c r="M621" s="28">
        <v>4891</v>
      </c>
      <c r="N621" s="169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21" s="169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21" s="217" t="str">
        <f t="shared" si="67"/>
        <v xml:space="preserve"> </v>
      </c>
      <c r="Q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17" t="str">
        <f t="shared" si="68"/>
        <v xml:space="preserve"> </v>
      </c>
      <c r="S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17" t="str">
        <f t="shared" si="69"/>
        <v xml:space="preserve"> </v>
      </c>
      <c r="U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69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21" s="217" t="str">
        <f t="shared" si="70"/>
        <v xml:space="preserve"> </v>
      </c>
      <c r="X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17" t="str">
        <f t="shared" si="71"/>
        <v xml:space="preserve"> </v>
      </c>
      <c r="Z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17" t="str">
        <f t="shared" si="72"/>
        <v xml:space="preserve"> </v>
      </c>
      <c r="AB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2" customFormat="1" hidden="1">
      <c r="A622" s="170" t="str">
        <f t="shared" si="73"/>
        <v>7111010200x</v>
      </c>
      <c r="B622" s="171" t="s">
        <v>439</v>
      </c>
      <c r="C622" s="129" t="s">
        <v>104</v>
      </c>
      <c r="D622" s="128" t="s">
        <v>106</v>
      </c>
      <c r="E622" s="127" t="s">
        <v>140</v>
      </c>
      <c r="F622" s="172" t="s">
        <v>441</v>
      </c>
      <c r="G622" s="173" t="s">
        <v>361</v>
      </c>
      <c r="H622" s="180"/>
      <c r="I622" s="180"/>
      <c r="J622" s="181"/>
      <c r="K622" s="182"/>
      <c r="L622" s="26" t="s">
        <v>362</v>
      </c>
      <c r="M622" s="10" t="s">
        <v>361</v>
      </c>
      <c r="N622" s="169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22" s="169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22" s="217" t="str">
        <f t="shared" si="67"/>
        <v xml:space="preserve"> </v>
      </c>
      <c r="Q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17" t="str">
        <f t="shared" si="68"/>
        <v xml:space="preserve"> </v>
      </c>
      <c r="S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17" t="str">
        <f t="shared" si="69"/>
        <v xml:space="preserve"> </v>
      </c>
      <c r="U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69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22" s="217" t="str">
        <f t="shared" si="70"/>
        <v xml:space="preserve"> </v>
      </c>
      <c r="X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17" t="str">
        <f t="shared" si="71"/>
        <v xml:space="preserve"> </v>
      </c>
      <c r="Z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17" t="str">
        <f t="shared" si="72"/>
        <v xml:space="preserve"> </v>
      </c>
      <c r="AB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196" customFormat="1">
      <c r="A633" s="118"/>
      <c r="B633" s="112"/>
      <c r="C633" s="113"/>
      <c r="D633" s="114"/>
      <c r="E633" s="115"/>
      <c r="F633" s="116"/>
      <c r="G633" s="117"/>
      <c r="H633" s="4"/>
      <c r="I633" s="36"/>
      <c r="J633" s="37"/>
      <c r="K633" s="38"/>
      <c r="L633" s="34"/>
      <c r="N633" s="35"/>
      <c r="O633" s="3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196" customFormat="1">
      <c r="A635" s="118"/>
      <c r="B635" s="112"/>
      <c r="C635" s="113"/>
      <c r="D635" s="114"/>
      <c r="E635" s="115"/>
      <c r="F635" s="116"/>
      <c r="G635" s="117"/>
      <c r="H635" s="4"/>
      <c r="I635" s="36"/>
      <c r="J635" s="37"/>
      <c r="K635" s="38"/>
      <c r="L635" s="34"/>
      <c r="N635" s="35"/>
      <c r="O635" s="3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196" customFormat="1">
      <c r="A636" s="118"/>
      <c r="B636" s="112"/>
      <c r="C636" s="113"/>
      <c r="D636" s="114"/>
      <c r="E636" s="115"/>
      <c r="F636" s="116"/>
      <c r="G636" s="117"/>
      <c r="H636" s="4"/>
      <c r="I636" s="36"/>
      <c r="J636" s="37"/>
      <c r="K636" s="38"/>
      <c r="L636" s="34"/>
      <c r="N636" s="35"/>
      <c r="O636" s="3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196" customFormat="1">
      <c r="A637" s="118"/>
      <c r="B637" s="112"/>
      <c r="C637" s="113"/>
      <c r="D637" s="114"/>
      <c r="E637" s="115"/>
      <c r="F637" s="116"/>
      <c r="G637" s="117"/>
      <c r="H637" s="4"/>
      <c r="I637" s="36"/>
      <c r="J637" s="37"/>
      <c r="K637" s="38"/>
      <c r="L637" s="34"/>
      <c r="N637" s="35"/>
      <c r="O637" s="3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196" customFormat="1">
      <c r="A638" s="118"/>
      <c r="B638" s="112"/>
      <c r="C638" s="113"/>
      <c r="D638" s="114"/>
      <c r="E638" s="115"/>
      <c r="F638" s="116"/>
      <c r="G638" s="117"/>
      <c r="H638" s="4"/>
      <c r="I638" s="36"/>
      <c r="J638" s="37"/>
      <c r="K638" s="38"/>
      <c r="L638" s="34"/>
      <c r="N638" s="35"/>
      <c r="O638" s="3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196" customFormat="1">
      <c r="A639" s="118"/>
      <c r="B639" s="112"/>
      <c r="C639" s="113"/>
      <c r="D639" s="114"/>
      <c r="E639" s="115"/>
      <c r="F639" s="116"/>
      <c r="G639" s="117"/>
      <c r="H639" s="4"/>
      <c r="I639" s="36"/>
      <c r="J639" s="37"/>
      <c r="K639" s="38"/>
      <c r="L639" s="34"/>
      <c r="N639" s="35"/>
      <c r="O639" s="3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196" customFormat="1">
      <c r="A640" s="118"/>
      <c r="B640" s="112"/>
      <c r="C640" s="113"/>
      <c r="D640" s="114"/>
      <c r="E640" s="115"/>
      <c r="F640" s="116"/>
      <c r="G640" s="117"/>
      <c r="H640" s="4"/>
      <c r="I640" s="36"/>
      <c r="J640" s="37"/>
      <c r="K640" s="38"/>
      <c r="L640" s="34"/>
      <c r="N640" s="35"/>
      <c r="O640" s="3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196" customFormat="1">
      <c r="A641" s="118"/>
      <c r="B641" s="112"/>
      <c r="C641" s="113"/>
      <c r="D641" s="114"/>
      <c r="E641" s="115"/>
      <c r="F641" s="116"/>
      <c r="G641" s="117"/>
      <c r="H641" s="4"/>
      <c r="I641" s="36"/>
      <c r="J641" s="37"/>
      <c r="K641" s="38"/>
      <c r="L641" s="34"/>
      <c r="N641" s="35"/>
      <c r="O641" s="3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196" customFormat="1">
      <c r="A642" s="118"/>
      <c r="B642" s="112"/>
      <c r="C642" s="113"/>
      <c r="D642" s="114"/>
      <c r="E642" s="115"/>
      <c r="F642" s="116"/>
      <c r="G642" s="117"/>
      <c r="H642" s="4"/>
      <c r="I642" s="36"/>
      <c r="J642" s="37"/>
      <c r="K642" s="38"/>
      <c r="L642" s="34"/>
      <c r="N642" s="35"/>
      <c r="O642" s="3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196" customFormat="1">
      <c r="A643" s="118"/>
      <c r="B643" s="112"/>
      <c r="C643" s="113"/>
      <c r="D643" s="114"/>
      <c r="E643" s="115"/>
      <c r="F643" s="116"/>
      <c r="G643" s="117"/>
      <c r="H643" s="4"/>
      <c r="I643" s="36"/>
      <c r="J643" s="37"/>
      <c r="K643" s="38"/>
      <c r="L643" s="34"/>
      <c r="N643" s="35"/>
      <c r="O643" s="3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196" customFormat="1">
      <c r="A644" s="118"/>
      <c r="B644" s="112"/>
      <c r="C644" s="113"/>
      <c r="D644" s="114"/>
      <c r="E644" s="115"/>
      <c r="F644" s="116"/>
      <c r="G644" s="117"/>
      <c r="H644" s="4"/>
      <c r="I644" s="36"/>
      <c r="J644" s="37"/>
      <c r="K644" s="38"/>
      <c r="L644" s="34"/>
      <c r="N644" s="35"/>
      <c r="O644" s="3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196" customFormat="1">
      <c r="A645" s="118"/>
      <c r="B645" s="112"/>
      <c r="C645" s="113"/>
      <c r="D645" s="114"/>
      <c r="E645" s="115"/>
      <c r="F645" s="116"/>
      <c r="G645" s="117"/>
      <c r="H645" s="4"/>
      <c r="I645" s="36"/>
      <c r="J645" s="37"/>
      <c r="K645" s="38"/>
      <c r="L645" s="34"/>
      <c r="N645" s="35"/>
      <c r="O645" s="3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196" customFormat="1">
      <c r="A646" s="118"/>
      <c r="B646" s="112"/>
      <c r="C646" s="113"/>
      <c r="D646" s="114"/>
      <c r="E646" s="115"/>
      <c r="F646" s="116"/>
      <c r="G646" s="117"/>
      <c r="H646" s="4"/>
      <c r="I646" s="36"/>
      <c r="J646" s="37"/>
      <c r="K646" s="38"/>
      <c r="L646" s="34"/>
      <c r="N646" s="35"/>
      <c r="O646" s="3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196" customFormat="1">
      <c r="A647" s="118"/>
      <c r="B647" s="112"/>
      <c r="C647" s="113"/>
      <c r="D647" s="114"/>
      <c r="E647" s="115"/>
      <c r="F647" s="116"/>
      <c r="G647" s="117"/>
      <c r="H647" s="4"/>
      <c r="I647" s="36"/>
      <c r="J647" s="37"/>
      <c r="K647" s="38"/>
      <c r="L647" s="34"/>
      <c r="N647" s="35"/>
      <c r="O647" s="3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196" customFormat="1">
      <c r="A648" s="118"/>
      <c r="B648" s="112"/>
      <c r="C648" s="113"/>
      <c r="D648" s="114"/>
      <c r="E648" s="115"/>
      <c r="F648" s="116"/>
      <c r="G648" s="117"/>
      <c r="H648" s="4"/>
      <c r="I648" s="36"/>
      <c r="J648" s="37"/>
      <c r="K648" s="38"/>
      <c r="L648" s="34"/>
      <c r="N648" s="35"/>
      <c r="O648" s="3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196" customFormat="1">
      <c r="A649" s="118"/>
      <c r="B649" s="112"/>
      <c r="C649" s="113"/>
      <c r="D649" s="114"/>
      <c r="E649" s="115"/>
      <c r="F649" s="116"/>
      <c r="G649" s="117"/>
      <c r="H649" s="4"/>
      <c r="I649" s="36"/>
      <c r="J649" s="37"/>
      <c r="K649" s="38"/>
      <c r="L649" s="34"/>
      <c r="N649" s="35"/>
      <c r="O649" s="3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196" customFormat="1">
      <c r="A650" s="118"/>
      <c r="B650" s="112"/>
      <c r="C650" s="113"/>
      <c r="D650" s="114"/>
      <c r="E650" s="115"/>
      <c r="F650" s="116"/>
      <c r="G650" s="117"/>
      <c r="H650" s="4"/>
      <c r="I650" s="36"/>
      <c r="J650" s="37"/>
      <c r="K650" s="38"/>
      <c r="L650" s="34"/>
      <c r="N650" s="35"/>
      <c r="O650" s="3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196" customFormat="1">
      <c r="A651" s="118"/>
      <c r="B651" s="112"/>
      <c r="C651" s="113"/>
      <c r="D651" s="114"/>
      <c r="E651" s="115"/>
      <c r="F651" s="116"/>
      <c r="G651" s="117"/>
      <c r="H651" s="4"/>
      <c r="I651" s="36"/>
      <c r="J651" s="37"/>
      <c r="K651" s="38"/>
      <c r="L651" s="34"/>
      <c r="N651" s="35"/>
      <c r="O651" s="3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196" customFormat="1">
      <c r="A653" s="118"/>
      <c r="B653" s="112"/>
      <c r="C653" s="113"/>
      <c r="D653" s="114"/>
      <c r="E653" s="115"/>
      <c r="F653" s="116"/>
      <c r="G653" s="117"/>
      <c r="H653" s="4"/>
      <c r="I653" s="36"/>
      <c r="J653" s="37"/>
      <c r="K653" s="38"/>
      <c r="L653" s="34"/>
      <c r="N653" s="35"/>
      <c r="O653" s="3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196" customFormat="1">
      <c r="A654" s="118"/>
      <c r="B654" s="112"/>
      <c r="C654" s="113"/>
      <c r="D654" s="114"/>
      <c r="E654" s="115"/>
      <c r="F654" s="116"/>
      <c r="G654" s="117"/>
      <c r="H654" s="4"/>
      <c r="I654" s="36"/>
      <c r="J654" s="37"/>
      <c r="K654" s="38"/>
      <c r="L654" s="34"/>
      <c r="N654" s="35"/>
      <c r="O654" s="3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196" customFormat="1">
      <c r="A655" s="118"/>
      <c r="B655" s="112"/>
      <c r="C655" s="113"/>
      <c r="D655" s="114"/>
      <c r="E655" s="115"/>
      <c r="F655" s="116"/>
      <c r="G655" s="117"/>
      <c r="H655" s="4"/>
      <c r="I655" s="36"/>
      <c r="J655" s="37"/>
      <c r="K655" s="38"/>
      <c r="L655" s="34"/>
      <c r="N655" s="35"/>
      <c r="O655" s="3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196" customFormat="1">
      <c r="A656" s="118"/>
      <c r="B656" s="112"/>
      <c r="C656" s="113"/>
      <c r="D656" s="114"/>
      <c r="E656" s="115"/>
      <c r="F656" s="116"/>
      <c r="G656" s="117"/>
      <c r="H656" s="4"/>
      <c r="I656" s="36"/>
      <c r="J656" s="37"/>
      <c r="K656" s="38"/>
      <c r="L656" s="34"/>
      <c r="N656" s="35"/>
      <c r="O656" s="3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196" customFormat="1">
      <c r="A657" s="118"/>
      <c r="B657" s="112"/>
      <c r="C657" s="113"/>
      <c r="D657" s="114"/>
      <c r="E657" s="115"/>
      <c r="F657" s="116"/>
      <c r="G657" s="117"/>
      <c r="H657" s="4"/>
      <c r="I657" s="36"/>
      <c r="J657" s="37"/>
      <c r="K657" s="38"/>
      <c r="L657" s="34"/>
      <c r="N657" s="35"/>
      <c r="O657" s="3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196" customFormat="1">
      <c r="A658" s="118"/>
      <c r="B658" s="112"/>
      <c r="C658" s="113"/>
      <c r="D658" s="114"/>
      <c r="E658" s="115"/>
      <c r="F658" s="116"/>
      <c r="G658" s="117"/>
      <c r="H658" s="4"/>
      <c r="I658" s="36"/>
      <c r="J658" s="37"/>
      <c r="K658" s="38"/>
      <c r="L658" s="34"/>
      <c r="N658" s="35"/>
      <c r="O658" s="3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196" customFormat="1">
      <c r="A659" s="118"/>
      <c r="B659" s="112"/>
      <c r="C659" s="113"/>
      <c r="D659" s="114"/>
      <c r="E659" s="115"/>
      <c r="F659" s="116"/>
      <c r="G659" s="117"/>
      <c r="H659" s="4"/>
      <c r="I659" s="36"/>
      <c r="J659" s="37"/>
      <c r="K659" s="38"/>
      <c r="L659" s="34"/>
      <c r="N659" s="35"/>
      <c r="O659" s="3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196" customFormat="1">
      <c r="A660" s="118"/>
      <c r="B660" s="112"/>
      <c r="C660" s="113"/>
      <c r="D660" s="114"/>
      <c r="E660" s="115"/>
      <c r="F660" s="116"/>
      <c r="G660" s="117"/>
      <c r="H660" s="4"/>
      <c r="I660" s="36"/>
      <c r="J660" s="37"/>
      <c r="K660" s="38"/>
      <c r="L660" s="34"/>
      <c r="N660" s="35"/>
      <c r="O660" s="3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196" customFormat="1">
      <c r="A661" s="118"/>
      <c r="B661" s="112"/>
      <c r="C661" s="113"/>
      <c r="D661" s="114"/>
      <c r="E661" s="115"/>
      <c r="F661" s="116"/>
      <c r="G661" s="117"/>
      <c r="H661" s="4"/>
      <c r="I661" s="36"/>
      <c r="J661" s="37"/>
      <c r="K661" s="38"/>
      <c r="L661" s="34"/>
      <c r="N661" s="35"/>
      <c r="O661" s="3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196" customFormat="1">
      <c r="A662" s="118"/>
      <c r="B662" s="112"/>
      <c r="C662" s="113"/>
      <c r="D662" s="114"/>
      <c r="E662" s="115"/>
      <c r="F662" s="116"/>
      <c r="G662" s="117"/>
      <c r="H662" s="4"/>
      <c r="I662" s="36"/>
      <c r="J662" s="37"/>
      <c r="K662" s="38"/>
      <c r="L662" s="34"/>
      <c r="N662" s="35"/>
      <c r="O662" s="3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196" customFormat="1">
      <c r="A663" s="118"/>
      <c r="B663" s="112"/>
      <c r="C663" s="113"/>
      <c r="D663" s="114"/>
      <c r="E663" s="115"/>
      <c r="F663" s="116"/>
      <c r="G663" s="117"/>
      <c r="H663" s="4"/>
      <c r="I663" s="36"/>
      <c r="J663" s="37"/>
      <c r="K663" s="38"/>
      <c r="L663" s="34"/>
      <c r="N663" s="35"/>
      <c r="O663" s="3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196" customFormat="1">
      <c r="A664" s="118"/>
      <c r="B664" s="112"/>
      <c r="C664" s="113"/>
      <c r="D664" s="114"/>
      <c r="E664" s="115"/>
      <c r="F664" s="116"/>
      <c r="G664" s="117"/>
      <c r="H664" s="4"/>
      <c r="I664" s="36"/>
      <c r="J664" s="37"/>
      <c r="K664" s="38"/>
      <c r="L664" s="34"/>
      <c r="N664" s="35"/>
      <c r="O664" s="3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196" customFormat="1">
      <c r="A665" s="118"/>
      <c r="B665" s="112"/>
      <c r="C665" s="113"/>
      <c r="D665" s="114"/>
      <c r="E665" s="115"/>
      <c r="F665" s="116"/>
      <c r="G665" s="117"/>
      <c r="H665" s="4"/>
      <c r="I665" s="36"/>
      <c r="J665" s="37"/>
      <c r="K665" s="38"/>
      <c r="L665" s="34"/>
      <c r="N665" s="35"/>
      <c r="O665" s="3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196" customFormat="1">
      <c r="A666" s="118"/>
      <c r="B666" s="112"/>
      <c r="C666" s="113"/>
      <c r="D666" s="114"/>
      <c r="E666" s="115"/>
      <c r="F666" s="116"/>
      <c r="G666" s="117"/>
      <c r="H666" s="4"/>
      <c r="I666" s="36"/>
      <c r="J666" s="37"/>
      <c r="K666" s="38"/>
      <c r="L666" s="34"/>
      <c r="N666" s="35"/>
      <c r="O666" s="3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196" customFormat="1">
      <c r="A667" s="118"/>
      <c r="B667" s="112"/>
      <c r="C667" s="113"/>
      <c r="D667" s="114"/>
      <c r="E667" s="115"/>
      <c r="F667" s="116"/>
      <c r="G667" s="117"/>
      <c r="H667" s="4"/>
      <c r="I667" s="36"/>
      <c r="J667" s="37"/>
      <c r="K667" s="38"/>
      <c r="L667" s="34"/>
      <c r="N667" s="35"/>
      <c r="O667" s="3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196" customFormat="1">
      <c r="A668" s="118"/>
      <c r="B668" s="112"/>
      <c r="C668" s="113"/>
      <c r="D668" s="114"/>
      <c r="E668" s="115"/>
      <c r="F668" s="116"/>
      <c r="G668" s="117"/>
      <c r="H668" s="4"/>
      <c r="I668" s="36"/>
      <c r="J668" s="37"/>
      <c r="K668" s="38"/>
      <c r="L668" s="34"/>
      <c r="N668" s="35"/>
      <c r="O668" s="3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196" customFormat="1">
      <c r="A669" s="118"/>
      <c r="B669" s="112"/>
      <c r="C669" s="113"/>
      <c r="D669" s="114"/>
      <c r="E669" s="115"/>
      <c r="F669" s="116"/>
      <c r="G669" s="117"/>
      <c r="H669" s="4"/>
      <c r="I669" s="36"/>
      <c r="J669" s="37"/>
      <c r="K669" s="38"/>
      <c r="L669" s="34"/>
      <c r="N669" s="35"/>
      <c r="O669" s="3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196" customFormat="1">
      <c r="A671" s="118"/>
      <c r="B671" s="112"/>
      <c r="C671" s="113"/>
      <c r="D671" s="114"/>
      <c r="E671" s="115"/>
      <c r="F671" s="116"/>
      <c r="G671" s="117"/>
      <c r="H671" s="4"/>
      <c r="I671" s="36"/>
      <c r="J671" s="37"/>
      <c r="K671" s="38"/>
      <c r="L671" s="34"/>
      <c r="N671" s="35"/>
      <c r="O671" s="3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196" customFormat="1">
      <c r="A672" s="118"/>
      <c r="B672" s="112"/>
      <c r="C672" s="113"/>
      <c r="D672" s="114"/>
      <c r="E672" s="115"/>
      <c r="F672" s="116"/>
      <c r="G672" s="117"/>
      <c r="H672" s="4"/>
      <c r="I672" s="36"/>
      <c r="J672" s="37"/>
      <c r="K672" s="38"/>
      <c r="L672" s="34"/>
      <c r="N672" s="35"/>
      <c r="O672" s="3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196" customFormat="1">
      <c r="A673" s="118"/>
      <c r="B673" s="112"/>
      <c r="C673" s="113"/>
      <c r="D673" s="114"/>
      <c r="E673" s="115"/>
      <c r="F673" s="116"/>
      <c r="G673" s="117"/>
      <c r="H673" s="4"/>
      <c r="I673" s="36"/>
      <c r="J673" s="37"/>
      <c r="K673" s="38"/>
      <c r="L673" s="34"/>
      <c r="N673" s="35"/>
      <c r="O673" s="3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196" customFormat="1">
      <c r="A675" s="118"/>
      <c r="B675" s="112"/>
      <c r="C675" s="113"/>
      <c r="D675" s="114"/>
      <c r="E675" s="115"/>
      <c r="F675" s="116"/>
      <c r="G675" s="117"/>
      <c r="H675" s="4"/>
      <c r="I675" s="36"/>
      <c r="J675" s="37"/>
      <c r="K675" s="38"/>
      <c r="L675" s="34"/>
      <c r="N675" s="35"/>
      <c r="O675" s="3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196" customFormat="1">
      <c r="A676" s="118"/>
      <c r="B676" s="112"/>
      <c r="C676" s="113"/>
      <c r="D676" s="114"/>
      <c r="E676" s="115"/>
      <c r="F676" s="116"/>
      <c r="G676" s="117"/>
      <c r="H676" s="4"/>
      <c r="I676" s="36"/>
      <c r="J676" s="37"/>
      <c r="K676" s="38"/>
      <c r="L676" s="34"/>
      <c r="N676" s="35"/>
      <c r="O676" s="3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196" customFormat="1">
      <c r="A678" s="118"/>
      <c r="B678" s="112"/>
      <c r="C678" s="113"/>
      <c r="D678" s="114"/>
      <c r="E678" s="115"/>
      <c r="F678" s="116"/>
      <c r="G678" s="117"/>
      <c r="H678" s="4"/>
      <c r="I678" s="36"/>
      <c r="J678" s="37"/>
      <c r="K678" s="38"/>
      <c r="L678" s="34"/>
      <c r="N678" s="35"/>
      <c r="O678" s="3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196" customFormat="1">
      <c r="A679" s="118"/>
      <c r="B679" s="112"/>
      <c r="C679" s="113"/>
      <c r="D679" s="114"/>
      <c r="E679" s="115"/>
      <c r="F679" s="116"/>
      <c r="G679" s="117"/>
      <c r="H679" s="4"/>
      <c r="I679" s="36"/>
      <c r="J679" s="37"/>
      <c r="K679" s="38"/>
      <c r="L679" s="34"/>
      <c r="N679" s="35"/>
      <c r="O679" s="3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196" customFormat="1">
      <c r="A681" s="118"/>
      <c r="B681" s="112"/>
      <c r="C681" s="113"/>
      <c r="D681" s="114"/>
      <c r="E681" s="115"/>
      <c r="F681" s="116"/>
      <c r="G681" s="117"/>
      <c r="H681" s="4"/>
      <c r="I681" s="36"/>
      <c r="J681" s="37"/>
      <c r="K681" s="38"/>
      <c r="L681" s="34"/>
      <c r="N681" s="35"/>
      <c r="O681" s="3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196" customFormat="1">
      <c r="A682" s="118"/>
      <c r="B682" s="112"/>
      <c r="C682" s="113"/>
      <c r="D682" s="114"/>
      <c r="E682" s="115"/>
      <c r="F682" s="116"/>
      <c r="G682" s="117"/>
      <c r="H682" s="4"/>
      <c r="I682" s="36"/>
      <c r="J682" s="37"/>
      <c r="K682" s="38"/>
      <c r="L682" s="34"/>
      <c r="N682" s="35"/>
      <c r="O682" s="3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196" customFormat="1">
      <c r="A683" s="118"/>
      <c r="B683" s="112"/>
      <c r="C683" s="113"/>
      <c r="D683" s="114"/>
      <c r="E683" s="115"/>
      <c r="F683" s="116"/>
      <c r="G683" s="117"/>
      <c r="H683" s="4"/>
      <c r="I683" s="36"/>
      <c r="J683" s="37"/>
      <c r="K683" s="38"/>
      <c r="L683" s="34"/>
      <c r="N683" s="35"/>
      <c r="O683" s="3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196" customFormat="1">
      <c r="A685" s="118"/>
      <c r="B685" s="112"/>
      <c r="C685" s="113"/>
      <c r="D685" s="114"/>
      <c r="E685" s="115"/>
      <c r="F685" s="116"/>
      <c r="G685" s="117"/>
      <c r="H685" s="4"/>
      <c r="I685" s="36"/>
      <c r="J685" s="37"/>
      <c r="K685" s="38"/>
      <c r="L685" s="34"/>
      <c r="N685" s="35"/>
      <c r="O685" s="3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196" customFormat="1">
      <c r="A686" s="118"/>
      <c r="B686" s="112"/>
      <c r="C686" s="113"/>
      <c r="D686" s="114"/>
      <c r="E686" s="115"/>
      <c r="F686" s="116"/>
      <c r="G686" s="117"/>
      <c r="H686" s="4"/>
      <c r="I686" s="36"/>
      <c r="J686" s="37"/>
      <c r="K686" s="38"/>
      <c r="L686" s="34"/>
      <c r="N686" s="35"/>
      <c r="O686" s="3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196" customFormat="1">
      <c r="A687" s="118"/>
      <c r="B687" s="112"/>
      <c r="C687" s="113"/>
      <c r="D687" s="114"/>
      <c r="E687" s="115"/>
      <c r="F687" s="116"/>
      <c r="G687" s="117"/>
      <c r="H687" s="4"/>
      <c r="I687" s="36"/>
      <c r="J687" s="37"/>
      <c r="K687" s="38"/>
      <c r="L687" s="34"/>
      <c r="N687" s="35"/>
      <c r="O687" s="3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196" customFormat="1">
      <c r="A689" s="118"/>
      <c r="B689" s="112"/>
      <c r="C689" s="113"/>
      <c r="D689" s="114"/>
      <c r="E689" s="115"/>
      <c r="F689" s="116"/>
      <c r="G689" s="117"/>
      <c r="H689" s="4"/>
      <c r="I689" s="36"/>
      <c r="J689" s="37"/>
      <c r="K689" s="38"/>
      <c r="L689" s="34"/>
      <c r="N689" s="35"/>
      <c r="O689" s="3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196" customFormat="1">
      <c r="A690" s="118"/>
      <c r="B690" s="112"/>
      <c r="C690" s="113"/>
      <c r="D690" s="114"/>
      <c r="E690" s="115"/>
      <c r="F690" s="116"/>
      <c r="G690" s="117"/>
      <c r="H690" s="4"/>
      <c r="I690" s="36"/>
      <c r="J690" s="37"/>
      <c r="K690" s="38"/>
      <c r="L690" s="34"/>
      <c r="N690" s="35"/>
      <c r="O690" s="3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196" customFormat="1">
      <c r="A692" s="118"/>
      <c r="B692" s="112"/>
      <c r="C692" s="113"/>
      <c r="D692" s="114"/>
      <c r="E692" s="115"/>
      <c r="F692" s="116"/>
      <c r="G692" s="117"/>
      <c r="H692" s="4"/>
      <c r="I692" s="36"/>
      <c r="J692" s="37"/>
      <c r="K692" s="38"/>
      <c r="L692" s="34"/>
      <c r="N692" s="35"/>
      <c r="O692" s="3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196" customFormat="1">
      <c r="A694" s="118"/>
      <c r="B694" s="112"/>
      <c r="C694" s="113"/>
      <c r="D694" s="114"/>
      <c r="E694" s="115"/>
      <c r="F694" s="116"/>
      <c r="G694" s="117"/>
      <c r="H694" s="4"/>
      <c r="I694" s="36"/>
      <c r="J694" s="37"/>
      <c r="K694" s="38"/>
      <c r="L694" s="34"/>
      <c r="N694" s="35"/>
      <c r="O694" s="3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196" customFormat="1">
      <c r="A696" s="118"/>
      <c r="B696" s="112"/>
      <c r="C696" s="113"/>
      <c r="D696" s="114"/>
      <c r="E696" s="115"/>
      <c r="F696" s="116"/>
      <c r="G696" s="117"/>
      <c r="H696" s="4"/>
      <c r="I696" s="36"/>
      <c r="J696" s="37"/>
      <c r="K696" s="38"/>
      <c r="L696" s="34"/>
      <c r="N696" s="35"/>
      <c r="O696" s="3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196" customFormat="1">
      <c r="A697" s="118"/>
      <c r="B697" s="112"/>
      <c r="C697" s="113"/>
      <c r="D697" s="114"/>
      <c r="E697" s="115"/>
      <c r="F697" s="116"/>
      <c r="G697" s="117"/>
      <c r="H697" s="4"/>
      <c r="I697" s="36"/>
      <c r="J697" s="37"/>
      <c r="K697" s="38"/>
      <c r="L697" s="34"/>
      <c r="N697" s="35"/>
      <c r="O697" s="3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196" customFormat="1">
      <c r="A699" s="118"/>
      <c r="B699" s="112"/>
      <c r="C699" s="113"/>
      <c r="D699" s="114"/>
      <c r="E699" s="115"/>
      <c r="F699" s="116"/>
      <c r="G699" s="117"/>
      <c r="H699" s="4"/>
      <c r="I699" s="36"/>
      <c r="J699" s="37"/>
      <c r="K699" s="38"/>
      <c r="L699" s="34"/>
      <c r="N699" s="35"/>
      <c r="O699" s="3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196" customFormat="1">
      <c r="A701" s="118"/>
      <c r="B701" s="112"/>
      <c r="C701" s="113"/>
      <c r="D701" s="114"/>
      <c r="E701" s="115"/>
      <c r="F701" s="116"/>
      <c r="G701" s="117"/>
      <c r="H701" s="4"/>
      <c r="I701" s="36"/>
      <c r="J701" s="37"/>
      <c r="K701" s="38"/>
      <c r="L701" s="34"/>
      <c r="N701" s="35"/>
      <c r="O701" s="3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196" customFormat="1">
      <c r="A703" s="118"/>
      <c r="B703" s="112"/>
      <c r="C703" s="113"/>
      <c r="D703" s="114"/>
      <c r="E703" s="115"/>
      <c r="F703" s="116"/>
      <c r="G703" s="117"/>
      <c r="H703" s="4"/>
      <c r="I703" s="36"/>
      <c r="J703" s="37"/>
      <c r="K703" s="38"/>
      <c r="L703" s="34"/>
      <c r="N703" s="35"/>
      <c r="O703" s="3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196" customFormat="1">
      <c r="A705" s="118"/>
      <c r="B705" s="112"/>
      <c r="C705" s="113"/>
      <c r="D705" s="114"/>
      <c r="E705" s="115"/>
      <c r="F705" s="116"/>
      <c r="G705" s="117"/>
      <c r="H705" s="4"/>
      <c r="I705" s="36"/>
      <c r="J705" s="37"/>
      <c r="K705" s="38"/>
      <c r="L705" s="34"/>
      <c r="N705" s="35"/>
      <c r="O705" s="3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196" customFormat="1">
      <c r="A706" s="118"/>
      <c r="B706" s="112"/>
      <c r="C706" s="113"/>
      <c r="D706" s="114"/>
      <c r="E706" s="115"/>
      <c r="F706" s="116"/>
      <c r="G706" s="117"/>
      <c r="H706" s="4"/>
      <c r="I706" s="36"/>
      <c r="J706" s="37"/>
      <c r="K706" s="38"/>
      <c r="L706" s="34"/>
      <c r="N706" s="35"/>
      <c r="O706" s="3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196" customFormat="1">
      <c r="A707" s="118"/>
      <c r="B707" s="112"/>
      <c r="C707" s="113"/>
      <c r="D707" s="114"/>
      <c r="E707" s="115"/>
      <c r="F707" s="116"/>
      <c r="G707" s="117"/>
      <c r="H707" s="4"/>
      <c r="I707" s="36"/>
      <c r="J707" s="37"/>
      <c r="K707" s="38"/>
      <c r="L707" s="34"/>
      <c r="N707" s="35"/>
      <c r="O707" s="3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196" customFormat="1">
      <c r="A709" s="118"/>
      <c r="B709" s="112"/>
      <c r="C709" s="113"/>
      <c r="D709" s="114"/>
      <c r="E709" s="115"/>
      <c r="F709" s="116"/>
      <c r="G709" s="117"/>
      <c r="H709" s="4"/>
      <c r="I709" s="36"/>
      <c r="J709" s="37"/>
      <c r="K709" s="38"/>
      <c r="L709" s="34"/>
      <c r="N709" s="35"/>
      <c r="O709" s="3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196" customFormat="1">
      <c r="A711" s="118"/>
      <c r="B711" s="112"/>
      <c r="C711" s="113"/>
      <c r="D711" s="114"/>
      <c r="E711" s="115"/>
      <c r="F711" s="116"/>
      <c r="G711" s="117"/>
      <c r="H711" s="4"/>
      <c r="I711" s="36"/>
      <c r="J711" s="37"/>
      <c r="K711" s="38"/>
      <c r="L711" s="34"/>
      <c r="N711" s="35"/>
      <c r="O711" s="3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196" customFormat="1">
      <c r="A712" s="118"/>
      <c r="B712" s="112"/>
      <c r="C712" s="113"/>
      <c r="D712" s="114"/>
      <c r="E712" s="115"/>
      <c r="F712" s="116"/>
      <c r="G712" s="117"/>
      <c r="H712" s="4"/>
      <c r="I712" s="36"/>
      <c r="J712" s="37"/>
      <c r="K712" s="38"/>
      <c r="L712" s="34"/>
      <c r="N712" s="35"/>
      <c r="O712" s="3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196" customFormat="1">
      <c r="A713" s="118"/>
      <c r="B713" s="112"/>
      <c r="C713" s="113"/>
      <c r="D713" s="114"/>
      <c r="E713" s="115"/>
      <c r="F713" s="116"/>
      <c r="G713" s="117"/>
      <c r="H713" s="4"/>
      <c r="I713" s="36"/>
      <c r="J713" s="37"/>
      <c r="K713" s="38"/>
      <c r="L713" s="34"/>
      <c r="N713" s="35"/>
      <c r="O713" s="3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196" customFormat="1">
      <c r="A715" s="118"/>
      <c r="B715" s="112"/>
      <c r="C715" s="113"/>
      <c r="D715" s="114"/>
      <c r="E715" s="115"/>
      <c r="F715" s="116"/>
      <c r="G715" s="117"/>
      <c r="H715" s="4"/>
      <c r="I715" s="36"/>
      <c r="J715" s="37"/>
      <c r="K715" s="38"/>
      <c r="L715" s="34"/>
      <c r="N715" s="35"/>
      <c r="O715" s="3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196" customFormat="1">
      <c r="A717" s="118"/>
      <c r="B717" s="112"/>
      <c r="C717" s="113"/>
      <c r="D717" s="114"/>
      <c r="E717" s="115"/>
      <c r="F717" s="116"/>
      <c r="G717" s="117"/>
      <c r="H717" s="4"/>
      <c r="I717" s="36"/>
      <c r="J717" s="37"/>
      <c r="K717" s="38"/>
      <c r="L717" s="34"/>
      <c r="N717" s="35"/>
      <c r="O717" s="3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196" customFormat="1">
      <c r="A719" s="118"/>
      <c r="B719" s="112"/>
      <c r="C719" s="113"/>
      <c r="D719" s="114"/>
      <c r="E719" s="115"/>
      <c r="F719" s="116"/>
      <c r="G719" s="117"/>
      <c r="H719" s="4"/>
      <c r="I719" s="36"/>
      <c r="J719" s="37"/>
      <c r="K719" s="38"/>
      <c r="L719" s="34"/>
      <c r="N719" s="35"/>
      <c r="O719" s="3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196" customFormat="1">
      <c r="A721" s="118"/>
      <c r="B721" s="112"/>
      <c r="C721" s="113"/>
      <c r="D721" s="114"/>
      <c r="E721" s="115"/>
      <c r="F721" s="116"/>
      <c r="G721" s="117"/>
      <c r="H721" s="4"/>
      <c r="I721" s="36"/>
      <c r="J721" s="37"/>
      <c r="K721" s="38"/>
      <c r="L721" s="34"/>
      <c r="N721" s="35"/>
      <c r="O721" s="3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196" customFormat="1">
      <c r="A723" s="118"/>
      <c r="B723" s="112"/>
      <c r="C723" s="113"/>
      <c r="D723" s="114"/>
      <c r="E723" s="115"/>
      <c r="F723" s="116"/>
      <c r="G723" s="117"/>
      <c r="H723" s="4"/>
      <c r="I723" s="36"/>
      <c r="J723" s="37"/>
      <c r="K723" s="38"/>
      <c r="L723" s="34"/>
      <c r="N723" s="35"/>
      <c r="O723" s="3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196" customFormat="1">
      <c r="A725" s="118"/>
      <c r="B725" s="112"/>
      <c r="C725" s="113"/>
      <c r="D725" s="114"/>
      <c r="E725" s="115"/>
      <c r="F725" s="116"/>
      <c r="G725" s="117"/>
      <c r="H725" s="4"/>
      <c r="I725" s="36"/>
      <c r="J725" s="37"/>
      <c r="K725" s="38"/>
      <c r="L725" s="34"/>
      <c r="N725" s="35"/>
      <c r="O725" s="3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196" customFormat="1">
      <c r="A727" s="118"/>
      <c r="B727" s="112"/>
      <c r="C727" s="113"/>
      <c r="D727" s="114"/>
      <c r="E727" s="115"/>
      <c r="F727" s="116"/>
      <c r="G727" s="117"/>
      <c r="H727" s="4"/>
      <c r="I727" s="36"/>
      <c r="J727" s="37"/>
      <c r="K727" s="38"/>
      <c r="L727" s="34"/>
      <c r="N727" s="35"/>
      <c r="O727" s="3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196" customFormat="1">
      <c r="A729" s="118"/>
      <c r="B729" s="112"/>
      <c r="C729" s="113"/>
      <c r="D729" s="114"/>
      <c r="E729" s="115"/>
      <c r="F729" s="116"/>
      <c r="G729" s="117"/>
      <c r="H729" s="4"/>
      <c r="I729" s="36"/>
      <c r="J729" s="37"/>
      <c r="K729" s="38"/>
      <c r="L729" s="34"/>
      <c r="N729" s="35"/>
      <c r="O729" s="3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196" customFormat="1">
      <c r="A731" s="118"/>
      <c r="B731" s="112"/>
      <c r="C731" s="113"/>
      <c r="D731" s="114"/>
      <c r="E731" s="115"/>
      <c r="F731" s="116"/>
      <c r="G731" s="117"/>
      <c r="H731" s="4"/>
      <c r="I731" s="36"/>
      <c r="J731" s="37"/>
      <c r="K731" s="38"/>
      <c r="L731" s="34"/>
      <c r="N731" s="35"/>
      <c r="O731" s="3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196" customFormat="1">
      <c r="A733" s="118"/>
      <c r="B733" s="112"/>
      <c r="C733" s="113"/>
      <c r="D733" s="114"/>
      <c r="E733" s="115"/>
      <c r="F733" s="116"/>
      <c r="G733" s="117"/>
      <c r="H733" s="4"/>
      <c r="I733" s="36"/>
      <c r="J733" s="37"/>
      <c r="K733" s="38"/>
      <c r="L733" s="34"/>
      <c r="N733" s="35"/>
      <c r="O733" s="3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196" customFormat="1">
      <c r="A734" s="118"/>
      <c r="B734" s="112"/>
      <c r="C734" s="113"/>
      <c r="D734" s="114"/>
      <c r="E734" s="115"/>
      <c r="F734" s="116"/>
      <c r="G734" s="117"/>
      <c r="H734" s="4"/>
      <c r="I734" s="36"/>
      <c r="J734" s="37"/>
      <c r="K734" s="38"/>
      <c r="L734" s="34"/>
      <c r="N734" s="35"/>
      <c r="O734" s="3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196" customFormat="1">
      <c r="A736" s="118"/>
      <c r="B736" s="112"/>
      <c r="C736" s="113"/>
      <c r="D736" s="114"/>
      <c r="E736" s="115"/>
      <c r="F736" s="116"/>
      <c r="G736" s="117"/>
      <c r="H736" s="4"/>
      <c r="I736" s="36"/>
      <c r="J736" s="37"/>
      <c r="K736" s="38"/>
      <c r="L736" s="34"/>
      <c r="N736" s="35"/>
      <c r="O736" s="3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196" customFormat="1">
      <c r="A738" s="118"/>
      <c r="B738" s="112"/>
      <c r="C738" s="113"/>
      <c r="D738" s="114"/>
      <c r="E738" s="115"/>
      <c r="F738" s="116"/>
      <c r="G738" s="117"/>
      <c r="H738" s="4"/>
      <c r="I738" s="36"/>
      <c r="J738" s="37"/>
      <c r="K738" s="38"/>
      <c r="L738" s="34"/>
      <c r="N738" s="35"/>
      <c r="O738" s="3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196" customFormat="1">
      <c r="A740" s="118"/>
      <c r="B740" s="112"/>
      <c r="C740" s="113"/>
      <c r="D740" s="114"/>
      <c r="E740" s="115"/>
      <c r="F740" s="116"/>
      <c r="G740" s="117"/>
      <c r="H740" s="4"/>
      <c r="I740" s="36"/>
      <c r="J740" s="37"/>
      <c r="K740" s="38"/>
      <c r="L740" s="34"/>
      <c r="N740" s="35"/>
      <c r="O740" s="3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196" customFormat="1">
      <c r="A741" s="118"/>
      <c r="B741" s="112"/>
      <c r="C741" s="113"/>
      <c r="D741" s="114"/>
      <c r="E741" s="115"/>
      <c r="F741" s="116"/>
      <c r="G741" s="117"/>
      <c r="H741" s="4"/>
      <c r="I741" s="36"/>
      <c r="J741" s="37"/>
      <c r="K741" s="38"/>
      <c r="L741" s="34"/>
      <c r="N741" s="35"/>
      <c r="O741" s="3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196" customFormat="1">
      <c r="A743" s="118"/>
      <c r="B743" s="112"/>
      <c r="C743" s="113"/>
      <c r="D743" s="114"/>
      <c r="E743" s="115"/>
      <c r="F743" s="116"/>
      <c r="G743" s="117"/>
      <c r="H743" s="4"/>
      <c r="I743" s="36"/>
      <c r="J743" s="37"/>
      <c r="K743" s="38"/>
      <c r="L743" s="34"/>
      <c r="N743" s="35"/>
      <c r="O743" s="3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196" customFormat="1">
      <c r="A744" s="118"/>
      <c r="B744" s="112"/>
      <c r="C744" s="113"/>
      <c r="D744" s="114"/>
      <c r="E744" s="115"/>
      <c r="F744" s="116"/>
      <c r="G744" s="117"/>
      <c r="H744" s="4"/>
      <c r="I744" s="36"/>
      <c r="J744" s="37"/>
      <c r="K744" s="38"/>
      <c r="L744" s="34"/>
      <c r="N744" s="35"/>
      <c r="O744" s="3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196" customFormat="1">
      <c r="A746" s="118"/>
      <c r="B746" s="112"/>
      <c r="C746" s="113"/>
      <c r="D746" s="114"/>
      <c r="E746" s="115"/>
      <c r="F746" s="116"/>
      <c r="G746" s="117"/>
      <c r="H746" s="4"/>
      <c r="I746" s="36"/>
      <c r="J746" s="37"/>
      <c r="K746" s="38"/>
      <c r="L746" s="34"/>
      <c r="N746" s="35"/>
      <c r="O746" s="3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196" customFormat="1">
      <c r="A748" s="118"/>
      <c r="B748" s="112"/>
      <c r="C748" s="113"/>
      <c r="D748" s="114"/>
      <c r="E748" s="115"/>
      <c r="F748" s="116"/>
      <c r="G748" s="117"/>
      <c r="H748" s="4"/>
      <c r="I748" s="36"/>
      <c r="J748" s="37"/>
      <c r="K748" s="38"/>
      <c r="L748" s="34"/>
      <c r="N748" s="35"/>
      <c r="O748" s="3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196" customFormat="1">
      <c r="A750" s="118"/>
      <c r="B750" s="112"/>
      <c r="C750" s="113"/>
      <c r="D750" s="114"/>
      <c r="E750" s="115"/>
      <c r="F750" s="116"/>
      <c r="G750" s="117"/>
      <c r="H750" s="4"/>
      <c r="I750" s="36"/>
      <c r="J750" s="37"/>
      <c r="K750" s="38"/>
      <c r="L750" s="34"/>
      <c r="N750" s="35"/>
      <c r="O750" s="3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196" customFormat="1">
      <c r="A751" s="118"/>
      <c r="B751" s="112"/>
      <c r="C751" s="113"/>
      <c r="D751" s="114"/>
      <c r="E751" s="115"/>
      <c r="F751" s="116"/>
      <c r="G751" s="117"/>
      <c r="H751" s="4"/>
      <c r="I751" s="36"/>
      <c r="J751" s="37"/>
      <c r="K751" s="38"/>
      <c r="L751" s="34"/>
      <c r="N751" s="35"/>
      <c r="O751" s="3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196" customFormat="1">
      <c r="A752" s="118"/>
      <c r="B752" s="112"/>
      <c r="C752" s="113"/>
      <c r="D752" s="114"/>
      <c r="E752" s="115"/>
      <c r="F752" s="116"/>
      <c r="G752" s="117"/>
      <c r="H752" s="4"/>
      <c r="I752" s="36"/>
      <c r="J752" s="37"/>
      <c r="K752" s="38"/>
      <c r="L752" s="34"/>
      <c r="N752" s="35"/>
      <c r="O752" s="3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196" customFormat="1">
      <c r="A754" s="118"/>
      <c r="B754" s="112"/>
      <c r="C754" s="113"/>
      <c r="D754" s="114"/>
      <c r="E754" s="115"/>
      <c r="F754" s="116"/>
      <c r="G754" s="117"/>
      <c r="H754" s="4"/>
      <c r="I754" s="36"/>
      <c r="J754" s="37"/>
      <c r="K754" s="38"/>
      <c r="L754" s="34"/>
      <c r="N754" s="35"/>
      <c r="O754" s="3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196" customFormat="1">
      <c r="A755" s="118"/>
      <c r="B755" s="112"/>
      <c r="C755" s="113"/>
      <c r="D755" s="114"/>
      <c r="E755" s="115"/>
      <c r="F755" s="116"/>
      <c r="G755" s="117"/>
      <c r="H755" s="4"/>
      <c r="I755" s="36"/>
      <c r="J755" s="37"/>
      <c r="K755" s="38"/>
      <c r="L755" s="34"/>
      <c r="N755" s="35"/>
      <c r="O755" s="3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196" customFormat="1">
      <c r="A757" s="118"/>
      <c r="B757" s="112"/>
      <c r="C757" s="113"/>
      <c r="D757" s="114"/>
      <c r="E757" s="115"/>
      <c r="F757" s="116"/>
      <c r="G757" s="117"/>
      <c r="H757" s="4"/>
      <c r="I757" s="36"/>
      <c r="J757" s="37"/>
      <c r="K757" s="38"/>
      <c r="L757" s="34"/>
      <c r="N757" s="35"/>
      <c r="O757" s="3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196" customFormat="1">
      <c r="A758" s="118"/>
      <c r="B758" s="112"/>
      <c r="C758" s="113"/>
      <c r="D758" s="114"/>
      <c r="E758" s="115"/>
      <c r="F758" s="116"/>
      <c r="G758" s="117"/>
      <c r="H758" s="4"/>
      <c r="I758" s="36"/>
      <c r="J758" s="37"/>
      <c r="K758" s="38"/>
      <c r="L758" s="34"/>
      <c r="N758" s="35"/>
      <c r="O758" s="3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196" customFormat="1">
      <c r="A759" s="118"/>
      <c r="B759" s="112"/>
      <c r="C759" s="113"/>
      <c r="D759" s="114"/>
      <c r="E759" s="115"/>
      <c r="F759" s="116"/>
      <c r="G759" s="117"/>
      <c r="H759" s="4"/>
      <c r="I759" s="36"/>
      <c r="J759" s="37"/>
      <c r="K759" s="38"/>
      <c r="L759" s="34"/>
      <c r="N759" s="35"/>
      <c r="O759" s="3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196" customFormat="1">
      <c r="A761" s="118"/>
      <c r="B761" s="112"/>
      <c r="C761" s="113"/>
      <c r="D761" s="114"/>
      <c r="E761" s="115"/>
      <c r="F761" s="116"/>
      <c r="G761" s="117"/>
      <c r="H761" s="4"/>
      <c r="I761" s="36"/>
      <c r="J761" s="37"/>
      <c r="K761" s="38"/>
      <c r="L761" s="34"/>
      <c r="N761" s="35"/>
      <c r="O761" s="3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196" customFormat="1">
      <c r="A763" s="118"/>
      <c r="B763" s="112"/>
      <c r="C763" s="113"/>
      <c r="D763" s="114"/>
      <c r="E763" s="115"/>
      <c r="F763" s="116"/>
      <c r="G763" s="117"/>
      <c r="H763" s="4"/>
      <c r="I763" s="36"/>
      <c r="J763" s="37"/>
      <c r="K763" s="38"/>
      <c r="L763" s="34"/>
      <c r="N763" s="35"/>
      <c r="O763" s="3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196" customFormat="1">
      <c r="A765" s="118"/>
      <c r="B765" s="112"/>
      <c r="C765" s="113"/>
      <c r="D765" s="114"/>
      <c r="E765" s="115"/>
      <c r="F765" s="116"/>
      <c r="G765" s="117"/>
      <c r="H765" s="4"/>
      <c r="I765" s="36"/>
      <c r="J765" s="37"/>
      <c r="K765" s="38"/>
      <c r="L765" s="34"/>
      <c r="N765" s="35"/>
      <c r="O765" s="3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196" customFormat="1">
      <c r="A767" s="118"/>
      <c r="B767" s="112"/>
      <c r="C767" s="113"/>
      <c r="D767" s="114"/>
      <c r="E767" s="115"/>
      <c r="F767" s="116"/>
      <c r="G767" s="117"/>
      <c r="H767" s="4"/>
      <c r="I767" s="36"/>
      <c r="J767" s="37"/>
      <c r="K767" s="38"/>
      <c r="L767" s="34"/>
      <c r="N767" s="35"/>
      <c r="O767" s="3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196" customFormat="1">
      <c r="A768" s="118"/>
      <c r="B768" s="112"/>
      <c r="C768" s="113"/>
      <c r="D768" s="114"/>
      <c r="E768" s="115"/>
      <c r="F768" s="116"/>
      <c r="G768" s="117"/>
      <c r="H768" s="4"/>
      <c r="I768" s="36"/>
      <c r="J768" s="37"/>
      <c r="K768" s="38"/>
      <c r="L768" s="34"/>
      <c r="N768" s="35"/>
      <c r="O768" s="3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196" customFormat="1">
      <c r="A769" s="118"/>
      <c r="B769" s="112"/>
      <c r="C769" s="113"/>
      <c r="D769" s="114"/>
      <c r="E769" s="115"/>
      <c r="F769" s="116"/>
      <c r="G769" s="117"/>
      <c r="H769" s="4"/>
      <c r="I769" s="36"/>
      <c r="J769" s="37"/>
      <c r="K769" s="38"/>
      <c r="L769" s="34"/>
      <c r="N769" s="35"/>
      <c r="O769" s="3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196" customFormat="1">
      <c r="A770" s="118"/>
      <c r="B770" s="112"/>
      <c r="C770" s="113"/>
      <c r="D770" s="114"/>
      <c r="E770" s="115"/>
      <c r="F770" s="116"/>
      <c r="G770" s="117"/>
      <c r="H770" s="4"/>
      <c r="I770" s="36"/>
      <c r="J770" s="37"/>
      <c r="K770" s="38"/>
      <c r="L770" s="34"/>
      <c r="N770" s="35"/>
      <c r="O770" s="3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196" customFormat="1">
      <c r="A771" s="118"/>
      <c r="B771" s="112"/>
      <c r="C771" s="113"/>
      <c r="D771" s="114"/>
      <c r="E771" s="115"/>
      <c r="F771" s="116"/>
      <c r="G771" s="117"/>
      <c r="H771" s="4"/>
      <c r="I771" s="36"/>
      <c r="J771" s="37"/>
      <c r="K771" s="38"/>
      <c r="L771" s="34"/>
      <c r="N771" s="35"/>
      <c r="O771" s="3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196" customFormat="1">
      <c r="A773" s="118"/>
      <c r="B773" s="112"/>
      <c r="C773" s="113"/>
      <c r="D773" s="114"/>
      <c r="E773" s="115"/>
      <c r="F773" s="116"/>
      <c r="G773" s="117"/>
      <c r="H773" s="4"/>
      <c r="I773" s="36"/>
      <c r="J773" s="37"/>
      <c r="K773" s="38"/>
      <c r="L773" s="34"/>
      <c r="N773" s="35"/>
      <c r="O773" s="3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196" customFormat="1">
      <c r="A774" s="118"/>
      <c r="B774" s="112"/>
      <c r="C774" s="113"/>
      <c r="D774" s="114"/>
      <c r="E774" s="115"/>
      <c r="F774" s="116"/>
      <c r="G774" s="117"/>
      <c r="H774" s="4"/>
      <c r="I774" s="36"/>
      <c r="J774" s="37"/>
      <c r="K774" s="38"/>
      <c r="L774" s="34"/>
      <c r="N774" s="35"/>
      <c r="O774" s="3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196" customFormat="1">
      <c r="A775" s="118"/>
      <c r="B775" s="112"/>
      <c r="C775" s="113"/>
      <c r="D775" s="114"/>
      <c r="E775" s="115"/>
      <c r="F775" s="116"/>
      <c r="G775" s="117"/>
      <c r="H775" s="4"/>
      <c r="I775" s="36"/>
      <c r="J775" s="37"/>
      <c r="K775" s="38"/>
      <c r="L775" s="34"/>
      <c r="N775" s="35"/>
      <c r="O775" s="3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196" customFormat="1">
      <c r="A777" s="118"/>
      <c r="B777" s="112"/>
      <c r="C777" s="113"/>
      <c r="D777" s="114"/>
      <c r="E777" s="115"/>
      <c r="F777" s="116"/>
      <c r="G777" s="117"/>
      <c r="H777" s="4"/>
      <c r="I777" s="36"/>
      <c r="J777" s="37"/>
      <c r="K777" s="38"/>
      <c r="L777" s="34"/>
      <c r="N777" s="35"/>
      <c r="O777" s="3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196" customFormat="1">
      <c r="A778" s="118"/>
      <c r="B778" s="112"/>
      <c r="C778" s="113"/>
      <c r="D778" s="114"/>
      <c r="E778" s="115"/>
      <c r="F778" s="116"/>
      <c r="G778" s="117"/>
      <c r="H778" s="4"/>
      <c r="I778" s="36"/>
      <c r="J778" s="37"/>
      <c r="K778" s="38"/>
      <c r="L778" s="34"/>
      <c r="N778" s="35"/>
      <c r="O778" s="3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196" customFormat="1">
      <c r="A779" s="118"/>
      <c r="B779" s="112"/>
      <c r="C779" s="113"/>
      <c r="D779" s="114"/>
      <c r="E779" s="115"/>
      <c r="F779" s="116"/>
      <c r="G779" s="117"/>
      <c r="H779" s="4"/>
      <c r="I779" s="36"/>
      <c r="J779" s="37"/>
      <c r="K779" s="38"/>
      <c r="L779" s="34"/>
      <c r="N779" s="35"/>
      <c r="O779" s="3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196" customFormat="1">
      <c r="A781" s="118"/>
      <c r="B781" s="112"/>
      <c r="C781" s="113"/>
      <c r="D781" s="114"/>
      <c r="E781" s="115"/>
      <c r="F781" s="116"/>
      <c r="G781" s="117"/>
      <c r="H781" s="4"/>
      <c r="I781" s="36"/>
      <c r="J781" s="37"/>
      <c r="K781" s="38"/>
      <c r="L781" s="34"/>
      <c r="N781" s="35"/>
      <c r="O781" s="3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196" customFormat="1">
      <c r="A783" s="118"/>
      <c r="B783" s="112"/>
      <c r="C783" s="113"/>
      <c r="D783" s="114"/>
      <c r="E783" s="115"/>
      <c r="F783" s="116"/>
      <c r="G783" s="117"/>
      <c r="H783" s="4"/>
      <c r="I783" s="36"/>
      <c r="J783" s="37"/>
      <c r="K783" s="38"/>
      <c r="L783" s="34"/>
      <c r="N783" s="35"/>
      <c r="O783" s="3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196" customFormat="1">
      <c r="A785" s="118"/>
      <c r="B785" s="112"/>
      <c r="C785" s="113"/>
      <c r="D785" s="114"/>
      <c r="E785" s="115"/>
      <c r="F785" s="116"/>
      <c r="G785" s="117"/>
      <c r="H785" s="4"/>
      <c r="I785" s="36"/>
      <c r="J785" s="37"/>
      <c r="K785" s="38"/>
      <c r="L785" s="34"/>
      <c r="N785" s="35"/>
      <c r="O785" s="3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196" customFormat="1">
      <c r="A787" s="118"/>
      <c r="B787" s="112"/>
      <c r="C787" s="113"/>
      <c r="D787" s="114"/>
      <c r="E787" s="115"/>
      <c r="F787" s="116"/>
      <c r="G787" s="117"/>
      <c r="H787" s="4"/>
      <c r="I787" s="36"/>
      <c r="J787" s="37"/>
      <c r="K787" s="38"/>
      <c r="L787" s="34"/>
      <c r="N787" s="35"/>
      <c r="O787" s="3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196" customFormat="1">
      <c r="A789" s="118"/>
      <c r="B789" s="112"/>
      <c r="C789" s="113"/>
      <c r="D789" s="114"/>
      <c r="E789" s="115"/>
      <c r="F789" s="116"/>
      <c r="G789" s="117"/>
      <c r="H789" s="4"/>
      <c r="I789" s="36"/>
      <c r="J789" s="37"/>
      <c r="K789" s="38"/>
      <c r="L789" s="34"/>
      <c r="N789" s="35"/>
      <c r="O789" s="3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196" customFormat="1">
      <c r="A791" s="118"/>
      <c r="B791" s="112"/>
      <c r="C791" s="113"/>
      <c r="D791" s="114"/>
      <c r="E791" s="115"/>
      <c r="F791" s="116"/>
      <c r="G791" s="117"/>
      <c r="H791" s="4"/>
      <c r="I791" s="36"/>
      <c r="J791" s="37"/>
      <c r="K791" s="38"/>
      <c r="L791" s="34"/>
      <c r="N791" s="35"/>
      <c r="O791" s="3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196" customFormat="1">
      <c r="A793" s="118"/>
      <c r="B793" s="112"/>
      <c r="C793" s="113"/>
      <c r="D793" s="114"/>
      <c r="E793" s="115"/>
      <c r="F793" s="116"/>
      <c r="G793" s="117"/>
      <c r="H793" s="4"/>
      <c r="I793" s="36"/>
      <c r="J793" s="37"/>
      <c r="K793" s="38"/>
      <c r="L793" s="34"/>
      <c r="N793" s="35"/>
      <c r="O793" s="3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196" customFormat="1">
      <c r="A795" s="118"/>
      <c r="B795" s="112"/>
      <c r="C795" s="113"/>
      <c r="D795" s="114"/>
      <c r="E795" s="115"/>
      <c r="F795" s="116"/>
      <c r="G795" s="117"/>
      <c r="H795" s="4"/>
      <c r="I795" s="36"/>
      <c r="J795" s="37"/>
      <c r="K795" s="38"/>
      <c r="L795" s="34"/>
      <c r="N795" s="35"/>
      <c r="O795" s="3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196" customFormat="1">
      <c r="A796" s="118"/>
      <c r="B796" s="112"/>
      <c r="C796" s="113"/>
      <c r="D796" s="114"/>
      <c r="E796" s="115"/>
      <c r="F796" s="116"/>
      <c r="G796" s="117"/>
      <c r="H796" s="4"/>
      <c r="I796" s="36"/>
      <c r="J796" s="37"/>
      <c r="K796" s="38"/>
      <c r="L796" s="34"/>
      <c r="N796" s="35"/>
      <c r="O796" s="3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196" customFormat="1">
      <c r="A798" s="118"/>
      <c r="B798" s="112"/>
      <c r="C798" s="113"/>
      <c r="D798" s="114"/>
      <c r="E798" s="115"/>
      <c r="F798" s="116"/>
      <c r="G798" s="117"/>
      <c r="H798" s="4"/>
      <c r="I798" s="36"/>
      <c r="J798" s="37"/>
      <c r="K798" s="38"/>
      <c r="L798" s="34"/>
      <c r="N798" s="35"/>
      <c r="O798" s="3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196" customFormat="1">
      <c r="A799" s="118"/>
      <c r="B799" s="112"/>
      <c r="C799" s="113"/>
      <c r="D799" s="114"/>
      <c r="E799" s="115"/>
      <c r="F799" s="116"/>
      <c r="G799" s="117"/>
      <c r="H799" s="4"/>
      <c r="I799" s="36"/>
      <c r="J799" s="37"/>
      <c r="K799" s="38"/>
      <c r="L799" s="34"/>
      <c r="N799" s="35"/>
      <c r="O799" s="3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196" customFormat="1">
      <c r="A800" s="118"/>
      <c r="B800" s="112"/>
      <c r="C800" s="113"/>
      <c r="D800" s="114"/>
      <c r="E800" s="115"/>
      <c r="F800" s="116"/>
      <c r="G800" s="117"/>
      <c r="H800" s="4"/>
      <c r="I800" s="36"/>
      <c r="J800" s="37"/>
      <c r="K800" s="38"/>
      <c r="L800" s="34"/>
      <c r="N800" s="35"/>
      <c r="O800" s="3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196" customFormat="1">
      <c r="A802" s="118"/>
      <c r="B802" s="112"/>
      <c r="C802" s="113"/>
      <c r="D802" s="114"/>
      <c r="E802" s="115"/>
      <c r="F802" s="116"/>
      <c r="G802" s="117"/>
      <c r="H802" s="4"/>
      <c r="I802" s="36"/>
      <c r="J802" s="37"/>
      <c r="K802" s="38"/>
      <c r="L802" s="34"/>
      <c r="N802" s="35"/>
      <c r="O802" s="3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196" customFormat="1">
      <c r="A804" s="118"/>
      <c r="B804" s="112"/>
      <c r="C804" s="113"/>
      <c r="D804" s="114"/>
      <c r="E804" s="115"/>
      <c r="F804" s="116"/>
      <c r="G804" s="117"/>
      <c r="H804" s="4"/>
      <c r="I804" s="36"/>
      <c r="J804" s="37"/>
      <c r="K804" s="38"/>
      <c r="L804" s="34"/>
      <c r="N804" s="35"/>
      <c r="O804" s="3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196" customFormat="1">
      <c r="A806" s="118"/>
      <c r="B806" s="112"/>
      <c r="C806" s="113"/>
      <c r="D806" s="114"/>
      <c r="E806" s="115"/>
      <c r="F806" s="116"/>
      <c r="G806" s="117"/>
      <c r="H806" s="4"/>
      <c r="I806" s="36"/>
      <c r="J806" s="37"/>
      <c r="K806" s="38"/>
      <c r="L806" s="34"/>
      <c r="N806" s="35"/>
      <c r="O806" s="3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196" customFormat="1">
      <c r="A808" s="118"/>
      <c r="B808" s="112"/>
      <c r="C808" s="113"/>
      <c r="D808" s="114"/>
      <c r="E808" s="115"/>
      <c r="F808" s="116"/>
      <c r="G808" s="117"/>
      <c r="H808" s="4"/>
      <c r="I808" s="36"/>
      <c r="J808" s="37"/>
      <c r="K808" s="38"/>
      <c r="L808" s="34"/>
      <c r="N808" s="35"/>
      <c r="O808" s="3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196" customFormat="1">
      <c r="A809" s="118"/>
      <c r="B809" s="112"/>
      <c r="C809" s="113"/>
      <c r="D809" s="114"/>
      <c r="E809" s="115"/>
      <c r="F809" s="116"/>
      <c r="G809" s="117"/>
      <c r="H809" s="4"/>
      <c r="I809" s="36"/>
      <c r="J809" s="37"/>
      <c r="K809" s="38"/>
      <c r="L809" s="34"/>
      <c r="N809" s="35"/>
      <c r="O809" s="3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196" customFormat="1">
      <c r="A810" s="118"/>
      <c r="B810" s="112"/>
      <c r="C810" s="113"/>
      <c r="D810" s="114"/>
      <c r="E810" s="115"/>
      <c r="F810" s="116"/>
      <c r="G810" s="117"/>
      <c r="H810" s="4"/>
      <c r="I810" s="36"/>
      <c r="J810" s="37"/>
      <c r="K810" s="38"/>
      <c r="L810" s="34"/>
      <c r="N810" s="35"/>
      <c r="O810" s="3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196" customFormat="1">
      <c r="A811" s="118"/>
      <c r="B811" s="112"/>
      <c r="C811" s="113"/>
      <c r="D811" s="114"/>
      <c r="E811" s="115"/>
      <c r="F811" s="116"/>
      <c r="G811" s="117"/>
      <c r="H811" s="4"/>
      <c r="I811" s="36"/>
      <c r="J811" s="37"/>
      <c r="K811" s="38"/>
      <c r="L811" s="34"/>
      <c r="N811" s="35"/>
      <c r="O811" s="3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196" customFormat="1">
      <c r="A812" s="118"/>
      <c r="B812" s="112"/>
      <c r="C812" s="113"/>
      <c r="D812" s="114"/>
      <c r="E812" s="115"/>
      <c r="F812" s="116"/>
      <c r="G812" s="117"/>
      <c r="H812" s="4"/>
      <c r="I812" s="36"/>
      <c r="J812" s="37"/>
      <c r="K812" s="38"/>
      <c r="L812" s="34"/>
      <c r="N812" s="35"/>
      <c r="O812" s="3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196" customFormat="1">
      <c r="A813" s="118"/>
      <c r="B813" s="112"/>
      <c r="C813" s="113"/>
      <c r="D813" s="114"/>
      <c r="E813" s="115"/>
      <c r="F813" s="116"/>
      <c r="G813" s="117"/>
      <c r="H813" s="4"/>
      <c r="I813" s="36"/>
      <c r="J813" s="37"/>
      <c r="K813" s="38"/>
      <c r="L813" s="34"/>
      <c r="N813" s="35"/>
      <c r="O813" s="3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196" customFormat="1">
      <c r="A814" s="118"/>
      <c r="B814" s="112"/>
      <c r="C814" s="113"/>
      <c r="D814" s="114"/>
      <c r="E814" s="115"/>
      <c r="F814" s="116"/>
      <c r="G814" s="117"/>
      <c r="H814" s="4"/>
      <c r="I814" s="36"/>
      <c r="J814" s="37"/>
      <c r="K814" s="38"/>
      <c r="L814" s="34"/>
      <c r="N814" s="35"/>
      <c r="O814" s="3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196" customFormat="1">
      <c r="A816" s="118"/>
      <c r="B816" s="112"/>
      <c r="C816" s="113"/>
      <c r="D816" s="114"/>
      <c r="E816" s="115"/>
      <c r="F816" s="116"/>
      <c r="G816" s="117"/>
      <c r="H816" s="4"/>
      <c r="I816" s="36"/>
      <c r="J816" s="37"/>
      <c r="K816" s="38"/>
      <c r="L816" s="34"/>
      <c r="N816" s="35"/>
      <c r="O816" s="3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196" customFormat="1">
      <c r="A818" s="118"/>
      <c r="B818" s="112"/>
      <c r="C818" s="113"/>
      <c r="D818" s="114"/>
      <c r="E818" s="115"/>
      <c r="F818" s="116"/>
      <c r="G818" s="117"/>
      <c r="H818" s="4"/>
      <c r="I818" s="36"/>
      <c r="J818" s="37"/>
      <c r="K818" s="38"/>
      <c r="L818" s="34"/>
      <c r="N818" s="35"/>
      <c r="O818" s="3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196" customFormat="1">
      <c r="A820" s="118"/>
      <c r="B820" s="112"/>
      <c r="C820" s="113"/>
      <c r="D820" s="114"/>
      <c r="E820" s="115"/>
      <c r="F820" s="116"/>
      <c r="G820" s="117"/>
      <c r="H820" s="4"/>
      <c r="I820" s="36"/>
      <c r="J820" s="37"/>
      <c r="K820" s="38"/>
      <c r="L820" s="34"/>
      <c r="N820" s="35"/>
      <c r="O820" s="3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196" customFormat="1">
      <c r="A822" s="118"/>
      <c r="B822" s="112"/>
      <c r="C822" s="113"/>
      <c r="D822" s="114"/>
      <c r="E822" s="115"/>
      <c r="F822" s="116"/>
      <c r="G822" s="117"/>
      <c r="H822" s="4"/>
      <c r="I822" s="36"/>
      <c r="J822" s="37"/>
      <c r="K822" s="38"/>
      <c r="L822" s="34"/>
      <c r="N822" s="35"/>
      <c r="O822" s="3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196" customFormat="1">
      <c r="A823" s="118"/>
      <c r="B823" s="112"/>
      <c r="C823" s="113"/>
      <c r="D823" s="114"/>
      <c r="E823" s="115"/>
      <c r="F823" s="116"/>
      <c r="G823" s="117"/>
      <c r="H823" s="4"/>
      <c r="I823" s="36"/>
      <c r="J823" s="37"/>
      <c r="K823" s="38"/>
      <c r="L823" s="34"/>
      <c r="N823" s="35"/>
      <c r="O823" s="3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196" customFormat="1">
      <c r="A825" s="118"/>
      <c r="B825" s="112"/>
      <c r="C825" s="113"/>
      <c r="D825" s="114"/>
      <c r="E825" s="115"/>
      <c r="F825" s="116"/>
      <c r="G825" s="117"/>
      <c r="H825" s="4"/>
      <c r="I825" s="36"/>
      <c r="J825" s="37"/>
      <c r="K825" s="38"/>
      <c r="L825" s="34"/>
      <c r="N825" s="35"/>
      <c r="O825" s="3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196" customFormat="1">
      <c r="A827" s="118"/>
      <c r="B827" s="112"/>
      <c r="C827" s="113"/>
      <c r="D827" s="114"/>
      <c r="E827" s="115"/>
      <c r="F827" s="116"/>
      <c r="G827" s="117"/>
      <c r="H827" s="4"/>
      <c r="I827" s="36"/>
      <c r="J827" s="37"/>
      <c r="K827" s="38"/>
      <c r="L827" s="34"/>
      <c r="N827" s="35"/>
      <c r="O827" s="3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196" customFormat="1">
      <c r="A829" s="118"/>
      <c r="B829" s="112"/>
      <c r="C829" s="113"/>
      <c r="D829" s="114"/>
      <c r="E829" s="115"/>
      <c r="F829" s="116"/>
      <c r="G829" s="117"/>
      <c r="H829" s="4"/>
      <c r="I829" s="36"/>
      <c r="J829" s="37"/>
      <c r="K829" s="38"/>
      <c r="L829" s="34"/>
      <c r="N829" s="35"/>
      <c r="O829" s="3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196" customFormat="1">
      <c r="A831" s="118"/>
      <c r="B831" s="112"/>
      <c r="C831" s="113"/>
      <c r="D831" s="114"/>
      <c r="E831" s="115"/>
      <c r="F831" s="116"/>
      <c r="G831" s="117"/>
      <c r="H831" s="4"/>
      <c r="I831" s="36"/>
      <c r="J831" s="37"/>
      <c r="K831" s="38"/>
      <c r="L831" s="34"/>
      <c r="N831" s="35"/>
      <c r="O831" s="3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196" customFormat="1">
      <c r="A833" s="118"/>
      <c r="B833" s="112"/>
      <c r="C833" s="113"/>
      <c r="D833" s="114"/>
      <c r="E833" s="115"/>
      <c r="F833" s="116"/>
      <c r="G833" s="117"/>
      <c r="H833" s="4"/>
      <c r="I833" s="36"/>
      <c r="J833" s="37"/>
      <c r="K833" s="38"/>
      <c r="L833" s="34"/>
      <c r="N833" s="35"/>
      <c r="O833" s="3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196" customFormat="1">
      <c r="A835" s="118"/>
      <c r="B835" s="112"/>
      <c r="C835" s="113"/>
      <c r="D835" s="114"/>
      <c r="E835" s="115"/>
      <c r="F835" s="116"/>
      <c r="G835" s="117"/>
      <c r="H835" s="4"/>
      <c r="I835" s="36"/>
      <c r="J835" s="37"/>
      <c r="K835" s="38"/>
      <c r="L835" s="34"/>
      <c r="N835" s="35"/>
      <c r="O835" s="3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196" customFormat="1">
      <c r="A837" s="118"/>
      <c r="B837" s="112"/>
      <c r="C837" s="113"/>
      <c r="D837" s="114"/>
      <c r="E837" s="115"/>
      <c r="F837" s="116"/>
      <c r="G837" s="117"/>
      <c r="H837" s="4"/>
      <c r="I837" s="36"/>
      <c r="J837" s="37"/>
      <c r="K837" s="38"/>
      <c r="L837" s="34"/>
      <c r="N837" s="35"/>
      <c r="O837" s="3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196" customFormat="1">
      <c r="A838" s="118"/>
      <c r="B838" s="112"/>
      <c r="C838" s="113"/>
      <c r="D838" s="114"/>
      <c r="E838" s="115"/>
      <c r="F838" s="116"/>
      <c r="G838" s="117"/>
      <c r="H838" s="4"/>
      <c r="I838" s="36"/>
      <c r="J838" s="37"/>
      <c r="K838" s="38"/>
      <c r="L838" s="34"/>
      <c r="N838" s="35"/>
      <c r="O838" s="3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196" customFormat="1">
      <c r="A840" s="118"/>
      <c r="B840" s="112"/>
      <c r="C840" s="113"/>
      <c r="D840" s="114"/>
      <c r="E840" s="115"/>
      <c r="F840" s="116"/>
      <c r="G840" s="117"/>
      <c r="H840" s="4"/>
      <c r="I840" s="36"/>
      <c r="J840" s="37"/>
      <c r="K840" s="38"/>
      <c r="L840" s="34"/>
      <c r="N840" s="35"/>
      <c r="O840" s="3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196" customFormat="1">
      <c r="A842" s="118"/>
      <c r="B842" s="112"/>
      <c r="C842" s="113"/>
      <c r="D842" s="114"/>
      <c r="E842" s="115"/>
      <c r="F842" s="116"/>
      <c r="G842" s="117"/>
      <c r="H842" s="4"/>
      <c r="I842" s="36"/>
      <c r="J842" s="37"/>
      <c r="K842" s="38"/>
      <c r="L842" s="34"/>
      <c r="N842" s="35"/>
      <c r="O842" s="3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196" customFormat="1">
      <c r="A843" s="118"/>
      <c r="B843" s="112"/>
      <c r="C843" s="113"/>
      <c r="D843" s="114"/>
      <c r="E843" s="115"/>
      <c r="F843" s="116"/>
      <c r="G843" s="117"/>
      <c r="H843" s="4"/>
      <c r="I843" s="36"/>
      <c r="J843" s="37"/>
      <c r="K843" s="38"/>
      <c r="L843" s="34"/>
      <c r="N843" s="35"/>
      <c r="O843" s="3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196" customFormat="1">
      <c r="A845" s="118"/>
      <c r="B845" s="112"/>
      <c r="C845" s="113"/>
      <c r="D845" s="114"/>
      <c r="E845" s="115"/>
      <c r="F845" s="116"/>
      <c r="G845" s="117"/>
      <c r="H845" s="4"/>
      <c r="I845" s="36"/>
      <c r="J845" s="37"/>
      <c r="K845" s="38"/>
      <c r="L845" s="34"/>
      <c r="N845" s="35"/>
      <c r="O845" s="3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196" customFormat="1">
      <c r="A846" s="118"/>
      <c r="B846" s="112"/>
      <c r="C846" s="113"/>
      <c r="D846" s="114"/>
      <c r="E846" s="115"/>
      <c r="F846" s="116"/>
      <c r="G846" s="117"/>
      <c r="H846" s="4"/>
      <c r="I846" s="36"/>
      <c r="J846" s="37"/>
      <c r="K846" s="38"/>
      <c r="L846" s="34"/>
      <c r="N846" s="35"/>
      <c r="O846" s="3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196" customFormat="1">
      <c r="A847" s="118"/>
      <c r="B847" s="112"/>
      <c r="C847" s="113"/>
      <c r="D847" s="114"/>
      <c r="E847" s="115"/>
      <c r="F847" s="116"/>
      <c r="G847" s="117"/>
      <c r="H847" s="4"/>
      <c r="I847" s="36"/>
      <c r="J847" s="37"/>
      <c r="K847" s="38"/>
      <c r="L847" s="34"/>
      <c r="N847" s="35"/>
      <c r="O847" s="3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196" customFormat="1">
      <c r="A848" s="118"/>
      <c r="B848" s="112"/>
      <c r="C848" s="113"/>
      <c r="D848" s="114"/>
      <c r="E848" s="115"/>
      <c r="F848" s="116"/>
      <c r="G848" s="117"/>
      <c r="H848" s="4"/>
      <c r="I848" s="36"/>
      <c r="J848" s="37"/>
      <c r="K848" s="38"/>
      <c r="L848" s="34"/>
      <c r="N848" s="35"/>
      <c r="O848" s="3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196" customFormat="1">
      <c r="A849" s="118"/>
      <c r="B849" s="112"/>
      <c r="C849" s="113"/>
      <c r="D849" s="114"/>
      <c r="E849" s="115"/>
      <c r="F849" s="116"/>
      <c r="G849" s="117"/>
      <c r="H849" s="4"/>
      <c r="I849" s="36"/>
      <c r="J849" s="37"/>
      <c r="K849" s="38"/>
      <c r="L849" s="34"/>
      <c r="N849" s="35"/>
      <c r="O849" s="3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196" customFormat="1">
      <c r="A851" s="118"/>
      <c r="B851" s="112"/>
      <c r="C851" s="113"/>
      <c r="D851" s="114"/>
      <c r="E851" s="115"/>
      <c r="F851" s="116"/>
      <c r="G851" s="117"/>
      <c r="H851" s="4"/>
      <c r="I851" s="36"/>
      <c r="J851" s="37"/>
      <c r="K851" s="38"/>
      <c r="L851" s="34"/>
      <c r="N851" s="35"/>
      <c r="O851" s="3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196" customFormat="1">
      <c r="A853" s="118"/>
      <c r="B853" s="112"/>
      <c r="C853" s="113"/>
      <c r="D853" s="114"/>
      <c r="E853" s="115"/>
      <c r="F853" s="116"/>
      <c r="G853" s="117"/>
      <c r="H853" s="4"/>
      <c r="I853" s="36"/>
      <c r="J853" s="37"/>
      <c r="K853" s="38"/>
      <c r="L853" s="34"/>
      <c r="N853" s="35"/>
      <c r="O853" s="3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196" customFormat="1">
      <c r="A855" s="118"/>
      <c r="B855" s="112"/>
      <c r="C855" s="113"/>
      <c r="D855" s="114"/>
      <c r="E855" s="115"/>
      <c r="F855" s="116"/>
      <c r="G855" s="117"/>
      <c r="H855" s="4"/>
      <c r="I855" s="36"/>
      <c r="J855" s="37"/>
      <c r="K855" s="38"/>
      <c r="L855" s="34"/>
      <c r="N855" s="35"/>
      <c r="O855" s="3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196" customFormat="1">
      <c r="A857" s="118"/>
      <c r="B857" s="112"/>
      <c r="C857" s="113"/>
      <c r="D857" s="114"/>
      <c r="E857" s="115"/>
      <c r="F857" s="116"/>
      <c r="G857" s="117"/>
      <c r="H857" s="4"/>
      <c r="I857" s="36"/>
      <c r="J857" s="37"/>
      <c r="K857" s="38"/>
      <c r="L857" s="34"/>
      <c r="N857" s="35"/>
      <c r="O857" s="3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196" customFormat="1">
      <c r="A859" s="118"/>
      <c r="B859" s="112"/>
      <c r="C859" s="113"/>
      <c r="D859" s="114"/>
      <c r="E859" s="115"/>
      <c r="F859" s="116"/>
      <c r="G859" s="117"/>
      <c r="H859" s="4"/>
      <c r="I859" s="36"/>
      <c r="J859" s="37"/>
      <c r="K859" s="38"/>
      <c r="L859" s="34"/>
      <c r="N859" s="35"/>
      <c r="O859" s="3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196" customFormat="1">
      <c r="A861" s="118"/>
      <c r="B861" s="112"/>
      <c r="C861" s="113"/>
      <c r="D861" s="114"/>
      <c r="E861" s="115"/>
      <c r="F861" s="116"/>
      <c r="G861" s="117"/>
      <c r="H861" s="4"/>
      <c r="I861" s="36"/>
      <c r="J861" s="37"/>
      <c r="K861" s="38"/>
      <c r="L861" s="34"/>
      <c r="N861" s="35"/>
      <c r="O861" s="3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196" customFormat="1">
      <c r="A862" s="118"/>
      <c r="B862" s="112"/>
      <c r="C862" s="113"/>
      <c r="D862" s="114"/>
      <c r="E862" s="115"/>
      <c r="F862" s="116"/>
      <c r="G862" s="117"/>
      <c r="H862" s="4"/>
      <c r="I862" s="36"/>
      <c r="J862" s="37"/>
      <c r="K862" s="38"/>
      <c r="L862" s="34"/>
      <c r="N862" s="35"/>
      <c r="O862" s="3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196" customFormat="1">
      <c r="A863" s="118"/>
      <c r="B863" s="112"/>
      <c r="C863" s="113"/>
      <c r="D863" s="114"/>
      <c r="E863" s="115"/>
      <c r="F863" s="116"/>
      <c r="G863" s="117"/>
      <c r="H863" s="4"/>
      <c r="I863" s="36"/>
      <c r="J863" s="37"/>
      <c r="K863" s="38"/>
      <c r="L863" s="34"/>
      <c r="N863" s="35"/>
      <c r="O863" s="3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196" customFormat="1">
      <c r="A865" s="118"/>
      <c r="B865" s="112"/>
      <c r="C865" s="113"/>
      <c r="D865" s="114"/>
      <c r="E865" s="115"/>
      <c r="F865" s="116"/>
      <c r="G865" s="117"/>
      <c r="H865" s="4"/>
      <c r="I865" s="36"/>
      <c r="J865" s="37"/>
      <c r="K865" s="38"/>
      <c r="L865" s="34"/>
      <c r="N865" s="35"/>
      <c r="O865" s="3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196" customFormat="1">
      <c r="A867" s="118"/>
      <c r="B867" s="112"/>
      <c r="C867" s="113"/>
      <c r="D867" s="114"/>
      <c r="E867" s="115"/>
      <c r="F867" s="116"/>
      <c r="G867" s="117"/>
      <c r="H867" s="4"/>
      <c r="I867" s="36"/>
      <c r="J867" s="37"/>
      <c r="K867" s="38"/>
      <c r="L867" s="34"/>
      <c r="N867" s="35"/>
      <c r="O867" s="3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196" customFormat="1">
      <c r="A869" s="118"/>
      <c r="B869" s="112"/>
      <c r="C869" s="113"/>
      <c r="D869" s="114"/>
      <c r="E869" s="115"/>
      <c r="F869" s="116"/>
      <c r="G869" s="117"/>
      <c r="H869" s="4"/>
      <c r="I869" s="36"/>
      <c r="J869" s="37"/>
      <c r="K869" s="38"/>
      <c r="L869" s="34"/>
      <c r="N869" s="35"/>
      <c r="O869" s="3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196" customFormat="1">
      <c r="A871" s="118"/>
      <c r="B871" s="112"/>
      <c r="C871" s="113"/>
      <c r="D871" s="114"/>
      <c r="E871" s="115"/>
      <c r="F871" s="116"/>
      <c r="G871" s="117"/>
      <c r="H871" s="4"/>
      <c r="I871" s="36"/>
      <c r="J871" s="37"/>
      <c r="K871" s="38"/>
      <c r="L871" s="34"/>
      <c r="N871" s="35"/>
      <c r="O871" s="3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196" customFormat="1">
      <c r="A873" s="118"/>
      <c r="B873" s="112"/>
      <c r="C873" s="113"/>
      <c r="D873" s="114"/>
      <c r="E873" s="115"/>
      <c r="F873" s="116"/>
      <c r="G873" s="117"/>
      <c r="H873" s="4"/>
      <c r="I873" s="36"/>
      <c r="J873" s="37"/>
      <c r="K873" s="38"/>
      <c r="L873" s="34"/>
      <c r="N873" s="35"/>
      <c r="O873" s="3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196" customFormat="1">
      <c r="A875" s="118"/>
      <c r="B875" s="112"/>
      <c r="C875" s="113"/>
      <c r="D875" s="114"/>
      <c r="E875" s="115"/>
      <c r="F875" s="116"/>
      <c r="G875" s="117"/>
      <c r="H875" s="4"/>
      <c r="I875" s="36"/>
      <c r="J875" s="37"/>
      <c r="K875" s="38"/>
      <c r="L875" s="34"/>
      <c r="N875" s="35"/>
      <c r="O875" s="3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196" customFormat="1">
      <c r="A877" s="118"/>
      <c r="B877" s="112"/>
      <c r="C877" s="113"/>
      <c r="D877" s="114"/>
      <c r="E877" s="115"/>
      <c r="F877" s="116"/>
      <c r="G877" s="117"/>
      <c r="H877" s="4"/>
      <c r="I877" s="36"/>
      <c r="J877" s="37"/>
      <c r="K877" s="38"/>
      <c r="L877" s="34"/>
      <c r="N877" s="35"/>
      <c r="O877" s="3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196" customFormat="1">
      <c r="A878" s="118"/>
      <c r="B878" s="112"/>
      <c r="C878" s="113"/>
      <c r="D878" s="114"/>
      <c r="E878" s="115"/>
      <c r="F878" s="116"/>
      <c r="G878" s="117"/>
      <c r="H878" s="4"/>
      <c r="I878" s="36"/>
      <c r="J878" s="37"/>
      <c r="K878" s="38"/>
      <c r="L878" s="34"/>
      <c r="N878" s="35"/>
      <c r="O878" s="3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196" customFormat="1">
      <c r="A880" s="118"/>
      <c r="B880" s="112"/>
      <c r="C880" s="113"/>
      <c r="D880" s="114"/>
      <c r="E880" s="115"/>
      <c r="F880" s="116"/>
      <c r="G880" s="117"/>
      <c r="H880" s="4"/>
      <c r="I880" s="36"/>
      <c r="J880" s="37"/>
      <c r="K880" s="38"/>
      <c r="L880" s="34"/>
      <c r="N880" s="35"/>
      <c r="O880" s="3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196" customFormat="1">
      <c r="A882" s="118"/>
      <c r="B882" s="112"/>
      <c r="C882" s="113"/>
      <c r="D882" s="114"/>
      <c r="E882" s="115"/>
      <c r="F882" s="116"/>
      <c r="G882" s="117"/>
      <c r="H882" s="4"/>
      <c r="I882" s="36"/>
      <c r="J882" s="37"/>
      <c r="K882" s="38"/>
      <c r="L882" s="34"/>
      <c r="N882" s="35"/>
      <c r="O882" s="3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196" customFormat="1">
      <c r="A884" s="118"/>
      <c r="B884" s="112"/>
      <c r="C884" s="113"/>
      <c r="D884" s="114"/>
      <c r="E884" s="115"/>
      <c r="F884" s="116"/>
      <c r="G884" s="117"/>
      <c r="H884" s="4"/>
      <c r="I884" s="36"/>
      <c r="J884" s="37"/>
      <c r="K884" s="38"/>
      <c r="L884" s="34"/>
      <c r="N884" s="35"/>
      <c r="O884" s="3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196" customFormat="1">
      <c r="A886" s="118"/>
      <c r="B886" s="112"/>
      <c r="C886" s="113"/>
      <c r="D886" s="114"/>
      <c r="E886" s="115"/>
      <c r="F886" s="116"/>
      <c r="G886" s="117"/>
      <c r="H886" s="4"/>
      <c r="I886" s="36"/>
      <c r="J886" s="37"/>
      <c r="K886" s="38"/>
      <c r="L886" s="34"/>
      <c r="N886" s="35"/>
      <c r="O886" s="3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196" customFormat="1">
      <c r="A888" s="118"/>
      <c r="B888" s="112"/>
      <c r="C888" s="113"/>
      <c r="D888" s="114"/>
      <c r="E888" s="115"/>
      <c r="F888" s="116"/>
      <c r="G888" s="117"/>
      <c r="H888" s="4"/>
      <c r="I888" s="36"/>
      <c r="J888" s="37"/>
      <c r="K888" s="38"/>
      <c r="L888" s="34"/>
      <c r="N888" s="35"/>
      <c r="O888" s="3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196" customFormat="1">
      <c r="A890" s="118"/>
      <c r="B890" s="112"/>
      <c r="C890" s="113"/>
      <c r="D890" s="114"/>
      <c r="E890" s="115"/>
      <c r="F890" s="116"/>
      <c r="G890" s="117"/>
      <c r="H890" s="4"/>
      <c r="I890" s="36"/>
      <c r="J890" s="37"/>
      <c r="K890" s="38"/>
      <c r="L890" s="34"/>
      <c r="N890" s="35"/>
      <c r="O890" s="3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196" customFormat="1">
      <c r="A891" s="118"/>
      <c r="B891" s="112"/>
      <c r="C891" s="113"/>
      <c r="D891" s="114"/>
      <c r="E891" s="115"/>
      <c r="F891" s="116"/>
      <c r="G891" s="117"/>
      <c r="H891" s="4"/>
      <c r="I891" s="36"/>
      <c r="J891" s="37"/>
      <c r="K891" s="38"/>
      <c r="L891" s="34"/>
      <c r="N891" s="35"/>
      <c r="O891" s="3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196" customFormat="1">
      <c r="A893" s="118"/>
      <c r="B893" s="112"/>
      <c r="C893" s="113"/>
      <c r="D893" s="114"/>
      <c r="E893" s="115"/>
      <c r="F893" s="116"/>
      <c r="G893" s="117"/>
      <c r="H893" s="4"/>
      <c r="I893" s="36"/>
      <c r="J893" s="37"/>
      <c r="K893" s="38"/>
      <c r="L893" s="34"/>
      <c r="N893" s="35"/>
      <c r="O893" s="3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196" customFormat="1">
      <c r="A895" s="118"/>
      <c r="B895" s="112"/>
      <c r="C895" s="113"/>
      <c r="D895" s="114"/>
      <c r="E895" s="115"/>
      <c r="F895" s="116"/>
      <c r="G895" s="117"/>
      <c r="H895" s="4"/>
      <c r="I895" s="36"/>
      <c r="J895" s="37"/>
      <c r="K895" s="38"/>
      <c r="L895" s="34"/>
      <c r="N895" s="35"/>
      <c r="O895" s="3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196" customFormat="1">
      <c r="A897" s="118"/>
      <c r="B897" s="112"/>
      <c r="C897" s="113"/>
      <c r="D897" s="114"/>
      <c r="E897" s="115"/>
      <c r="F897" s="116"/>
      <c r="G897" s="117"/>
      <c r="H897" s="4"/>
      <c r="I897" s="36"/>
      <c r="J897" s="37"/>
      <c r="K897" s="38"/>
      <c r="L897" s="34"/>
      <c r="N897" s="35"/>
      <c r="O897" s="3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196" customFormat="1">
      <c r="A899" s="118"/>
      <c r="B899" s="112"/>
      <c r="C899" s="113"/>
      <c r="D899" s="114"/>
      <c r="E899" s="115"/>
      <c r="F899" s="116"/>
      <c r="G899" s="117"/>
      <c r="H899" s="4"/>
      <c r="I899" s="36"/>
      <c r="J899" s="37"/>
      <c r="K899" s="38"/>
      <c r="L899" s="34"/>
      <c r="N899" s="35"/>
      <c r="O899" s="3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196" customFormat="1">
      <c r="A901" s="118"/>
      <c r="B901" s="112"/>
      <c r="C901" s="113"/>
      <c r="D901" s="114"/>
      <c r="E901" s="115"/>
      <c r="F901" s="116"/>
      <c r="G901" s="117"/>
      <c r="H901" s="4"/>
      <c r="I901" s="36"/>
      <c r="J901" s="37"/>
      <c r="K901" s="38"/>
      <c r="L901" s="34"/>
      <c r="N901" s="35"/>
      <c r="O901" s="3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196" customFormat="1">
      <c r="A903" s="118"/>
      <c r="B903" s="112"/>
      <c r="C903" s="113"/>
      <c r="D903" s="114"/>
      <c r="E903" s="115"/>
      <c r="F903" s="116"/>
      <c r="G903" s="117"/>
      <c r="H903" s="4"/>
      <c r="I903" s="36"/>
      <c r="J903" s="37"/>
      <c r="K903" s="38"/>
      <c r="L903" s="34"/>
      <c r="N903" s="35"/>
      <c r="O903" s="3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196" customFormat="1">
      <c r="A905" s="118"/>
      <c r="B905" s="112"/>
      <c r="C905" s="113"/>
      <c r="D905" s="114"/>
      <c r="E905" s="115"/>
      <c r="F905" s="116"/>
      <c r="G905" s="117"/>
      <c r="H905" s="4"/>
      <c r="I905" s="36"/>
      <c r="J905" s="37"/>
      <c r="K905" s="38"/>
      <c r="L905" s="34"/>
      <c r="N905" s="35"/>
      <c r="O905" s="3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196" customFormat="1">
      <c r="A907" s="118"/>
      <c r="B907" s="112"/>
      <c r="C907" s="113"/>
      <c r="D907" s="114"/>
      <c r="E907" s="115"/>
      <c r="F907" s="116"/>
      <c r="G907" s="117"/>
      <c r="H907" s="4"/>
      <c r="I907" s="36"/>
      <c r="J907" s="37"/>
      <c r="K907" s="38"/>
      <c r="L907" s="34"/>
      <c r="N907" s="35"/>
      <c r="O907" s="3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196" customFormat="1">
      <c r="A909" s="118"/>
      <c r="B909" s="112"/>
      <c r="C909" s="113"/>
      <c r="D909" s="114"/>
      <c r="E909" s="115"/>
      <c r="F909" s="116"/>
      <c r="G909" s="117"/>
      <c r="H909" s="4"/>
      <c r="I909" s="36"/>
      <c r="J909" s="37"/>
      <c r="K909" s="38"/>
      <c r="L909" s="34"/>
      <c r="N909" s="35"/>
      <c r="O909" s="3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196" customFormat="1">
      <c r="A911" s="118"/>
      <c r="B911" s="112"/>
      <c r="C911" s="113"/>
      <c r="D911" s="114"/>
      <c r="E911" s="115"/>
      <c r="F911" s="116"/>
      <c r="G911" s="117"/>
      <c r="H911" s="4"/>
      <c r="I911" s="36"/>
      <c r="J911" s="37"/>
      <c r="K911" s="38"/>
      <c r="L911" s="34"/>
      <c r="N911" s="35"/>
      <c r="O911" s="3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196" customFormat="1">
      <c r="A913" s="118"/>
      <c r="B913" s="112"/>
      <c r="C913" s="113"/>
      <c r="D913" s="114"/>
      <c r="E913" s="115"/>
      <c r="F913" s="116"/>
      <c r="G913" s="117"/>
      <c r="H913" s="4"/>
      <c r="I913" s="36"/>
      <c r="J913" s="37"/>
      <c r="K913" s="38"/>
      <c r="L913" s="34"/>
      <c r="N913" s="35"/>
      <c r="O913" s="3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196" customFormat="1">
      <c r="A915" s="118"/>
      <c r="B915" s="112"/>
      <c r="C915" s="113"/>
      <c r="D915" s="114"/>
      <c r="E915" s="115"/>
      <c r="F915" s="116"/>
      <c r="G915" s="117"/>
      <c r="H915" s="4"/>
      <c r="I915" s="36"/>
      <c r="J915" s="37"/>
      <c r="K915" s="38"/>
      <c r="L915" s="34"/>
      <c r="N915" s="35"/>
      <c r="O915" s="3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196" customFormat="1">
      <c r="A917" s="118"/>
      <c r="B917" s="112"/>
      <c r="C917" s="113"/>
      <c r="D917" s="114"/>
      <c r="E917" s="115"/>
      <c r="F917" s="116"/>
      <c r="G917" s="117"/>
      <c r="H917" s="4"/>
      <c r="I917" s="36"/>
      <c r="J917" s="37"/>
      <c r="K917" s="38"/>
      <c r="L917" s="34"/>
      <c r="N917" s="35"/>
      <c r="O917" s="3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196" customFormat="1">
      <c r="A919" s="118"/>
      <c r="B919" s="112"/>
      <c r="C919" s="113"/>
      <c r="D919" s="114"/>
      <c r="E919" s="115"/>
      <c r="F919" s="116"/>
      <c r="G919" s="117"/>
      <c r="H919" s="4"/>
      <c r="I919" s="36"/>
      <c r="J919" s="37"/>
      <c r="K919" s="38"/>
      <c r="L919" s="34"/>
      <c r="N919" s="35"/>
      <c r="O919" s="3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196" customFormat="1">
      <c r="A921" s="118"/>
      <c r="B921" s="112"/>
      <c r="C921" s="113"/>
      <c r="D921" s="114"/>
      <c r="E921" s="115"/>
      <c r="F921" s="116"/>
      <c r="G921" s="117"/>
      <c r="H921" s="4"/>
      <c r="I921" s="36"/>
      <c r="J921" s="37"/>
      <c r="K921" s="38"/>
      <c r="L921" s="34"/>
      <c r="N921" s="35"/>
      <c r="O921" s="3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196" customFormat="1">
      <c r="A923" s="118"/>
      <c r="B923" s="112"/>
      <c r="C923" s="113"/>
      <c r="D923" s="114"/>
      <c r="E923" s="115"/>
      <c r="F923" s="116"/>
      <c r="G923" s="117"/>
      <c r="H923" s="4"/>
      <c r="I923" s="36"/>
      <c r="J923" s="37"/>
      <c r="K923" s="38"/>
      <c r="L923" s="34"/>
      <c r="N923" s="35"/>
      <c r="O923" s="3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196" customFormat="1">
      <c r="A925" s="118"/>
      <c r="B925" s="112"/>
      <c r="C925" s="113"/>
      <c r="D925" s="114"/>
      <c r="E925" s="115"/>
      <c r="F925" s="116"/>
      <c r="G925" s="117"/>
      <c r="H925" s="4"/>
      <c r="I925" s="36"/>
      <c r="J925" s="37"/>
      <c r="K925" s="38"/>
      <c r="L925" s="34"/>
      <c r="N925" s="35"/>
      <c r="O925" s="3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196" customFormat="1">
      <c r="A926" s="118"/>
      <c r="B926" s="112"/>
      <c r="C926" s="113"/>
      <c r="D926" s="114"/>
      <c r="E926" s="115"/>
      <c r="F926" s="116"/>
      <c r="G926" s="117"/>
      <c r="H926" s="4"/>
      <c r="I926" s="36"/>
      <c r="J926" s="37"/>
      <c r="K926" s="38"/>
      <c r="L926" s="34"/>
      <c r="N926" s="35"/>
      <c r="O926" s="3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196" customFormat="1">
      <c r="A927" s="118"/>
      <c r="B927" s="112"/>
      <c r="C927" s="113"/>
      <c r="D927" s="114"/>
      <c r="E927" s="115"/>
      <c r="F927" s="116"/>
      <c r="G927" s="117"/>
      <c r="H927" s="4"/>
      <c r="I927" s="36"/>
      <c r="J927" s="37"/>
      <c r="K927" s="38"/>
      <c r="L927" s="34"/>
      <c r="N927" s="35"/>
      <c r="O927" s="3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196" customFormat="1">
      <c r="A929" s="118"/>
      <c r="B929" s="112"/>
      <c r="C929" s="113"/>
      <c r="D929" s="114"/>
      <c r="E929" s="115"/>
      <c r="F929" s="116"/>
      <c r="G929" s="117"/>
      <c r="H929" s="4"/>
      <c r="I929" s="36"/>
      <c r="J929" s="37"/>
      <c r="K929" s="38"/>
      <c r="L929" s="34"/>
      <c r="N929" s="35"/>
      <c r="O929" s="3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196" customFormat="1">
      <c r="A931" s="118"/>
      <c r="B931" s="112"/>
      <c r="C931" s="113"/>
      <c r="D931" s="114"/>
      <c r="E931" s="115"/>
      <c r="F931" s="116"/>
      <c r="G931" s="117"/>
      <c r="H931" s="4"/>
      <c r="I931" s="36"/>
      <c r="J931" s="37"/>
      <c r="K931" s="38"/>
      <c r="L931" s="34"/>
      <c r="N931" s="35"/>
      <c r="O931" s="3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196" customFormat="1">
      <c r="A933" s="118"/>
      <c r="B933" s="112"/>
      <c r="C933" s="113"/>
      <c r="D933" s="114"/>
      <c r="E933" s="115"/>
      <c r="F933" s="116"/>
      <c r="G933" s="117"/>
      <c r="H933" s="4"/>
      <c r="I933" s="36"/>
      <c r="J933" s="37"/>
      <c r="K933" s="38"/>
      <c r="L933" s="34"/>
      <c r="N933" s="35"/>
      <c r="O933" s="3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196" customFormat="1">
      <c r="A935" s="118"/>
      <c r="B935" s="112"/>
      <c r="C935" s="113"/>
      <c r="D935" s="114"/>
      <c r="E935" s="115"/>
      <c r="F935" s="116"/>
      <c r="G935" s="117"/>
      <c r="H935" s="4"/>
      <c r="I935" s="36"/>
      <c r="J935" s="37"/>
      <c r="K935" s="38"/>
      <c r="L935" s="34"/>
      <c r="N935" s="35"/>
      <c r="O935" s="3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196" customFormat="1">
      <c r="A936" s="118"/>
      <c r="B936" s="112"/>
      <c r="C936" s="113"/>
      <c r="D936" s="114"/>
      <c r="E936" s="115"/>
      <c r="F936" s="116"/>
      <c r="G936" s="117"/>
      <c r="H936" s="4"/>
      <c r="I936" s="36"/>
      <c r="J936" s="37"/>
      <c r="K936" s="38"/>
      <c r="L936" s="34"/>
      <c r="N936" s="35"/>
      <c r="O936" s="3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196" customFormat="1">
      <c r="A937" s="118"/>
      <c r="B937" s="112"/>
      <c r="C937" s="113"/>
      <c r="D937" s="114"/>
      <c r="E937" s="115"/>
      <c r="F937" s="116"/>
      <c r="G937" s="117"/>
      <c r="H937" s="4"/>
      <c r="I937" s="36"/>
      <c r="J937" s="37"/>
      <c r="K937" s="38"/>
      <c r="L937" s="34"/>
      <c r="N937" s="35"/>
      <c r="O937" s="3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196" customFormat="1">
      <c r="A939" s="118"/>
      <c r="B939" s="112"/>
      <c r="C939" s="113"/>
      <c r="D939" s="114"/>
      <c r="E939" s="115"/>
      <c r="F939" s="116"/>
      <c r="G939" s="117"/>
      <c r="H939" s="4"/>
      <c r="I939" s="36"/>
      <c r="J939" s="37"/>
      <c r="K939" s="38"/>
      <c r="L939" s="34"/>
      <c r="N939" s="35"/>
      <c r="O939" s="3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196" customFormat="1">
      <c r="A941" s="118"/>
      <c r="B941" s="112"/>
      <c r="C941" s="113"/>
      <c r="D941" s="114"/>
      <c r="E941" s="115"/>
      <c r="F941" s="116"/>
      <c r="G941" s="117"/>
      <c r="H941" s="4"/>
      <c r="I941" s="36"/>
      <c r="J941" s="37"/>
      <c r="K941" s="38"/>
      <c r="L941" s="34"/>
      <c r="N941" s="35"/>
      <c r="O941" s="3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196" customFormat="1">
      <c r="A943" s="118"/>
      <c r="B943" s="112"/>
      <c r="C943" s="113"/>
      <c r="D943" s="114"/>
      <c r="E943" s="115"/>
      <c r="F943" s="116"/>
      <c r="G943" s="117"/>
      <c r="H943" s="4"/>
      <c r="I943" s="36"/>
      <c r="J943" s="37"/>
      <c r="K943" s="38"/>
      <c r="L943" s="34"/>
      <c r="N943" s="35"/>
      <c r="O943" s="3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196" customFormat="1">
      <c r="A945" s="118"/>
      <c r="B945" s="112"/>
      <c r="C945" s="113"/>
      <c r="D945" s="114"/>
      <c r="E945" s="115"/>
      <c r="F945" s="116"/>
      <c r="G945" s="117"/>
      <c r="H945" s="4"/>
      <c r="I945" s="36"/>
      <c r="J945" s="37"/>
      <c r="K945" s="38"/>
      <c r="L945" s="34"/>
      <c r="N945" s="35"/>
      <c r="O945" s="3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196" customFormat="1">
      <c r="A946" s="118"/>
      <c r="B946" s="112"/>
      <c r="C946" s="113"/>
      <c r="D946" s="114"/>
      <c r="E946" s="115"/>
      <c r="F946" s="116"/>
      <c r="G946" s="117"/>
      <c r="H946" s="4"/>
      <c r="I946" s="36"/>
      <c r="J946" s="37"/>
      <c r="K946" s="38"/>
      <c r="L946" s="34"/>
      <c r="N946" s="35"/>
      <c r="O946" s="3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196" customFormat="1">
      <c r="A947" s="118"/>
      <c r="B947" s="112"/>
      <c r="C947" s="113"/>
      <c r="D947" s="114"/>
      <c r="E947" s="115"/>
      <c r="F947" s="116"/>
      <c r="G947" s="117"/>
      <c r="H947" s="4"/>
      <c r="I947" s="36"/>
      <c r="J947" s="37"/>
      <c r="K947" s="38"/>
      <c r="L947" s="34"/>
      <c r="N947" s="35"/>
      <c r="O947" s="3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196" customFormat="1">
      <c r="A948" s="118"/>
      <c r="B948" s="112"/>
      <c r="C948" s="113"/>
      <c r="D948" s="114"/>
      <c r="E948" s="115"/>
      <c r="F948" s="116"/>
      <c r="G948" s="117"/>
      <c r="H948" s="4"/>
      <c r="I948" s="36"/>
      <c r="J948" s="37"/>
      <c r="K948" s="38"/>
      <c r="L948" s="34"/>
      <c r="N948" s="35"/>
      <c r="O948" s="3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196" customFormat="1">
      <c r="A949" s="118"/>
      <c r="B949" s="112"/>
      <c r="C949" s="113"/>
      <c r="D949" s="114"/>
      <c r="E949" s="115"/>
      <c r="F949" s="116"/>
      <c r="G949" s="117"/>
      <c r="H949" s="4"/>
      <c r="I949" s="36"/>
      <c r="J949" s="37"/>
      <c r="K949" s="38"/>
      <c r="L949" s="34"/>
      <c r="N949" s="35"/>
      <c r="O949" s="3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196" customFormat="1">
      <c r="A950" s="118"/>
      <c r="B950" s="112"/>
      <c r="C950" s="113"/>
      <c r="D950" s="114"/>
      <c r="E950" s="115"/>
      <c r="F950" s="116"/>
      <c r="G950" s="117"/>
      <c r="H950" s="4"/>
      <c r="I950" s="36"/>
      <c r="J950" s="37"/>
      <c r="K950" s="38"/>
      <c r="L950" s="34"/>
      <c r="N950" s="35"/>
      <c r="O950" s="3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196" customFormat="1">
      <c r="A951" s="118"/>
      <c r="B951" s="112"/>
      <c r="C951" s="113"/>
      <c r="D951" s="114"/>
      <c r="E951" s="115"/>
      <c r="F951" s="116"/>
      <c r="G951" s="117"/>
      <c r="H951" s="4"/>
      <c r="I951" s="36"/>
      <c r="J951" s="37"/>
      <c r="K951" s="38"/>
      <c r="L951" s="34"/>
      <c r="N951" s="35"/>
      <c r="O951" s="3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196" customFormat="1">
      <c r="A952" s="118"/>
      <c r="B952" s="112"/>
      <c r="C952" s="113"/>
      <c r="D952" s="114"/>
      <c r="E952" s="115"/>
      <c r="F952" s="116"/>
      <c r="G952" s="117"/>
      <c r="H952" s="4"/>
      <c r="I952" s="36"/>
      <c r="J952" s="37"/>
      <c r="K952" s="38"/>
      <c r="L952" s="34"/>
      <c r="N952" s="35"/>
      <c r="O952" s="3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196" customFormat="1">
      <c r="A953" s="118"/>
      <c r="B953" s="112"/>
      <c r="C953" s="113"/>
      <c r="D953" s="114"/>
      <c r="E953" s="115"/>
      <c r="F953" s="116"/>
      <c r="G953" s="117"/>
      <c r="H953" s="4"/>
      <c r="I953" s="36"/>
      <c r="J953" s="37"/>
      <c r="K953" s="38"/>
      <c r="L953" s="34"/>
      <c r="N953" s="35"/>
      <c r="O953" s="3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196" customFormat="1">
      <c r="A954" s="118"/>
      <c r="B954" s="112"/>
      <c r="C954" s="113"/>
      <c r="D954" s="114"/>
      <c r="E954" s="115"/>
      <c r="F954" s="116"/>
      <c r="G954" s="117"/>
      <c r="H954" s="4"/>
      <c r="I954" s="36"/>
      <c r="J954" s="37"/>
      <c r="K954" s="38"/>
      <c r="L954" s="34"/>
      <c r="N954" s="35"/>
      <c r="O954" s="3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196" customFormat="1">
      <c r="A956" s="118"/>
      <c r="B956" s="112"/>
      <c r="C956" s="113"/>
      <c r="D956" s="114"/>
      <c r="E956" s="115"/>
      <c r="F956" s="116"/>
      <c r="G956" s="117"/>
      <c r="H956" s="4"/>
      <c r="I956" s="36"/>
      <c r="J956" s="37"/>
      <c r="K956" s="38"/>
      <c r="L956" s="34"/>
      <c r="N956" s="35"/>
      <c r="O956" s="3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196" customFormat="1">
      <c r="A957" s="118"/>
      <c r="B957" s="112"/>
      <c r="C957" s="113"/>
      <c r="D957" s="114"/>
      <c r="E957" s="115"/>
      <c r="F957" s="116"/>
      <c r="G957" s="117"/>
      <c r="H957" s="4"/>
      <c r="I957" s="36"/>
      <c r="J957" s="37"/>
      <c r="K957" s="38"/>
      <c r="L957" s="34"/>
      <c r="N957" s="35"/>
      <c r="O957" s="3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196" customFormat="1">
      <c r="A958" s="118"/>
      <c r="B958" s="112"/>
      <c r="C958" s="113"/>
      <c r="D958" s="114"/>
      <c r="E958" s="115"/>
      <c r="F958" s="116"/>
      <c r="G958" s="117"/>
      <c r="H958" s="4"/>
      <c r="I958" s="36"/>
      <c r="J958" s="37"/>
      <c r="K958" s="38"/>
      <c r="L958" s="34"/>
      <c r="N958" s="35"/>
      <c r="O958" s="3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196" customFormat="1">
      <c r="A959" s="118"/>
      <c r="B959" s="112"/>
      <c r="C959" s="113"/>
      <c r="D959" s="114"/>
      <c r="E959" s="115"/>
      <c r="F959" s="116"/>
      <c r="G959" s="117"/>
      <c r="H959" s="4"/>
      <c r="I959" s="36"/>
      <c r="J959" s="37"/>
      <c r="K959" s="38"/>
      <c r="L959" s="34"/>
      <c r="N959" s="35"/>
      <c r="O959" s="3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196" customFormat="1">
      <c r="A960" s="118"/>
      <c r="B960" s="112"/>
      <c r="C960" s="113"/>
      <c r="D960" s="114"/>
      <c r="E960" s="115"/>
      <c r="F960" s="116"/>
      <c r="G960" s="117"/>
      <c r="H960" s="4"/>
      <c r="I960" s="36"/>
      <c r="J960" s="37"/>
      <c r="K960" s="38"/>
      <c r="L960" s="34"/>
      <c r="N960" s="35"/>
      <c r="O960" s="3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196" customFormat="1">
      <c r="A961" s="118"/>
      <c r="B961" s="112"/>
      <c r="C961" s="113"/>
      <c r="D961" s="114"/>
      <c r="E961" s="115"/>
      <c r="F961" s="116"/>
      <c r="G961" s="117"/>
      <c r="H961" s="4"/>
      <c r="I961" s="36"/>
      <c r="J961" s="37"/>
      <c r="K961" s="38"/>
      <c r="L961" s="34"/>
      <c r="N961" s="35"/>
      <c r="O961" s="3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196" customFormat="1">
      <c r="A962" s="118"/>
      <c r="B962" s="112"/>
      <c r="C962" s="113"/>
      <c r="D962" s="114"/>
      <c r="E962" s="115"/>
      <c r="F962" s="116"/>
      <c r="G962" s="117"/>
      <c r="H962" s="4"/>
      <c r="I962" s="36"/>
      <c r="J962" s="37"/>
      <c r="K962" s="38"/>
      <c r="L962" s="34"/>
      <c r="N962" s="35"/>
      <c r="O962" s="3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196" customFormat="1">
      <c r="A964" s="118"/>
      <c r="B964" s="112"/>
      <c r="C964" s="113"/>
      <c r="D964" s="114"/>
      <c r="E964" s="115"/>
      <c r="F964" s="116"/>
      <c r="G964" s="117"/>
      <c r="H964" s="4"/>
      <c r="I964" s="36"/>
      <c r="J964" s="37"/>
      <c r="K964" s="38"/>
      <c r="L964" s="34"/>
      <c r="N964" s="35"/>
      <c r="O964" s="3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196" customFormat="1">
      <c r="A966" s="118"/>
      <c r="B966" s="112"/>
      <c r="C966" s="113"/>
      <c r="D966" s="114"/>
      <c r="E966" s="115"/>
      <c r="F966" s="116"/>
      <c r="G966" s="117"/>
      <c r="H966" s="4"/>
      <c r="I966" s="36"/>
      <c r="J966" s="37"/>
      <c r="K966" s="38"/>
      <c r="L966" s="34"/>
      <c r="N966" s="35"/>
      <c r="O966" s="3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196" customFormat="1">
      <c r="A968" s="118"/>
      <c r="B968" s="112"/>
      <c r="C968" s="113"/>
      <c r="D968" s="114"/>
      <c r="E968" s="115"/>
      <c r="F968" s="116"/>
      <c r="G968" s="117"/>
      <c r="H968" s="4"/>
      <c r="I968" s="36"/>
      <c r="J968" s="37"/>
      <c r="K968" s="38"/>
      <c r="L968" s="34"/>
      <c r="N968" s="35"/>
      <c r="O968" s="3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196" customFormat="1">
      <c r="A970" s="118"/>
      <c r="B970" s="112"/>
      <c r="C970" s="113"/>
      <c r="D970" s="114"/>
      <c r="E970" s="115"/>
      <c r="F970" s="116"/>
      <c r="G970" s="117"/>
      <c r="H970" s="4"/>
      <c r="I970" s="36"/>
      <c r="J970" s="37"/>
      <c r="K970" s="38"/>
      <c r="L970" s="34"/>
      <c r="N970" s="35"/>
      <c r="O970" s="3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196" customFormat="1">
      <c r="A971" s="118"/>
      <c r="B971" s="112"/>
      <c r="C971" s="113"/>
      <c r="D971" s="114"/>
      <c r="E971" s="115"/>
      <c r="F971" s="116"/>
      <c r="G971" s="117"/>
      <c r="H971" s="4"/>
      <c r="I971" s="36"/>
      <c r="J971" s="37"/>
      <c r="K971" s="38"/>
      <c r="L971" s="34"/>
      <c r="N971" s="35"/>
      <c r="O971" s="3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196" customFormat="1">
      <c r="A972" s="118"/>
      <c r="B972" s="112"/>
      <c r="C972" s="113"/>
      <c r="D972" s="114"/>
      <c r="E972" s="115"/>
      <c r="F972" s="116"/>
      <c r="G972" s="117"/>
      <c r="H972" s="4"/>
      <c r="I972" s="36"/>
      <c r="J972" s="37"/>
      <c r="K972" s="38"/>
      <c r="L972" s="34"/>
      <c r="N972" s="35"/>
      <c r="O972" s="3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196" customFormat="1">
      <c r="A973" s="118"/>
      <c r="B973" s="112"/>
      <c r="C973" s="113"/>
      <c r="D973" s="114"/>
      <c r="E973" s="115"/>
      <c r="F973" s="116"/>
      <c r="G973" s="117"/>
      <c r="H973" s="4"/>
      <c r="I973" s="36"/>
      <c r="J973" s="37"/>
      <c r="K973" s="38"/>
      <c r="L973" s="34"/>
      <c r="N973" s="35"/>
      <c r="O973" s="3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196" customFormat="1">
      <c r="A974" s="118"/>
      <c r="B974" s="112"/>
      <c r="C974" s="113"/>
      <c r="D974" s="114"/>
      <c r="E974" s="115"/>
      <c r="F974" s="116"/>
      <c r="G974" s="117"/>
      <c r="H974" s="4"/>
      <c r="I974" s="36"/>
      <c r="J974" s="37"/>
      <c r="K974" s="38"/>
      <c r="L974" s="34"/>
      <c r="N974" s="35"/>
      <c r="O974" s="3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196" customFormat="1">
      <c r="A975" s="118"/>
      <c r="B975" s="112"/>
      <c r="C975" s="113"/>
      <c r="D975" s="114"/>
      <c r="E975" s="115"/>
      <c r="F975" s="116"/>
      <c r="G975" s="117"/>
      <c r="H975" s="4"/>
      <c r="I975" s="36"/>
      <c r="J975" s="37"/>
      <c r="K975" s="38"/>
      <c r="L975" s="34"/>
      <c r="N975" s="35"/>
      <c r="O975" s="3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196" customFormat="1">
      <c r="A976" s="118"/>
      <c r="B976" s="112"/>
      <c r="C976" s="113"/>
      <c r="D976" s="114"/>
      <c r="E976" s="115"/>
      <c r="F976" s="116"/>
      <c r="G976" s="117"/>
      <c r="H976" s="4"/>
      <c r="I976" s="36"/>
      <c r="J976" s="37"/>
      <c r="K976" s="38"/>
      <c r="L976" s="34"/>
      <c r="N976" s="35"/>
      <c r="O976" s="3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196" customFormat="1">
      <c r="A977" s="118"/>
      <c r="B977" s="112"/>
      <c r="C977" s="113"/>
      <c r="D977" s="114"/>
      <c r="E977" s="115"/>
      <c r="F977" s="116"/>
      <c r="G977" s="117"/>
      <c r="H977" s="4"/>
      <c r="I977" s="36"/>
      <c r="J977" s="37"/>
      <c r="K977" s="38"/>
      <c r="L977" s="34"/>
      <c r="N977" s="35"/>
      <c r="O977" s="3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196" customFormat="1">
      <c r="A978" s="118"/>
      <c r="B978" s="112"/>
      <c r="C978" s="113"/>
      <c r="D978" s="114"/>
      <c r="E978" s="115"/>
      <c r="F978" s="116"/>
      <c r="G978" s="117"/>
      <c r="H978" s="4"/>
      <c r="I978" s="36"/>
      <c r="J978" s="37"/>
      <c r="K978" s="38"/>
      <c r="L978" s="34"/>
      <c r="N978" s="35"/>
      <c r="O978" s="3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196" customFormat="1">
      <c r="A979" s="118"/>
      <c r="B979" s="112"/>
      <c r="C979" s="113"/>
      <c r="D979" s="114"/>
      <c r="E979" s="115"/>
      <c r="F979" s="116"/>
      <c r="G979" s="117"/>
      <c r="H979" s="4"/>
      <c r="I979" s="36"/>
      <c r="J979" s="37"/>
      <c r="K979" s="38"/>
      <c r="L979" s="34"/>
      <c r="N979" s="35"/>
      <c r="O979" s="3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196" customFormat="1">
      <c r="A980" s="118"/>
      <c r="B980" s="112"/>
      <c r="C980" s="113"/>
      <c r="D980" s="114"/>
      <c r="E980" s="115"/>
      <c r="F980" s="116"/>
      <c r="G980" s="117"/>
      <c r="H980" s="4"/>
      <c r="I980" s="36"/>
      <c r="J980" s="37"/>
      <c r="K980" s="38"/>
      <c r="L980" s="34"/>
      <c r="N980" s="35"/>
      <c r="O980" s="3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196" customFormat="1">
      <c r="A981" s="118"/>
      <c r="B981" s="112"/>
      <c r="C981" s="113"/>
      <c r="D981" s="114"/>
      <c r="E981" s="115"/>
      <c r="F981" s="116"/>
      <c r="G981" s="117"/>
      <c r="H981" s="4"/>
      <c r="I981" s="36"/>
      <c r="J981" s="37"/>
      <c r="K981" s="38"/>
      <c r="L981" s="34"/>
      <c r="N981" s="35"/>
      <c r="O981" s="3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196" customFormat="1">
      <c r="A982" s="118"/>
      <c r="B982" s="112"/>
      <c r="C982" s="113"/>
      <c r="D982" s="114"/>
      <c r="E982" s="115"/>
      <c r="F982" s="116"/>
      <c r="G982" s="117"/>
      <c r="H982" s="4"/>
      <c r="I982" s="36"/>
      <c r="J982" s="37"/>
      <c r="K982" s="38"/>
      <c r="L982" s="34"/>
      <c r="N982" s="35"/>
      <c r="O982" s="3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196" customFormat="1">
      <c r="A983" s="118"/>
      <c r="B983" s="112"/>
      <c r="C983" s="113"/>
      <c r="D983" s="114"/>
      <c r="E983" s="115"/>
      <c r="F983" s="116"/>
      <c r="G983" s="117"/>
      <c r="H983" s="4"/>
      <c r="I983" s="36"/>
      <c r="J983" s="37"/>
      <c r="K983" s="38"/>
      <c r="L983" s="34"/>
      <c r="N983" s="35"/>
      <c r="O983" s="3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196" customFormat="1">
      <c r="A984" s="118"/>
      <c r="B984" s="112"/>
      <c r="C984" s="113"/>
      <c r="D984" s="114"/>
      <c r="E984" s="115"/>
      <c r="F984" s="116"/>
      <c r="G984" s="117"/>
      <c r="H984" s="4"/>
      <c r="I984" s="36"/>
      <c r="J984" s="37"/>
      <c r="K984" s="38"/>
      <c r="L984" s="34"/>
      <c r="N984" s="35"/>
      <c r="O984" s="3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196" customFormat="1">
      <c r="A985" s="118"/>
      <c r="B985" s="112"/>
      <c r="C985" s="113"/>
      <c r="D985" s="114"/>
      <c r="E985" s="115"/>
      <c r="F985" s="116"/>
      <c r="G985" s="117"/>
      <c r="H985" s="4"/>
      <c r="I985" s="36"/>
      <c r="J985" s="37"/>
      <c r="K985" s="38"/>
      <c r="L985" s="34"/>
      <c r="N985" s="35"/>
      <c r="O985" s="3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196" customFormat="1">
      <c r="A986" s="118"/>
      <c r="B986" s="112"/>
      <c r="C986" s="113"/>
      <c r="D986" s="114"/>
      <c r="E986" s="115"/>
      <c r="F986" s="116"/>
      <c r="G986" s="117"/>
      <c r="H986" s="4"/>
      <c r="I986" s="36"/>
      <c r="J986" s="37"/>
      <c r="K986" s="38"/>
      <c r="L986" s="34"/>
      <c r="N986" s="35"/>
      <c r="O986" s="3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196" customFormat="1">
      <c r="A987" s="118"/>
      <c r="B987" s="112"/>
      <c r="C987" s="113"/>
      <c r="D987" s="114"/>
      <c r="E987" s="115"/>
      <c r="F987" s="116"/>
      <c r="G987" s="117"/>
      <c r="H987" s="4"/>
      <c r="I987" s="36"/>
      <c r="J987" s="37"/>
      <c r="K987" s="38"/>
      <c r="L987" s="34"/>
      <c r="N987" s="35"/>
      <c r="O987" s="3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196" customFormat="1">
      <c r="A989" s="118"/>
      <c r="B989" s="112"/>
      <c r="C989" s="113"/>
      <c r="D989" s="114"/>
      <c r="E989" s="115"/>
      <c r="F989" s="116"/>
      <c r="G989" s="117"/>
      <c r="H989" s="4"/>
      <c r="I989" s="36"/>
      <c r="J989" s="37"/>
      <c r="K989" s="38"/>
      <c r="L989" s="34"/>
      <c r="N989" s="35"/>
      <c r="O989" s="3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196" customFormat="1">
      <c r="A991" s="118"/>
      <c r="B991" s="112"/>
      <c r="C991" s="113"/>
      <c r="D991" s="114"/>
      <c r="E991" s="115"/>
      <c r="F991" s="116"/>
      <c r="G991" s="117"/>
      <c r="H991" s="4"/>
      <c r="I991" s="36"/>
      <c r="J991" s="37"/>
      <c r="K991" s="38"/>
      <c r="L991" s="34"/>
      <c r="N991" s="35"/>
      <c r="O991" s="3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196" customFormat="1">
      <c r="A993" s="118"/>
      <c r="B993" s="112"/>
      <c r="C993" s="113"/>
      <c r="D993" s="114"/>
      <c r="E993" s="115"/>
      <c r="F993" s="116"/>
      <c r="G993" s="117"/>
      <c r="H993" s="4"/>
      <c r="I993" s="36"/>
      <c r="J993" s="37"/>
      <c r="K993" s="38"/>
      <c r="L993" s="34"/>
      <c r="N993" s="35"/>
      <c r="O993" s="3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196" customFormat="1">
      <c r="A994" s="118"/>
      <c r="B994" s="112"/>
      <c r="C994" s="113"/>
      <c r="D994" s="114"/>
      <c r="E994" s="115"/>
      <c r="F994" s="116"/>
      <c r="G994" s="117"/>
      <c r="H994" s="4"/>
      <c r="I994" s="36"/>
      <c r="J994" s="37"/>
      <c r="K994" s="38"/>
      <c r="L994" s="34"/>
      <c r="N994" s="35"/>
      <c r="O994" s="3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196" customFormat="1">
      <c r="A996" s="118"/>
      <c r="B996" s="112"/>
      <c r="C996" s="113"/>
      <c r="D996" s="114"/>
      <c r="E996" s="115"/>
      <c r="F996" s="116"/>
      <c r="G996" s="117"/>
      <c r="H996" s="4"/>
      <c r="I996" s="36"/>
      <c r="J996" s="37"/>
      <c r="K996" s="38"/>
      <c r="L996" s="34"/>
      <c r="N996" s="35"/>
      <c r="O996" s="3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196" customFormat="1">
      <c r="A998" s="118"/>
      <c r="B998" s="112"/>
      <c r="C998" s="113"/>
      <c r="D998" s="114"/>
      <c r="E998" s="115"/>
      <c r="F998" s="116"/>
      <c r="G998" s="117"/>
      <c r="H998" s="4"/>
      <c r="I998" s="36"/>
      <c r="J998" s="37"/>
      <c r="K998" s="38"/>
      <c r="L998" s="34"/>
      <c r="N998" s="35"/>
      <c r="O998" s="3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196" customFormat="1">
      <c r="A1000" s="118"/>
      <c r="B1000" s="112"/>
      <c r="C1000" s="113"/>
      <c r="D1000" s="114"/>
      <c r="E1000" s="115"/>
      <c r="F1000" s="116"/>
      <c r="G1000" s="117"/>
      <c r="H1000" s="4"/>
      <c r="I1000" s="36"/>
      <c r="J1000" s="37"/>
      <c r="K1000" s="38"/>
      <c r="L1000" s="34"/>
      <c r="N1000" s="35"/>
      <c r="O1000" s="3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196" customFormat="1">
      <c r="A1001" s="118"/>
      <c r="B1001" s="112"/>
      <c r="C1001" s="113"/>
      <c r="D1001" s="114"/>
      <c r="E1001" s="115"/>
      <c r="F1001" s="116"/>
      <c r="G1001" s="117"/>
      <c r="H1001" s="4"/>
      <c r="I1001" s="36"/>
      <c r="J1001" s="37"/>
      <c r="K1001" s="38"/>
      <c r="L1001" s="34"/>
      <c r="N1001" s="35"/>
      <c r="O1001" s="3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196" customFormat="1">
      <c r="A1002" s="118"/>
      <c r="B1002" s="112"/>
      <c r="C1002" s="113"/>
      <c r="D1002" s="114"/>
      <c r="E1002" s="115"/>
      <c r="F1002" s="116"/>
      <c r="G1002" s="117"/>
      <c r="H1002" s="4"/>
      <c r="I1002" s="36"/>
      <c r="J1002" s="37"/>
      <c r="K1002" s="38"/>
      <c r="L1002" s="34"/>
      <c r="N1002" s="35"/>
      <c r="O1002" s="35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196" customFormat="1">
      <c r="A1003" s="118"/>
      <c r="B1003" s="112"/>
      <c r="C1003" s="113"/>
      <c r="D1003" s="114"/>
      <c r="E1003" s="115"/>
      <c r="F1003" s="116"/>
      <c r="G1003" s="117"/>
      <c r="H1003" s="4"/>
      <c r="I1003" s="36"/>
      <c r="J1003" s="37"/>
      <c r="K1003" s="38"/>
      <c r="L1003" s="34"/>
      <c r="N1003" s="35"/>
      <c r="O1003" s="35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196" customFormat="1">
      <c r="A1004" s="118"/>
      <c r="B1004" s="112"/>
      <c r="C1004" s="113"/>
      <c r="D1004" s="114"/>
      <c r="E1004" s="115"/>
      <c r="F1004" s="116"/>
      <c r="G1004" s="117"/>
      <c r="H1004" s="4"/>
      <c r="I1004" s="36"/>
      <c r="J1004" s="37"/>
      <c r="K1004" s="38"/>
      <c r="L1004" s="34"/>
      <c r="N1004" s="35"/>
      <c r="O1004" s="35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196" customFormat="1">
      <c r="A1005" s="118"/>
      <c r="B1005" s="112"/>
      <c r="C1005" s="113"/>
      <c r="D1005" s="114"/>
      <c r="E1005" s="115"/>
      <c r="F1005" s="116"/>
      <c r="G1005" s="117"/>
      <c r="H1005" s="4"/>
      <c r="I1005" s="36"/>
      <c r="J1005" s="37"/>
      <c r="K1005" s="38"/>
      <c r="L1005" s="34"/>
      <c r="N1005" s="35"/>
      <c r="O1005" s="35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196" customFormat="1">
      <c r="A1007" s="118"/>
      <c r="B1007" s="112"/>
      <c r="C1007" s="113"/>
      <c r="D1007" s="114"/>
      <c r="E1007" s="115"/>
      <c r="F1007" s="116"/>
      <c r="G1007" s="117"/>
      <c r="H1007" s="4"/>
      <c r="I1007" s="36"/>
      <c r="J1007" s="37"/>
      <c r="K1007" s="38"/>
      <c r="L1007" s="34"/>
      <c r="N1007" s="35"/>
      <c r="O1007" s="35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196" customFormat="1">
      <c r="A1009" s="118"/>
      <c r="B1009" s="112"/>
      <c r="C1009" s="113"/>
      <c r="D1009" s="114"/>
      <c r="E1009" s="115"/>
      <c r="F1009" s="116"/>
      <c r="G1009" s="117"/>
      <c r="H1009" s="4"/>
      <c r="I1009" s="36"/>
      <c r="J1009" s="37"/>
      <c r="K1009" s="38"/>
      <c r="L1009" s="34"/>
      <c r="N1009" s="35"/>
      <c r="O1009" s="3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196" customFormat="1">
      <c r="A1011" s="118"/>
      <c r="B1011" s="112"/>
      <c r="C1011" s="113"/>
      <c r="D1011" s="114"/>
      <c r="E1011" s="115"/>
      <c r="F1011" s="116"/>
      <c r="G1011" s="117"/>
      <c r="H1011" s="4"/>
      <c r="I1011" s="36"/>
      <c r="J1011" s="37"/>
      <c r="K1011" s="38"/>
      <c r="L1011" s="34"/>
      <c r="N1011" s="35"/>
      <c r="O1011" s="35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196" customFormat="1">
      <c r="A1012" s="118"/>
      <c r="B1012" s="112"/>
      <c r="C1012" s="113"/>
      <c r="D1012" s="114"/>
      <c r="E1012" s="115"/>
      <c r="F1012" s="116"/>
      <c r="G1012" s="117"/>
      <c r="H1012" s="4"/>
      <c r="I1012" s="36"/>
      <c r="J1012" s="37"/>
      <c r="K1012" s="38"/>
      <c r="L1012" s="34"/>
      <c r="N1012" s="35"/>
      <c r="O1012" s="35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196" customFormat="1">
      <c r="A1014" s="118"/>
      <c r="B1014" s="112"/>
      <c r="C1014" s="113"/>
      <c r="D1014" s="114"/>
      <c r="E1014" s="115"/>
      <c r="F1014" s="116"/>
      <c r="G1014" s="117"/>
      <c r="H1014" s="4"/>
      <c r="I1014" s="36"/>
      <c r="J1014" s="37"/>
      <c r="K1014" s="38"/>
      <c r="L1014" s="34"/>
      <c r="N1014" s="35"/>
      <c r="O1014" s="35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196" customFormat="1">
      <c r="A1015" s="118"/>
      <c r="B1015" s="112"/>
      <c r="C1015" s="113"/>
      <c r="D1015" s="114"/>
      <c r="E1015" s="115"/>
      <c r="F1015" s="116"/>
      <c r="G1015" s="117"/>
      <c r="H1015" s="4"/>
      <c r="I1015" s="36"/>
      <c r="J1015" s="37"/>
      <c r="K1015" s="38"/>
      <c r="L1015" s="34"/>
      <c r="N1015" s="35"/>
      <c r="O1015" s="35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196" customFormat="1">
      <c r="A1017" s="118"/>
      <c r="B1017" s="112"/>
      <c r="C1017" s="113"/>
      <c r="D1017" s="114"/>
      <c r="E1017" s="115"/>
      <c r="F1017" s="116"/>
      <c r="G1017" s="117"/>
      <c r="H1017" s="4"/>
      <c r="I1017" s="36"/>
      <c r="J1017" s="37"/>
      <c r="K1017" s="38"/>
      <c r="L1017" s="34"/>
      <c r="N1017" s="35"/>
      <c r="O1017" s="35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196" customFormat="1">
      <c r="A1018" s="118"/>
      <c r="B1018" s="112"/>
      <c r="C1018" s="113"/>
      <c r="D1018" s="114"/>
      <c r="E1018" s="115"/>
      <c r="F1018" s="116"/>
      <c r="G1018" s="117"/>
      <c r="H1018" s="4"/>
      <c r="I1018" s="36"/>
      <c r="J1018" s="37"/>
      <c r="K1018" s="38"/>
      <c r="L1018" s="34"/>
      <c r="N1018" s="35"/>
      <c r="O1018" s="35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196" customFormat="1">
      <c r="A1019" s="118"/>
      <c r="B1019" s="112"/>
      <c r="C1019" s="113"/>
      <c r="D1019" s="114"/>
      <c r="E1019" s="115"/>
      <c r="F1019" s="116"/>
      <c r="G1019" s="117"/>
      <c r="H1019" s="4"/>
      <c r="I1019" s="36"/>
      <c r="J1019" s="37"/>
      <c r="K1019" s="38"/>
      <c r="L1019" s="34"/>
      <c r="N1019" s="35"/>
      <c r="O1019" s="35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196" customFormat="1">
      <c r="A1021" s="118"/>
      <c r="B1021" s="112"/>
      <c r="C1021" s="113"/>
      <c r="D1021" s="114"/>
      <c r="E1021" s="115"/>
      <c r="F1021" s="116"/>
      <c r="G1021" s="117"/>
      <c r="H1021" s="4"/>
      <c r="I1021" s="36"/>
      <c r="J1021" s="37"/>
      <c r="K1021" s="38"/>
      <c r="L1021" s="34"/>
      <c r="N1021" s="35"/>
      <c r="O1021" s="35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196" customFormat="1">
      <c r="A1022" s="118"/>
      <c r="B1022" s="112"/>
      <c r="C1022" s="113"/>
      <c r="D1022" s="114"/>
      <c r="E1022" s="115"/>
      <c r="F1022" s="116"/>
      <c r="G1022" s="117"/>
      <c r="H1022" s="4"/>
      <c r="I1022" s="36"/>
      <c r="J1022" s="37"/>
      <c r="K1022" s="38"/>
      <c r="L1022" s="34"/>
      <c r="N1022" s="35"/>
      <c r="O1022" s="35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196" customFormat="1">
      <c r="A1023" s="118"/>
      <c r="B1023" s="112"/>
      <c r="C1023" s="113"/>
      <c r="D1023" s="114"/>
      <c r="E1023" s="115"/>
      <c r="F1023" s="116"/>
      <c r="G1023" s="117"/>
      <c r="H1023" s="4"/>
      <c r="I1023" s="36"/>
      <c r="J1023" s="37"/>
      <c r="K1023" s="38"/>
      <c r="L1023" s="34"/>
      <c r="N1023" s="35"/>
      <c r="O1023" s="35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196" customFormat="1">
      <c r="A1025" s="118"/>
      <c r="B1025" s="112"/>
      <c r="C1025" s="113"/>
      <c r="D1025" s="114"/>
      <c r="E1025" s="115"/>
      <c r="F1025" s="116"/>
      <c r="G1025" s="117"/>
      <c r="H1025" s="4"/>
      <c r="I1025" s="36"/>
      <c r="J1025" s="37"/>
      <c r="K1025" s="38"/>
      <c r="L1025" s="34"/>
      <c r="N1025" s="35"/>
      <c r="O1025" s="35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196" customFormat="1">
      <c r="A1026" s="118"/>
      <c r="B1026" s="112"/>
      <c r="C1026" s="113"/>
      <c r="D1026" s="114"/>
      <c r="E1026" s="115"/>
      <c r="F1026" s="116"/>
      <c r="G1026" s="117"/>
      <c r="H1026" s="4"/>
      <c r="I1026" s="36"/>
      <c r="J1026" s="37"/>
      <c r="K1026" s="38"/>
      <c r="L1026" s="34"/>
      <c r="N1026" s="35"/>
      <c r="O1026" s="35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196" customFormat="1">
      <c r="A1028" s="118"/>
      <c r="B1028" s="112"/>
      <c r="C1028" s="113"/>
      <c r="D1028" s="114"/>
      <c r="E1028" s="115"/>
      <c r="F1028" s="116"/>
      <c r="G1028" s="117"/>
      <c r="H1028" s="4"/>
      <c r="I1028" s="36"/>
      <c r="J1028" s="37"/>
      <c r="K1028" s="38"/>
      <c r="L1028" s="34"/>
      <c r="N1028" s="35"/>
      <c r="O1028" s="35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196" customFormat="1">
      <c r="A1030" s="118"/>
      <c r="B1030" s="112"/>
      <c r="C1030" s="113"/>
      <c r="D1030" s="114"/>
      <c r="E1030" s="115"/>
      <c r="F1030" s="116"/>
      <c r="G1030" s="117"/>
      <c r="H1030" s="4"/>
      <c r="I1030" s="36"/>
      <c r="J1030" s="37"/>
      <c r="K1030" s="38"/>
      <c r="L1030" s="34"/>
      <c r="N1030" s="35"/>
      <c r="O1030" s="35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196" customFormat="1">
      <c r="A1032" s="118"/>
      <c r="B1032" s="112"/>
      <c r="C1032" s="113"/>
      <c r="D1032" s="114"/>
      <c r="E1032" s="115"/>
      <c r="F1032" s="116"/>
      <c r="G1032" s="117"/>
      <c r="H1032" s="4"/>
      <c r="I1032" s="36"/>
      <c r="J1032" s="37"/>
      <c r="K1032" s="38"/>
      <c r="L1032" s="34"/>
      <c r="N1032" s="35"/>
      <c r="O1032" s="35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196" customFormat="1">
      <c r="A1033" s="118"/>
      <c r="B1033" s="112"/>
      <c r="C1033" s="113"/>
      <c r="D1033" s="114"/>
      <c r="E1033" s="115"/>
      <c r="F1033" s="116"/>
      <c r="G1033" s="117"/>
      <c r="H1033" s="4"/>
      <c r="I1033" s="36"/>
      <c r="J1033" s="37"/>
      <c r="K1033" s="38"/>
      <c r="L1033" s="34"/>
      <c r="N1033" s="35"/>
      <c r="O1033" s="35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196" customFormat="1">
      <c r="A1035" s="118"/>
      <c r="B1035" s="112"/>
      <c r="C1035" s="113"/>
      <c r="D1035" s="114"/>
      <c r="E1035" s="115"/>
      <c r="F1035" s="116"/>
      <c r="G1035" s="117"/>
      <c r="H1035" s="4"/>
      <c r="I1035" s="36"/>
      <c r="J1035" s="37"/>
      <c r="K1035" s="38"/>
      <c r="L1035" s="34"/>
      <c r="N1035" s="35"/>
      <c r="O1035" s="35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196" customFormat="1">
      <c r="A1037" s="118"/>
      <c r="B1037" s="112"/>
      <c r="C1037" s="113"/>
      <c r="D1037" s="114"/>
      <c r="E1037" s="115"/>
      <c r="F1037" s="116"/>
      <c r="G1037" s="117"/>
      <c r="H1037" s="4"/>
      <c r="I1037" s="36"/>
      <c r="J1037" s="37"/>
      <c r="K1037" s="38"/>
      <c r="L1037" s="34"/>
      <c r="N1037" s="35"/>
      <c r="O1037" s="35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196" customFormat="1">
      <c r="A1039" s="118"/>
      <c r="B1039" s="112"/>
      <c r="C1039" s="113"/>
      <c r="D1039" s="114"/>
      <c r="E1039" s="115"/>
      <c r="F1039" s="116"/>
      <c r="G1039" s="117"/>
      <c r="H1039" s="4"/>
      <c r="I1039" s="36"/>
      <c r="J1039" s="37"/>
      <c r="K1039" s="38"/>
      <c r="L1039" s="34"/>
      <c r="N1039" s="35"/>
      <c r="O1039" s="35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196" customFormat="1">
      <c r="A1041" s="118"/>
      <c r="B1041" s="112"/>
      <c r="C1041" s="113"/>
      <c r="D1041" s="114"/>
      <c r="E1041" s="115"/>
      <c r="F1041" s="116"/>
      <c r="G1041" s="117"/>
      <c r="H1041" s="4"/>
      <c r="I1041" s="36"/>
      <c r="J1041" s="37"/>
      <c r="K1041" s="38"/>
      <c r="L1041" s="34"/>
      <c r="N1041" s="35"/>
      <c r="O1041" s="35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196" customFormat="1">
      <c r="A1042" s="118"/>
      <c r="B1042" s="112"/>
      <c r="C1042" s="113"/>
      <c r="D1042" s="114"/>
      <c r="E1042" s="115"/>
      <c r="F1042" s="116"/>
      <c r="G1042" s="117"/>
      <c r="H1042" s="4"/>
      <c r="I1042" s="36"/>
      <c r="J1042" s="37"/>
      <c r="K1042" s="38"/>
      <c r="L1042" s="34"/>
      <c r="N1042" s="35"/>
      <c r="O1042" s="35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196" customFormat="1">
      <c r="A1043" s="118"/>
      <c r="B1043" s="112"/>
      <c r="C1043" s="113"/>
      <c r="D1043" s="114"/>
      <c r="E1043" s="115"/>
      <c r="F1043" s="116"/>
      <c r="G1043" s="117"/>
      <c r="H1043" s="4"/>
      <c r="I1043" s="36"/>
      <c r="J1043" s="37"/>
      <c r="K1043" s="38"/>
      <c r="L1043" s="34"/>
      <c r="N1043" s="35"/>
      <c r="O1043" s="35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196" customFormat="1">
      <c r="A1045" s="118"/>
      <c r="B1045" s="112"/>
      <c r="C1045" s="113"/>
      <c r="D1045" s="114"/>
      <c r="E1045" s="115"/>
      <c r="F1045" s="116"/>
      <c r="G1045" s="117"/>
      <c r="H1045" s="4"/>
      <c r="I1045" s="36"/>
      <c r="J1045" s="37"/>
      <c r="K1045" s="38"/>
      <c r="L1045" s="34"/>
      <c r="N1045" s="35"/>
      <c r="O1045" s="35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196" customFormat="1">
      <c r="A1047" s="118"/>
      <c r="B1047" s="112"/>
      <c r="C1047" s="113"/>
      <c r="D1047" s="114"/>
      <c r="E1047" s="115"/>
      <c r="F1047" s="116"/>
      <c r="G1047" s="117"/>
      <c r="H1047" s="4"/>
      <c r="I1047" s="36"/>
      <c r="J1047" s="37"/>
      <c r="K1047" s="38"/>
      <c r="L1047" s="34"/>
      <c r="N1047" s="35"/>
      <c r="O1047" s="35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196" customFormat="1">
      <c r="A1048" s="118"/>
      <c r="B1048" s="112"/>
      <c r="C1048" s="113"/>
      <c r="D1048" s="114"/>
      <c r="E1048" s="115"/>
      <c r="F1048" s="116"/>
      <c r="G1048" s="117"/>
      <c r="H1048" s="4"/>
      <c r="I1048" s="36"/>
      <c r="J1048" s="37"/>
      <c r="K1048" s="38"/>
      <c r="L1048" s="34"/>
      <c r="N1048" s="35"/>
      <c r="O1048" s="35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196" customFormat="1">
      <c r="A1049" s="118"/>
      <c r="B1049" s="112"/>
      <c r="C1049" s="113"/>
      <c r="D1049" s="114"/>
      <c r="E1049" s="115"/>
      <c r="F1049" s="116"/>
      <c r="G1049" s="117"/>
      <c r="H1049" s="4"/>
      <c r="I1049" s="36"/>
      <c r="J1049" s="37"/>
      <c r="K1049" s="38"/>
      <c r="L1049" s="34"/>
      <c r="N1049" s="35"/>
      <c r="O1049" s="35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196" customFormat="1">
      <c r="A1051" s="118"/>
      <c r="B1051" s="112"/>
      <c r="C1051" s="113"/>
      <c r="D1051" s="114"/>
      <c r="E1051" s="115"/>
      <c r="F1051" s="116"/>
      <c r="G1051" s="117"/>
      <c r="H1051" s="4"/>
      <c r="I1051" s="36"/>
      <c r="J1051" s="37"/>
      <c r="K1051" s="38"/>
      <c r="L1051" s="34"/>
      <c r="N1051" s="35"/>
      <c r="O1051" s="35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196" customFormat="1">
      <c r="A1053" s="118"/>
      <c r="B1053" s="112"/>
      <c r="C1053" s="113"/>
      <c r="D1053" s="114"/>
      <c r="E1053" s="115"/>
      <c r="F1053" s="116"/>
      <c r="G1053" s="117"/>
      <c r="H1053" s="4"/>
      <c r="I1053" s="36"/>
      <c r="J1053" s="37"/>
      <c r="K1053" s="38"/>
      <c r="L1053" s="34"/>
      <c r="N1053" s="35"/>
      <c r="O1053" s="35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196" customFormat="1">
      <c r="A1055" s="118"/>
      <c r="B1055" s="112"/>
      <c r="C1055" s="113"/>
      <c r="D1055" s="114"/>
      <c r="E1055" s="115"/>
      <c r="F1055" s="116"/>
      <c r="G1055" s="117"/>
      <c r="H1055" s="4"/>
      <c r="I1055" s="36"/>
      <c r="J1055" s="37"/>
      <c r="K1055" s="38"/>
      <c r="L1055" s="34"/>
      <c r="N1055" s="35"/>
      <c r="O1055" s="35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196" customFormat="1">
      <c r="A1057" s="118"/>
      <c r="B1057" s="112"/>
      <c r="C1057" s="113"/>
      <c r="D1057" s="114"/>
      <c r="E1057" s="115"/>
      <c r="F1057" s="116"/>
      <c r="G1057" s="117"/>
      <c r="H1057" s="4"/>
      <c r="I1057" s="36"/>
      <c r="J1057" s="37"/>
      <c r="K1057" s="38"/>
      <c r="L1057" s="34"/>
      <c r="N1057" s="35"/>
      <c r="O1057" s="35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196" customFormat="1">
      <c r="A1059" s="118"/>
      <c r="B1059" s="112"/>
      <c r="C1059" s="113"/>
      <c r="D1059" s="114"/>
      <c r="E1059" s="115"/>
      <c r="F1059" s="116"/>
      <c r="G1059" s="117"/>
      <c r="H1059" s="4"/>
      <c r="I1059" s="36"/>
      <c r="J1059" s="37"/>
      <c r="K1059" s="38"/>
      <c r="L1059" s="34"/>
      <c r="N1059" s="35"/>
      <c r="O1059" s="35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196" customFormat="1">
      <c r="A1061" s="118"/>
      <c r="B1061" s="112"/>
      <c r="C1061" s="113"/>
      <c r="D1061" s="114"/>
      <c r="E1061" s="115"/>
      <c r="F1061" s="116"/>
      <c r="G1061" s="117"/>
      <c r="H1061" s="4"/>
      <c r="I1061" s="36"/>
      <c r="J1061" s="37"/>
      <c r="K1061" s="38"/>
      <c r="L1061" s="34"/>
      <c r="N1061" s="35"/>
      <c r="O1061" s="35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196" customFormat="1">
      <c r="A1063" s="118"/>
      <c r="B1063" s="112"/>
      <c r="C1063" s="113"/>
      <c r="D1063" s="114"/>
      <c r="E1063" s="115"/>
      <c r="F1063" s="116"/>
      <c r="G1063" s="117"/>
      <c r="H1063" s="4"/>
      <c r="I1063" s="36"/>
      <c r="J1063" s="37"/>
      <c r="K1063" s="38"/>
      <c r="L1063" s="34"/>
      <c r="N1063" s="35"/>
      <c r="O1063" s="3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196" customFormat="1">
      <c r="A1065" s="118"/>
      <c r="B1065" s="112"/>
      <c r="C1065" s="113"/>
      <c r="D1065" s="114"/>
      <c r="E1065" s="115"/>
      <c r="F1065" s="116"/>
      <c r="G1065" s="117"/>
      <c r="H1065" s="4"/>
      <c r="I1065" s="36"/>
      <c r="J1065" s="37"/>
      <c r="K1065" s="38"/>
      <c r="L1065" s="34"/>
      <c r="N1065" s="35"/>
      <c r="O1065" s="3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196" customFormat="1">
      <c r="A1067" s="118"/>
      <c r="B1067" s="112"/>
      <c r="C1067" s="113"/>
      <c r="D1067" s="114"/>
      <c r="E1067" s="115"/>
      <c r="F1067" s="116"/>
      <c r="G1067" s="117"/>
      <c r="H1067" s="4"/>
      <c r="I1067" s="36"/>
      <c r="J1067" s="37"/>
      <c r="K1067" s="38"/>
      <c r="L1067" s="34"/>
      <c r="N1067" s="35"/>
      <c r="O1067" s="3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196" customFormat="1">
      <c r="A1069" s="118"/>
      <c r="B1069" s="112"/>
      <c r="C1069" s="113"/>
      <c r="D1069" s="114"/>
      <c r="E1069" s="115"/>
      <c r="F1069" s="116"/>
      <c r="G1069" s="117"/>
      <c r="H1069" s="4"/>
      <c r="I1069" s="36"/>
      <c r="J1069" s="37"/>
      <c r="K1069" s="38"/>
      <c r="L1069" s="34"/>
      <c r="N1069" s="35"/>
      <c r="O1069" s="3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196" customFormat="1">
      <c r="A1070" s="118"/>
      <c r="B1070" s="112"/>
      <c r="C1070" s="113"/>
      <c r="D1070" s="114"/>
      <c r="E1070" s="115"/>
      <c r="F1070" s="116"/>
      <c r="G1070" s="117"/>
      <c r="H1070" s="4"/>
      <c r="I1070" s="36"/>
      <c r="J1070" s="37"/>
      <c r="K1070" s="38"/>
      <c r="L1070" s="34"/>
      <c r="N1070" s="35"/>
      <c r="O1070" s="3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196" customFormat="1">
      <c r="A1072" s="118"/>
      <c r="B1072" s="112"/>
      <c r="C1072" s="113"/>
      <c r="D1072" s="114"/>
      <c r="E1072" s="115"/>
      <c r="F1072" s="116"/>
      <c r="G1072" s="117"/>
      <c r="H1072" s="4"/>
      <c r="I1072" s="36"/>
      <c r="J1072" s="37"/>
      <c r="K1072" s="38"/>
      <c r="L1072" s="34"/>
      <c r="N1072" s="35"/>
      <c r="O1072" s="3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196" customFormat="1">
      <c r="A1074" s="118"/>
      <c r="B1074" s="112"/>
      <c r="C1074" s="113"/>
      <c r="D1074" s="114"/>
      <c r="E1074" s="115"/>
      <c r="F1074" s="116"/>
      <c r="G1074" s="117"/>
      <c r="H1074" s="4"/>
      <c r="I1074" s="36"/>
      <c r="J1074" s="37"/>
      <c r="K1074" s="38"/>
      <c r="L1074" s="34"/>
      <c r="N1074" s="35"/>
      <c r="O1074" s="3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196" customFormat="1">
      <c r="A1076" s="118"/>
      <c r="B1076" s="112"/>
      <c r="C1076" s="113"/>
      <c r="D1076" s="114"/>
      <c r="E1076" s="115"/>
      <c r="F1076" s="116"/>
      <c r="G1076" s="117"/>
      <c r="H1076" s="4"/>
      <c r="I1076" s="36"/>
      <c r="J1076" s="37"/>
      <c r="K1076" s="38"/>
      <c r="L1076" s="34"/>
      <c r="N1076" s="35"/>
      <c r="O1076" s="3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196" customFormat="1">
      <c r="A1077" s="118"/>
      <c r="B1077" s="112"/>
      <c r="C1077" s="113"/>
      <c r="D1077" s="114"/>
      <c r="E1077" s="115"/>
      <c r="F1077" s="116"/>
      <c r="G1077" s="117"/>
      <c r="H1077" s="4"/>
      <c r="I1077" s="36"/>
      <c r="J1077" s="37"/>
      <c r="K1077" s="38"/>
      <c r="L1077" s="34"/>
      <c r="N1077" s="35"/>
      <c r="O1077" s="3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196" customFormat="1">
      <c r="A1079" s="118"/>
      <c r="B1079" s="112"/>
      <c r="C1079" s="113"/>
      <c r="D1079" s="114"/>
      <c r="E1079" s="115"/>
      <c r="F1079" s="116"/>
      <c r="G1079" s="117"/>
      <c r="H1079" s="4"/>
      <c r="I1079" s="36"/>
      <c r="J1079" s="37"/>
      <c r="K1079" s="38"/>
      <c r="L1079" s="34"/>
      <c r="N1079" s="35"/>
      <c r="O1079" s="3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196" customFormat="1">
      <c r="A1080" s="118"/>
      <c r="B1080" s="112"/>
      <c r="C1080" s="113"/>
      <c r="D1080" s="114"/>
      <c r="E1080" s="115"/>
      <c r="F1080" s="116"/>
      <c r="G1080" s="117"/>
      <c r="H1080" s="4"/>
      <c r="I1080" s="36"/>
      <c r="J1080" s="37"/>
      <c r="K1080" s="38"/>
      <c r="L1080" s="34"/>
      <c r="N1080" s="35"/>
      <c r="O1080" s="3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196" customFormat="1">
      <c r="A1082" s="118"/>
      <c r="B1082" s="112"/>
      <c r="C1082" s="113"/>
      <c r="D1082" s="114"/>
      <c r="E1082" s="115"/>
      <c r="F1082" s="116"/>
      <c r="G1082" s="117"/>
      <c r="H1082" s="4"/>
      <c r="I1082" s="36"/>
      <c r="J1082" s="37"/>
      <c r="K1082" s="38"/>
      <c r="L1082" s="34"/>
      <c r="N1082" s="35"/>
      <c r="O1082" s="3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196" customFormat="1">
      <c r="A1084" s="118"/>
      <c r="B1084" s="112"/>
      <c r="C1084" s="113"/>
      <c r="D1084" s="114"/>
      <c r="E1084" s="115"/>
      <c r="F1084" s="116"/>
      <c r="G1084" s="117"/>
      <c r="H1084" s="4"/>
      <c r="I1084" s="36"/>
      <c r="J1084" s="37"/>
      <c r="K1084" s="38"/>
      <c r="L1084" s="34"/>
      <c r="N1084" s="35"/>
      <c r="O1084" s="3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196" customFormat="1">
      <c r="A1086" s="118"/>
      <c r="B1086" s="112"/>
      <c r="C1086" s="113"/>
      <c r="D1086" s="114"/>
      <c r="E1086" s="115"/>
      <c r="F1086" s="116"/>
      <c r="G1086" s="117"/>
      <c r="H1086" s="4"/>
      <c r="I1086" s="36"/>
      <c r="J1086" s="37"/>
      <c r="K1086" s="38"/>
      <c r="L1086" s="34"/>
      <c r="N1086" s="35"/>
      <c r="O1086" s="3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196" customFormat="1">
      <c r="A1087" s="118"/>
      <c r="B1087" s="112"/>
      <c r="C1087" s="113"/>
      <c r="D1087" s="114"/>
      <c r="E1087" s="115"/>
      <c r="F1087" s="116"/>
      <c r="G1087" s="117"/>
      <c r="H1087" s="4"/>
      <c r="I1087" s="36"/>
      <c r="J1087" s="37"/>
      <c r="K1087" s="38"/>
      <c r="L1087" s="34"/>
      <c r="N1087" s="35"/>
      <c r="O1087" s="3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196" customFormat="1">
      <c r="A1088" s="118"/>
      <c r="B1088" s="112"/>
      <c r="C1088" s="113"/>
      <c r="D1088" s="114"/>
      <c r="E1088" s="115"/>
      <c r="F1088" s="116"/>
      <c r="G1088" s="117"/>
      <c r="H1088" s="4"/>
      <c r="I1088" s="36"/>
      <c r="J1088" s="37"/>
      <c r="K1088" s="38"/>
      <c r="L1088" s="34"/>
      <c r="N1088" s="35"/>
      <c r="O1088" s="3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196" customFormat="1">
      <c r="A1090" s="118"/>
      <c r="B1090" s="112"/>
      <c r="C1090" s="113"/>
      <c r="D1090" s="114"/>
      <c r="E1090" s="115"/>
      <c r="F1090" s="116"/>
      <c r="G1090" s="117"/>
      <c r="H1090" s="4"/>
      <c r="I1090" s="36"/>
      <c r="J1090" s="37"/>
      <c r="K1090" s="38"/>
      <c r="L1090" s="34"/>
      <c r="N1090" s="35"/>
      <c r="O1090" s="3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196" customFormat="1">
      <c r="A1091" s="118"/>
      <c r="B1091" s="112"/>
      <c r="C1091" s="113"/>
      <c r="D1091" s="114"/>
      <c r="E1091" s="115"/>
      <c r="F1091" s="116"/>
      <c r="G1091" s="117"/>
      <c r="H1091" s="4"/>
      <c r="I1091" s="36"/>
      <c r="J1091" s="37"/>
      <c r="K1091" s="38"/>
      <c r="L1091" s="34"/>
      <c r="N1091" s="35"/>
      <c r="O1091" s="3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196" customFormat="1">
      <c r="A1093" s="118"/>
      <c r="B1093" s="112"/>
      <c r="C1093" s="113"/>
      <c r="D1093" s="114"/>
      <c r="E1093" s="115"/>
      <c r="F1093" s="116"/>
      <c r="G1093" s="117"/>
      <c r="H1093" s="4"/>
      <c r="I1093" s="36"/>
      <c r="J1093" s="37"/>
      <c r="K1093" s="38"/>
      <c r="L1093" s="34"/>
      <c r="N1093" s="35"/>
      <c r="O1093" s="3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196" customFormat="1">
      <c r="A1094" s="118"/>
      <c r="B1094" s="112"/>
      <c r="C1094" s="113"/>
      <c r="D1094" s="114"/>
      <c r="E1094" s="115"/>
      <c r="F1094" s="116"/>
      <c r="G1094" s="117"/>
      <c r="H1094" s="4"/>
      <c r="I1094" s="36"/>
      <c r="J1094" s="37"/>
      <c r="K1094" s="38"/>
      <c r="L1094" s="34"/>
      <c r="N1094" s="35"/>
      <c r="O1094" s="35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196" customFormat="1">
      <c r="A1095" s="118"/>
      <c r="B1095" s="112"/>
      <c r="C1095" s="113"/>
      <c r="D1095" s="114"/>
      <c r="E1095" s="115"/>
      <c r="F1095" s="116"/>
      <c r="G1095" s="117"/>
      <c r="H1095" s="4"/>
      <c r="I1095" s="36"/>
      <c r="J1095" s="37"/>
      <c r="K1095" s="38"/>
      <c r="L1095" s="34"/>
      <c r="N1095" s="35"/>
      <c r="O1095" s="3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196" customFormat="1">
      <c r="A1097" s="118"/>
      <c r="B1097" s="112"/>
      <c r="C1097" s="113"/>
      <c r="D1097" s="114"/>
      <c r="E1097" s="115"/>
      <c r="F1097" s="116"/>
      <c r="G1097" s="117"/>
      <c r="H1097" s="4"/>
      <c r="I1097" s="36"/>
      <c r="J1097" s="37"/>
      <c r="K1097" s="38"/>
      <c r="L1097" s="34"/>
      <c r="N1097" s="35"/>
      <c r="O1097" s="3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196" customFormat="1">
      <c r="A1099" s="118"/>
      <c r="B1099" s="112"/>
      <c r="C1099" s="113"/>
      <c r="D1099" s="114"/>
      <c r="E1099" s="115"/>
      <c r="F1099" s="116"/>
      <c r="G1099" s="117"/>
      <c r="H1099" s="4"/>
      <c r="I1099" s="36"/>
      <c r="J1099" s="37"/>
      <c r="K1099" s="38"/>
      <c r="L1099" s="34"/>
      <c r="N1099" s="35"/>
      <c r="O1099" s="35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196" customFormat="1">
      <c r="A1101" s="118"/>
      <c r="B1101" s="112"/>
      <c r="C1101" s="113"/>
      <c r="D1101" s="114"/>
      <c r="E1101" s="115"/>
      <c r="F1101" s="116"/>
      <c r="G1101" s="117"/>
      <c r="H1101" s="4"/>
      <c r="I1101" s="36"/>
      <c r="J1101" s="37"/>
      <c r="K1101" s="38"/>
      <c r="L1101" s="34"/>
      <c r="N1101" s="35"/>
      <c r="O1101" s="35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196" customFormat="1">
      <c r="A1103" s="118"/>
      <c r="B1103" s="112"/>
      <c r="C1103" s="113"/>
      <c r="D1103" s="114"/>
      <c r="E1103" s="115"/>
      <c r="F1103" s="116"/>
      <c r="G1103" s="117"/>
      <c r="H1103" s="4"/>
      <c r="I1103" s="36"/>
      <c r="J1103" s="37"/>
      <c r="K1103" s="38"/>
      <c r="L1103" s="34"/>
      <c r="N1103" s="35"/>
      <c r="O1103" s="35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196" customFormat="1">
      <c r="A1104" s="118"/>
      <c r="B1104" s="112"/>
      <c r="C1104" s="113"/>
      <c r="D1104" s="114"/>
      <c r="E1104" s="115"/>
      <c r="F1104" s="116"/>
      <c r="G1104" s="117"/>
      <c r="H1104" s="4"/>
      <c r="I1104" s="36"/>
      <c r="J1104" s="37"/>
      <c r="K1104" s="38"/>
      <c r="L1104" s="34"/>
      <c r="N1104" s="35"/>
      <c r="O1104" s="35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196" customFormat="1">
      <c r="A1105" s="118"/>
      <c r="B1105" s="112"/>
      <c r="C1105" s="113"/>
      <c r="D1105" s="114"/>
      <c r="E1105" s="115"/>
      <c r="F1105" s="116"/>
      <c r="G1105" s="117"/>
      <c r="H1105" s="4"/>
      <c r="I1105" s="36"/>
      <c r="J1105" s="37"/>
      <c r="K1105" s="38"/>
      <c r="L1105" s="34"/>
      <c r="N1105" s="35"/>
      <c r="O1105" s="35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196" customFormat="1">
      <c r="A1106" s="118"/>
      <c r="B1106" s="112"/>
      <c r="C1106" s="113"/>
      <c r="D1106" s="114"/>
      <c r="E1106" s="115"/>
      <c r="F1106" s="116"/>
      <c r="G1106" s="117"/>
      <c r="H1106" s="4"/>
      <c r="I1106" s="36"/>
      <c r="J1106" s="37"/>
      <c r="K1106" s="38"/>
      <c r="L1106" s="34"/>
      <c r="N1106" s="35"/>
      <c r="O1106" s="35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196" customFormat="1">
      <c r="A1107" s="118"/>
      <c r="B1107" s="112"/>
      <c r="C1107" s="113"/>
      <c r="D1107" s="114"/>
      <c r="E1107" s="115"/>
      <c r="F1107" s="116"/>
      <c r="G1107" s="117"/>
      <c r="H1107" s="4"/>
      <c r="I1107" s="36"/>
      <c r="J1107" s="37"/>
      <c r="K1107" s="38"/>
      <c r="L1107" s="34"/>
      <c r="N1107" s="35"/>
      <c r="O1107" s="35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196" customFormat="1">
      <c r="A1109" s="118"/>
      <c r="B1109" s="112"/>
      <c r="C1109" s="113"/>
      <c r="D1109" s="114"/>
      <c r="E1109" s="115"/>
      <c r="F1109" s="116"/>
      <c r="G1109" s="117"/>
      <c r="H1109" s="4"/>
      <c r="I1109" s="36"/>
      <c r="J1109" s="37"/>
      <c r="K1109" s="38"/>
      <c r="L1109" s="34"/>
      <c r="N1109" s="35"/>
      <c r="O1109" s="35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196" customFormat="1">
      <c r="A1110" s="118"/>
      <c r="B1110" s="112"/>
      <c r="C1110" s="113"/>
      <c r="D1110" s="114"/>
      <c r="E1110" s="115"/>
      <c r="F1110" s="116"/>
      <c r="G1110" s="117"/>
      <c r="H1110" s="4"/>
      <c r="I1110" s="36"/>
      <c r="J1110" s="37"/>
      <c r="K1110" s="38"/>
      <c r="L1110" s="34"/>
      <c r="N1110" s="35"/>
      <c r="O1110" s="35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196" customFormat="1">
      <c r="A1111" s="118"/>
      <c r="B1111" s="112"/>
      <c r="C1111" s="113"/>
      <c r="D1111" s="114"/>
      <c r="E1111" s="115"/>
      <c r="F1111" s="116"/>
      <c r="G1111" s="117"/>
      <c r="H1111" s="4"/>
      <c r="I1111" s="36"/>
      <c r="J1111" s="37"/>
      <c r="K1111" s="38"/>
      <c r="L1111" s="34"/>
      <c r="N1111" s="35"/>
      <c r="O1111" s="35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196" customFormat="1">
      <c r="A1113" s="118"/>
      <c r="B1113" s="112"/>
      <c r="C1113" s="113"/>
      <c r="D1113" s="114"/>
      <c r="E1113" s="115"/>
      <c r="F1113" s="116"/>
      <c r="G1113" s="117"/>
      <c r="H1113" s="4"/>
      <c r="I1113" s="36"/>
      <c r="J1113" s="37"/>
      <c r="K1113" s="38"/>
      <c r="L1113" s="34"/>
      <c r="N1113" s="35"/>
      <c r="O1113" s="35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196" customFormat="1">
      <c r="A1114" s="118"/>
      <c r="B1114" s="112"/>
      <c r="C1114" s="113"/>
      <c r="D1114" s="114"/>
      <c r="E1114" s="115"/>
      <c r="F1114" s="116"/>
      <c r="G1114" s="117"/>
      <c r="H1114" s="4"/>
      <c r="I1114" s="36"/>
      <c r="J1114" s="37"/>
      <c r="K1114" s="38"/>
      <c r="L1114" s="34"/>
      <c r="N1114" s="35"/>
      <c r="O1114" s="35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196" customFormat="1">
      <c r="A1115" s="118"/>
      <c r="B1115" s="112"/>
      <c r="C1115" s="113"/>
      <c r="D1115" s="114"/>
      <c r="E1115" s="115"/>
      <c r="F1115" s="116"/>
      <c r="G1115" s="117"/>
      <c r="H1115" s="4"/>
      <c r="I1115" s="36"/>
      <c r="J1115" s="37"/>
      <c r="K1115" s="38"/>
      <c r="L1115" s="34"/>
      <c r="N1115" s="35"/>
      <c r="O1115" s="35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196" customFormat="1">
      <c r="A1117" s="118"/>
      <c r="B1117" s="112"/>
      <c r="C1117" s="113"/>
      <c r="D1117" s="114"/>
      <c r="E1117" s="115"/>
      <c r="F1117" s="116"/>
      <c r="G1117" s="117"/>
      <c r="H1117" s="4"/>
      <c r="I1117" s="36"/>
      <c r="J1117" s="37"/>
      <c r="K1117" s="38"/>
      <c r="L1117" s="34"/>
      <c r="N1117" s="35"/>
      <c r="O1117" s="3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196" customFormat="1">
      <c r="A1119" s="118"/>
      <c r="B1119" s="112"/>
      <c r="C1119" s="113"/>
      <c r="D1119" s="114"/>
      <c r="E1119" s="115"/>
      <c r="F1119" s="116"/>
      <c r="G1119" s="117"/>
      <c r="H1119" s="4"/>
      <c r="I1119" s="36"/>
      <c r="J1119" s="37"/>
      <c r="K1119" s="38"/>
      <c r="L1119" s="34"/>
      <c r="N1119" s="35"/>
      <c r="O1119" s="35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196" customFormat="1">
      <c r="A1121" s="118"/>
      <c r="B1121" s="112"/>
      <c r="C1121" s="113"/>
      <c r="D1121" s="114"/>
      <c r="E1121" s="115"/>
      <c r="F1121" s="116"/>
      <c r="G1121" s="117"/>
      <c r="H1121" s="4"/>
      <c r="I1121" s="36"/>
      <c r="J1121" s="37"/>
      <c r="K1121" s="38"/>
      <c r="L1121" s="34"/>
      <c r="N1121" s="35"/>
      <c r="O1121" s="35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196" customFormat="1">
      <c r="A1123" s="118"/>
      <c r="B1123" s="112"/>
      <c r="C1123" s="113"/>
      <c r="D1123" s="114"/>
      <c r="E1123" s="115"/>
      <c r="F1123" s="116"/>
      <c r="G1123" s="117"/>
      <c r="H1123" s="4"/>
      <c r="I1123" s="36"/>
      <c r="J1123" s="37"/>
      <c r="K1123" s="38"/>
      <c r="L1123" s="34"/>
      <c r="N1123" s="35"/>
      <c r="O1123" s="35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196" customFormat="1">
      <c r="A1125" s="118"/>
      <c r="B1125" s="112"/>
      <c r="C1125" s="113"/>
      <c r="D1125" s="114"/>
      <c r="E1125" s="115"/>
      <c r="F1125" s="116"/>
      <c r="G1125" s="117"/>
      <c r="H1125" s="4"/>
      <c r="I1125" s="36"/>
      <c r="J1125" s="37"/>
      <c r="K1125" s="38"/>
      <c r="L1125" s="34"/>
      <c r="N1125" s="35"/>
      <c r="O1125" s="35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196" customFormat="1">
      <c r="A1127" s="118"/>
      <c r="B1127" s="112"/>
      <c r="C1127" s="113"/>
      <c r="D1127" s="114"/>
      <c r="E1127" s="115"/>
      <c r="F1127" s="116"/>
      <c r="G1127" s="117"/>
      <c r="H1127" s="4"/>
      <c r="I1127" s="36"/>
      <c r="J1127" s="37"/>
      <c r="K1127" s="38"/>
      <c r="L1127" s="34"/>
      <c r="N1127" s="35"/>
      <c r="O1127" s="35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196" customFormat="1">
      <c r="A1129" s="118"/>
      <c r="B1129" s="112"/>
      <c r="C1129" s="113"/>
      <c r="D1129" s="114"/>
      <c r="E1129" s="115"/>
      <c r="F1129" s="116"/>
      <c r="G1129" s="117"/>
      <c r="H1129" s="4"/>
      <c r="I1129" s="36"/>
      <c r="J1129" s="37"/>
      <c r="K1129" s="38"/>
      <c r="L1129" s="34"/>
      <c r="N1129" s="35"/>
      <c r="O1129" s="35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196" customFormat="1">
      <c r="A1131" s="118"/>
      <c r="B1131" s="112"/>
      <c r="C1131" s="113"/>
      <c r="D1131" s="114"/>
      <c r="E1131" s="115"/>
      <c r="F1131" s="116"/>
      <c r="G1131" s="117"/>
      <c r="H1131" s="4"/>
      <c r="I1131" s="36"/>
      <c r="J1131" s="37"/>
      <c r="K1131" s="38"/>
      <c r="L1131" s="34"/>
      <c r="N1131" s="35"/>
      <c r="O1131" s="35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196" customFormat="1">
      <c r="A1132" s="118"/>
      <c r="B1132" s="112"/>
      <c r="C1132" s="113"/>
      <c r="D1132" s="114"/>
      <c r="E1132" s="115"/>
      <c r="F1132" s="116"/>
      <c r="G1132" s="117"/>
      <c r="H1132" s="4"/>
      <c r="I1132" s="36"/>
      <c r="J1132" s="37"/>
      <c r="K1132" s="38"/>
      <c r="L1132" s="34"/>
      <c r="N1132" s="35"/>
      <c r="O1132" s="35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196" customFormat="1">
      <c r="A1134" s="118"/>
      <c r="B1134" s="112"/>
      <c r="C1134" s="113"/>
      <c r="D1134" s="114"/>
      <c r="E1134" s="115"/>
      <c r="F1134" s="116"/>
      <c r="G1134" s="117"/>
      <c r="H1134" s="4"/>
      <c r="I1134" s="36"/>
      <c r="J1134" s="37"/>
      <c r="K1134" s="38"/>
      <c r="L1134" s="34"/>
      <c r="N1134" s="35"/>
      <c r="O1134" s="35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196" customFormat="1">
      <c r="A1135" s="118"/>
      <c r="B1135" s="112"/>
      <c r="C1135" s="113"/>
      <c r="D1135" s="114"/>
      <c r="E1135" s="115"/>
      <c r="F1135" s="116"/>
      <c r="G1135" s="117"/>
      <c r="H1135" s="4"/>
      <c r="I1135" s="36"/>
      <c r="J1135" s="37"/>
      <c r="K1135" s="38"/>
      <c r="L1135" s="34"/>
      <c r="N1135" s="35"/>
      <c r="O1135" s="35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196" customFormat="1">
      <c r="A1137" s="118"/>
      <c r="B1137" s="112"/>
      <c r="C1137" s="113"/>
      <c r="D1137" s="114"/>
      <c r="E1137" s="115"/>
      <c r="F1137" s="116"/>
      <c r="G1137" s="117"/>
      <c r="H1137" s="4"/>
      <c r="I1137" s="36"/>
      <c r="J1137" s="37"/>
      <c r="K1137" s="38"/>
      <c r="L1137" s="34"/>
      <c r="N1137" s="35"/>
      <c r="O1137" s="3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196" customFormat="1">
      <c r="A1139" s="118"/>
      <c r="B1139" s="112"/>
      <c r="C1139" s="113"/>
      <c r="D1139" s="114"/>
      <c r="E1139" s="115"/>
      <c r="F1139" s="116"/>
      <c r="G1139" s="117"/>
      <c r="H1139" s="4"/>
      <c r="I1139" s="36"/>
      <c r="J1139" s="37"/>
      <c r="K1139" s="38"/>
      <c r="L1139" s="34"/>
      <c r="N1139" s="35"/>
      <c r="O1139" s="3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196" customFormat="1">
      <c r="A1141" s="118"/>
      <c r="B1141" s="112"/>
      <c r="C1141" s="113"/>
      <c r="D1141" s="114"/>
      <c r="E1141" s="115"/>
      <c r="F1141" s="116"/>
      <c r="G1141" s="117"/>
      <c r="H1141" s="4"/>
      <c r="I1141" s="36"/>
      <c r="J1141" s="37"/>
      <c r="K1141" s="38"/>
      <c r="L1141" s="34"/>
      <c r="N1141" s="35"/>
      <c r="O1141" s="3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196" customFormat="1">
      <c r="A1143" s="118"/>
      <c r="B1143" s="112"/>
      <c r="C1143" s="113"/>
      <c r="D1143" s="114"/>
      <c r="E1143" s="115"/>
      <c r="F1143" s="116"/>
      <c r="G1143" s="117"/>
      <c r="H1143" s="4"/>
      <c r="I1143" s="36"/>
      <c r="J1143" s="37"/>
      <c r="K1143" s="38"/>
      <c r="L1143" s="34"/>
      <c r="N1143" s="35"/>
      <c r="O1143" s="3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196" customFormat="1">
      <c r="A1144" s="118"/>
      <c r="B1144" s="112"/>
      <c r="C1144" s="113"/>
      <c r="D1144" s="114"/>
      <c r="E1144" s="115"/>
      <c r="F1144" s="116"/>
      <c r="G1144" s="117"/>
      <c r="H1144" s="4"/>
      <c r="I1144" s="36"/>
      <c r="J1144" s="37"/>
      <c r="K1144" s="38"/>
      <c r="L1144" s="34"/>
      <c r="N1144" s="35"/>
      <c r="O1144" s="3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196" customFormat="1">
      <c r="A1145" s="118"/>
      <c r="B1145" s="112"/>
      <c r="C1145" s="113"/>
      <c r="D1145" s="114"/>
      <c r="E1145" s="115"/>
      <c r="F1145" s="116"/>
      <c r="G1145" s="117"/>
      <c r="H1145" s="4"/>
      <c r="I1145" s="36"/>
      <c r="J1145" s="37"/>
      <c r="K1145" s="38"/>
      <c r="L1145" s="34"/>
      <c r="N1145" s="35"/>
      <c r="O1145" s="3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196" customFormat="1">
      <c r="A1146" s="118"/>
      <c r="B1146" s="112"/>
      <c r="C1146" s="113"/>
      <c r="D1146" s="114"/>
      <c r="E1146" s="115"/>
      <c r="F1146" s="116"/>
      <c r="G1146" s="117"/>
      <c r="H1146" s="4"/>
      <c r="I1146" s="36"/>
      <c r="J1146" s="37"/>
      <c r="K1146" s="38"/>
      <c r="L1146" s="34"/>
      <c r="N1146" s="35"/>
      <c r="O1146" s="3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196" customFormat="1">
      <c r="A1147" s="118"/>
      <c r="B1147" s="112"/>
      <c r="C1147" s="113"/>
      <c r="D1147" s="114"/>
      <c r="E1147" s="115"/>
      <c r="F1147" s="116"/>
      <c r="G1147" s="117"/>
      <c r="H1147" s="4"/>
      <c r="I1147" s="36"/>
      <c r="J1147" s="37"/>
      <c r="K1147" s="38"/>
      <c r="L1147" s="34"/>
      <c r="N1147" s="35"/>
      <c r="O1147" s="3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196" customFormat="1">
      <c r="A1148" s="118"/>
      <c r="B1148" s="112"/>
      <c r="C1148" s="113"/>
      <c r="D1148" s="114"/>
      <c r="E1148" s="115"/>
      <c r="F1148" s="116"/>
      <c r="G1148" s="117"/>
      <c r="H1148" s="4"/>
      <c r="I1148" s="36"/>
      <c r="J1148" s="37"/>
      <c r="K1148" s="38"/>
      <c r="L1148" s="34"/>
      <c r="N1148" s="35"/>
      <c r="O1148" s="3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196" customFormat="1">
      <c r="A1149" s="118"/>
      <c r="B1149" s="112"/>
      <c r="C1149" s="113"/>
      <c r="D1149" s="114"/>
      <c r="E1149" s="115"/>
      <c r="F1149" s="116"/>
      <c r="G1149" s="117"/>
      <c r="H1149" s="4"/>
      <c r="I1149" s="36"/>
      <c r="J1149" s="37"/>
      <c r="K1149" s="38"/>
      <c r="L1149" s="34"/>
      <c r="N1149" s="35"/>
      <c r="O1149" s="3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196" customFormat="1">
      <c r="A1151" s="118"/>
      <c r="B1151" s="112"/>
      <c r="C1151" s="113"/>
      <c r="D1151" s="114"/>
      <c r="E1151" s="115"/>
      <c r="F1151" s="116"/>
      <c r="G1151" s="117"/>
      <c r="H1151" s="4"/>
      <c r="I1151" s="36"/>
      <c r="J1151" s="37"/>
      <c r="K1151" s="38"/>
      <c r="L1151" s="34"/>
      <c r="N1151" s="35"/>
      <c r="O1151" s="3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196" customFormat="1">
      <c r="A1153" s="118"/>
      <c r="B1153" s="112"/>
      <c r="C1153" s="113"/>
      <c r="D1153" s="114"/>
      <c r="E1153" s="115"/>
      <c r="F1153" s="116"/>
      <c r="G1153" s="117"/>
      <c r="H1153" s="4"/>
      <c r="I1153" s="36"/>
      <c r="J1153" s="37"/>
      <c r="K1153" s="38"/>
      <c r="L1153" s="34"/>
      <c r="N1153" s="35"/>
      <c r="O1153" s="35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196" customFormat="1">
      <c r="A1155" s="118"/>
      <c r="B1155" s="112"/>
      <c r="C1155" s="113"/>
      <c r="D1155" s="114"/>
      <c r="E1155" s="115"/>
      <c r="F1155" s="116"/>
      <c r="G1155" s="117"/>
      <c r="H1155" s="4"/>
      <c r="I1155" s="36"/>
      <c r="J1155" s="37"/>
      <c r="K1155" s="38"/>
      <c r="L1155" s="34"/>
      <c r="N1155" s="35"/>
      <c r="O1155" s="35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196" customFormat="1">
      <c r="A1157" s="118"/>
      <c r="B1157" s="112"/>
      <c r="C1157" s="113"/>
      <c r="D1157" s="114"/>
      <c r="E1157" s="115"/>
      <c r="F1157" s="116"/>
      <c r="G1157" s="117"/>
      <c r="H1157" s="4"/>
      <c r="I1157" s="36"/>
      <c r="J1157" s="37"/>
      <c r="K1157" s="38"/>
      <c r="L1157" s="34"/>
      <c r="N1157" s="35"/>
      <c r="O1157" s="35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196" customFormat="1">
      <c r="A1158" s="118"/>
      <c r="B1158" s="112"/>
      <c r="C1158" s="113"/>
      <c r="D1158" s="114"/>
      <c r="E1158" s="115"/>
      <c r="F1158" s="116"/>
      <c r="G1158" s="117"/>
      <c r="H1158" s="4"/>
      <c r="I1158" s="36"/>
      <c r="J1158" s="37"/>
      <c r="K1158" s="38"/>
      <c r="L1158" s="34"/>
      <c r="N1158" s="35"/>
      <c r="O1158" s="35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196" customFormat="1">
      <c r="A1160" s="118"/>
      <c r="B1160" s="112"/>
      <c r="C1160" s="113"/>
      <c r="D1160" s="114"/>
      <c r="E1160" s="115"/>
      <c r="F1160" s="116"/>
      <c r="G1160" s="117"/>
      <c r="H1160" s="4"/>
      <c r="I1160" s="36"/>
      <c r="J1160" s="37"/>
      <c r="K1160" s="38"/>
      <c r="L1160" s="34"/>
      <c r="N1160" s="35"/>
      <c r="O1160" s="35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196" customFormat="1">
      <c r="A1162" s="118"/>
      <c r="B1162" s="112"/>
      <c r="C1162" s="113"/>
      <c r="D1162" s="114"/>
      <c r="E1162" s="115"/>
      <c r="F1162" s="116"/>
      <c r="G1162" s="117"/>
      <c r="H1162" s="4"/>
      <c r="I1162" s="36"/>
      <c r="J1162" s="37"/>
      <c r="K1162" s="38"/>
      <c r="L1162" s="34"/>
      <c r="N1162" s="35"/>
      <c r="O1162" s="35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196" customFormat="1">
      <c r="A1164" s="118"/>
      <c r="B1164" s="112"/>
      <c r="C1164" s="113"/>
      <c r="D1164" s="114"/>
      <c r="E1164" s="115"/>
      <c r="F1164" s="116"/>
      <c r="G1164" s="117"/>
      <c r="H1164" s="4"/>
      <c r="I1164" s="36"/>
      <c r="J1164" s="37"/>
      <c r="K1164" s="38"/>
      <c r="L1164" s="34"/>
      <c r="N1164" s="35"/>
      <c r="O1164" s="35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196" customFormat="1">
      <c r="A1166" s="118"/>
      <c r="B1166" s="112"/>
      <c r="C1166" s="113"/>
      <c r="D1166" s="114"/>
      <c r="E1166" s="115"/>
      <c r="F1166" s="116"/>
      <c r="G1166" s="117"/>
      <c r="H1166" s="4"/>
      <c r="I1166" s="36"/>
      <c r="J1166" s="37"/>
      <c r="K1166" s="38"/>
      <c r="L1166" s="34"/>
      <c r="N1166" s="35"/>
      <c r="O1166" s="35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196" customFormat="1">
      <c r="A1168" s="118"/>
      <c r="B1168" s="112"/>
      <c r="C1168" s="113"/>
      <c r="D1168" s="114"/>
      <c r="E1168" s="115"/>
      <c r="F1168" s="116"/>
      <c r="G1168" s="117"/>
      <c r="H1168" s="4"/>
      <c r="I1168" s="36"/>
      <c r="J1168" s="37"/>
      <c r="K1168" s="38"/>
      <c r="L1168" s="34"/>
      <c r="N1168" s="35"/>
      <c r="O1168" s="35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196" customFormat="1">
      <c r="A1170" s="118"/>
      <c r="B1170" s="112"/>
      <c r="C1170" s="113"/>
      <c r="D1170" s="114"/>
      <c r="E1170" s="115"/>
      <c r="F1170" s="116"/>
      <c r="G1170" s="117"/>
      <c r="H1170" s="4"/>
      <c r="I1170" s="36"/>
      <c r="J1170" s="37"/>
      <c r="K1170" s="38"/>
      <c r="L1170" s="34"/>
      <c r="N1170" s="35"/>
      <c r="O1170" s="35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196" customFormat="1">
      <c r="A1172" s="118"/>
      <c r="B1172" s="112"/>
      <c r="C1172" s="113"/>
      <c r="D1172" s="114"/>
      <c r="E1172" s="115"/>
      <c r="F1172" s="116"/>
      <c r="G1172" s="117"/>
      <c r="H1172" s="4"/>
      <c r="I1172" s="36"/>
      <c r="J1172" s="37"/>
      <c r="K1172" s="38"/>
      <c r="L1172" s="34"/>
      <c r="N1172" s="35"/>
      <c r="O1172" s="35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196" customFormat="1">
      <c r="A1173" s="118"/>
      <c r="B1173" s="112"/>
      <c r="C1173" s="113"/>
      <c r="D1173" s="114"/>
      <c r="E1173" s="115"/>
      <c r="F1173" s="116"/>
      <c r="G1173" s="117"/>
      <c r="H1173" s="4"/>
      <c r="I1173" s="36"/>
      <c r="J1173" s="37"/>
      <c r="K1173" s="38"/>
      <c r="L1173" s="34"/>
      <c r="N1173" s="35"/>
      <c r="O1173" s="35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196" customFormat="1">
      <c r="A1175" s="118"/>
      <c r="B1175" s="112"/>
      <c r="C1175" s="113"/>
      <c r="D1175" s="114"/>
      <c r="E1175" s="115"/>
      <c r="F1175" s="116"/>
      <c r="G1175" s="117"/>
      <c r="H1175" s="4"/>
      <c r="I1175" s="36"/>
      <c r="J1175" s="37"/>
      <c r="K1175" s="38"/>
      <c r="L1175" s="34"/>
      <c r="N1175" s="35"/>
      <c r="O1175" s="35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196" customFormat="1">
      <c r="A1177" s="118"/>
      <c r="B1177" s="112"/>
      <c r="C1177" s="113"/>
      <c r="D1177" s="114"/>
      <c r="E1177" s="115"/>
      <c r="F1177" s="116"/>
      <c r="G1177" s="117"/>
      <c r="H1177" s="4"/>
      <c r="I1177" s="36"/>
      <c r="J1177" s="37"/>
      <c r="K1177" s="38"/>
      <c r="L1177" s="34"/>
      <c r="N1177" s="35"/>
      <c r="O1177" s="35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196" customFormat="1">
      <c r="A1178" s="118"/>
      <c r="B1178" s="112"/>
      <c r="C1178" s="113"/>
      <c r="D1178" s="114"/>
      <c r="E1178" s="115"/>
      <c r="F1178" s="116"/>
      <c r="G1178" s="117"/>
      <c r="H1178" s="4"/>
      <c r="I1178" s="36"/>
      <c r="J1178" s="37"/>
      <c r="K1178" s="38"/>
      <c r="L1178" s="34"/>
      <c r="N1178" s="35"/>
      <c r="O1178" s="35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196" customFormat="1">
      <c r="A1180" s="118"/>
      <c r="B1180" s="112"/>
      <c r="C1180" s="113"/>
      <c r="D1180" s="114"/>
      <c r="E1180" s="115"/>
      <c r="F1180" s="116"/>
      <c r="G1180" s="117"/>
      <c r="H1180" s="4"/>
      <c r="I1180" s="36"/>
      <c r="J1180" s="37"/>
      <c r="K1180" s="38"/>
      <c r="L1180" s="34"/>
      <c r="N1180" s="35"/>
      <c r="O1180" s="35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196" customFormat="1">
      <c r="A1181" s="118"/>
      <c r="B1181" s="112"/>
      <c r="C1181" s="113"/>
      <c r="D1181" s="114"/>
      <c r="E1181" s="115"/>
      <c r="F1181" s="116"/>
      <c r="G1181" s="117"/>
      <c r="H1181" s="4"/>
      <c r="I1181" s="36"/>
      <c r="J1181" s="37"/>
      <c r="K1181" s="38"/>
      <c r="L1181" s="34"/>
      <c r="N1181" s="35"/>
      <c r="O1181" s="35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196" customFormat="1">
      <c r="A1182" s="118"/>
      <c r="B1182" s="112"/>
      <c r="C1182" s="113"/>
      <c r="D1182" s="114"/>
      <c r="E1182" s="115"/>
      <c r="F1182" s="116"/>
      <c r="G1182" s="117"/>
      <c r="H1182" s="4"/>
      <c r="I1182" s="36"/>
      <c r="J1182" s="37"/>
      <c r="K1182" s="38"/>
      <c r="L1182" s="34"/>
      <c r="N1182" s="35"/>
      <c r="O1182" s="35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196" customFormat="1">
      <c r="A1183" s="118"/>
      <c r="B1183" s="112"/>
      <c r="C1183" s="113"/>
      <c r="D1183" s="114"/>
      <c r="E1183" s="115"/>
      <c r="F1183" s="116"/>
      <c r="G1183" s="117"/>
      <c r="H1183" s="4"/>
      <c r="I1183" s="36"/>
      <c r="J1183" s="37"/>
      <c r="K1183" s="38"/>
      <c r="L1183" s="34"/>
      <c r="N1183" s="35"/>
      <c r="O1183" s="35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196" customFormat="1">
      <c r="A1184" s="118"/>
      <c r="B1184" s="112"/>
      <c r="C1184" s="113"/>
      <c r="D1184" s="114"/>
      <c r="E1184" s="115"/>
      <c r="F1184" s="116"/>
      <c r="G1184" s="117"/>
      <c r="H1184" s="4"/>
      <c r="I1184" s="36"/>
      <c r="J1184" s="37"/>
      <c r="K1184" s="38"/>
      <c r="L1184" s="34"/>
      <c r="N1184" s="35"/>
      <c r="O1184" s="35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196" customFormat="1">
      <c r="A1186" s="118"/>
      <c r="B1186" s="112"/>
      <c r="C1186" s="113"/>
      <c r="D1186" s="114"/>
      <c r="E1186" s="115"/>
      <c r="F1186" s="116"/>
      <c r="G1186" s="117"/>
      <c r="H1186" s="4"/>
      <c r="I1186" s="36"/>
      <c r="J1186" s="37"/>
      <c r="K1186" s="38"/>
      <c r="L1186" s="34"/>
      <c r="N1186" s="35"/>
      <c r="O1186" s="35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196" customFormat="1">
      <c r="A1188" s="118"/>
      <c r="B1188" s="112"/>
      <c r="C1188" s="113"/>
      <c r="D1188" s="114"/>
      <c r="E1188" s="115"/>
      <c r="F1188" s="116"/>
      <c r="G1188" s="117"/>
      <c r="H1188" s="4"/>
      <c r="I1188" s="36"/>
      <c r="J1188" s="37"/>
      <c r="K1188" s="38"/>
      <c r="L1188" s="34"/>
      <c r="N1188" s="35"/>
      <c r="O1188" s="35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196" customFormat="1">
      <c r="A1190" s="118"/>
      <c r="B1190" s="112"/>
      <c r="C1190" s="113"/>
      <c r="D1190" s="114"/>
      <c r="E1190" s="115"/>
      <c r="F1190" s="116"/>
      <c r="G1190" s="117"/>
      <c r="H1190" s="4"/>
      <c r="I1190" s="36"/>
      <c r="J1190" s="37"/>
      <c r="K1190" s="38"/>
      <c r="L1190" s="34"/>
      <c r="N1190" s="35"/>
      <c r="O1190" s="35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196" customFormat="1">
      <c r="A1192" s="118"/>
      <c r="B1192" s="112"/>
      <c r="C1192" s="113"/>
      <c r="D1192" s="114"/>
      <c r="E1192" s="115"/>
      <c r="F1192" s="116"/>
      <c r="G1192" s="117"/>
      <c r="H1192" s="4"/>
      <c r="I1192" s="36"/>
      <c r="J1192" s="37"/>
      <c r="K1192" s="38"/>
      <c r="L1192" s="34"/>
      <c r="N1192" s="35"/>
      <c r="O1192" s="35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196" customFormat="1">
      <c r="A1194" s="118"/>
      <c r="B1194" s="112"/>
      <c r="C1194" s="113"/>
      <c r="D1194" s="114"/>
      <c r="E1194" s="115"/>
      <c r="F1194" s="116"/>
      <c r="G1194" s="117"/>
      <c r="H1194" s="4"/>
      <c r="I1194" s="36"/>
      <c r="J1194" s="37"/>
      <c r="K1194" s="38"/>
      <c r="L1194" s="34"/>
      <c r="N1194" s="35"/>
      <c r="O1194" s="35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196" customFormat="1">
      <c r="A1196" s="118"/>
      <c r="B1196" s="112"/>
      <c r="C1196" s="113"/>
      <c r="D1196" s="114"/>
      <c r="E1196" s="115"/>
      <c r="F1196" s="116"/>
      <c r="G1196" s="117"/>
      <c r="H1196" s="4"/>
      <c r="I1196" s="36"/>
      <c r="J1196" s="37"/>
      <c r="K1196" s="38"/>
      <c r="L1196" s="34"/>
      <c r="N1196" s="35"/>
      <c r="O1196" s="35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196" customFormat="1">
      <c r="A1197" s="118"/>
      <c r="B1197" s="112"/>
      <c r="C1197" s="113"/>
      <c r="D1197" s="114"/>
      <c r="E1197" s="115"/>
      <c r="F1197" s="116"/>
      <c r="G1197" s="117"/>
      <c r="H1197" s="4"/>
      <c r="I1197" s="36"/>
      <c r="J1197" s="37"/>
      <c r="K1197" s="38"/>
      <c r="L1197" s="34"/>
      <c r="N1197" s="35"/>
      <c r="O1197" s="35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196" customFormat="1">
      <c r="A1198" s="118"/>
      <c r="B1198" s="112"/>
      <c r="C1198" s="113"/>
      <c r="D1198" s="114"/>
      <c r="E1198" s="115"/>
      <c r="F1198" s="116"/>
      <c r="G1198" s="117"/>
      <c r="H1198" s="4"/>
      <c r="I1198" s="36"/>
      <c r="J1198" s="37"/>
      <c r="K1198" s="38"/>
      <c r="L1198" s="34"/>
      <c r="N1198" s="35"/>
      <c r="O1198" s="35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196" customFormat="1">
      <c r="A1200" s="118"/>
      <c r="B1200" s="112"/>
      <c r="C1200" s="113"/>
      <c r="D1200" s="114"/>
      <c r="E1200" s="115"/>
      <c r="F1200" s="116"/>
      <c r="G1200" s="117"/>
      <c r="H1200" s="4"/>
      <c r="I1200" s="36"/>
      <c r="J1200" s="37"/>
      <c r="K1200" s="38"/>
      <c r="L1200" s="34"/>
      <c r="N1200" s="35"/>
      <c r="O1200" s="35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196" customFormat="1">
      <c r="A1202" s="118"/>
      <c r="B1202" s="112"/>
      <c r="C1202" s="113"/>
      <c r="D1202" s="114"/>
      <c r="E1202" s="115"/>
      <c r="F1202" s="116"/>
      <c r="G1202" s="117"/>
      <c r="H1202" s="4"/>
      <c r="I1202" s="36"/>
      <c r="J1202" s="37"/>
      <c r="K1202" s="38"/>
      <c r="L1202" s="34"/>
      <c r="N1202" s="35"/>
      <c r="O1202" s="35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196" customFormat="1">
      <c r="A1204" s="118"/>
      <c r="B1204" s="112"/>
      <c r="C1204" s="113"/>
      <c r="D1204" s="114"/>
      <c r="E1204" s="115"/>
      <c r="F1204" s="116"/>
      <c r="G1204" s="117"/>
      <c r="H1204" s="4"/>
      <c r="I1204" s="36"/>
      <c r="J1204" s="37"/>
      <c r="K1204" s="38"/>
      <c r="L1204" s="34"/>
      <c r="N1204" s="35"/>
      <c r="O1204" s="35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196" customFormat="1">
      <c r="A1206" s="118"/>
      <c r="B1206" s="112"/>
      <c r="C1206" s="113"/>
      <c r="D1206" s="114"/>
      <c r="E1206" s="115"/>
      <c r="F1206" s="116"/>
      <c r="G1206" s="117"/>
      <c r="H1206" s="4"/>
      <c r="I1206" s="36"/>
      <c r="J1206" s="37"/>
      <c r="K1206" s="38"/>
      <c r="L1206" s="34"/>
      <c r="N1206" s="35"/>
      <c r="O1206" s="35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196" customFormat="1">
      <c r="A1208" s="118"/>
      <c r="B1208" s="112"/>
      <c r="C1208" s="113"/>
      <c r="D1208" s="114"/>
      <c r="E1208" s="115"/>
      <c r="F1208" s="116"/>
      <c r="G1208" s="117"/>
      <c r="H1208" s="4"/>
      <c r="I1208" s="36"/>
      <c r="J1208" s="37"/>
      <c r="K1208" s="38"/>
      <c r="L1208" s="34"/>
      <c r="N1208" s="35"/>
      <c r="O1208" s="35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196" customFormat="1">
      <c r="A1210" s="118"/>
      <c r="B1210" s="112"/>
      <c r="C1210" s="113"/>
      <c r="D1210" s="114"/>
      <c r="E1210" s="115"/>
      <c r="F1210" s="116"/>
      <c r="G1210" s="117"/>
      <c r="H1210" s="4"/>
      <c r="I1210" s="36"/>
      <c r="J1210" s="37"/>
      <c r="K1210" s="38"/>
      <c r="L1210" s="34"/>
      <c r="N1210" s="35"/>
      <c r="O1210" s="35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196" customFormat="1">
      <c r="A1212" s="118"/>
      <c r="B1212" s="112"/>
      <c r="C1212" s="113"/>
      <c r="D1212" s="114"/>
      <c r="E1212" s="115"/>
      <c r="F1212" s="116"/>
      <c r="G1212" s="117"/>
      <c r="H1212" s="4"/>
      <c r="I1212" s="36"/>
      <c r="J1212" s="37"/>
      <c r="K1212" s="38"/>
      <c r="L1212" s="34"/>
      <c r="N1212" s="35"/>
      <c r="O1212" s="35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196" customFormat="1">
      <c r="A1213" s="118"/>
      <c r="B1213" s="112"/>
      <c r="C1213" s="113"/>
      <c r="D1213" s="114"/>
      <c r="E1213" s="115"/>
      <c r="F1213" s="116"/>
      <c r="G1213" s="117"/>
      <c r="H1213" s="4"/>
      <c r="I1213" s="36"/>
      <c r="J1213" s="37"/>
      <c r="K1213" s="38"/>
      <c r="L1213" s="34"/>
      <c r="N1213" s="35"/>
      <c r="O1213" s="35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196" customFormat="1">
      <c r="A1215" s="118"/>
      <c r="B1215" s="112"/>
      <c r="C1215" s="113"/>
      <c r="D1215" s="114"/>
      <c r="E1215" s="115"/>
      <c r="F1215" s="116"/>
      <c r="G1215" s="117"/>
      <c r="H1215" s="4"/>
      <c r="I1215" s="36"/>
      <c r="J1215" s="37"/>
      <c r="K1215" s="38"/>
      <c r="L1215" s="34"/>
      <c r="N1215" s="35"/>
      <c r="O1215" s="35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196" customFormat="1">
      <c r="A1217" s="118"/>
      <c r="B1217" s="112"/>
      <c r="C1217" s="113"/>
      <c r="D1217" s="114"/>
      <c r="E1217" s="115"/>
      <c r="F1217" s="116"/>
      <c r="G1217" s="117"/>
      <c r="H1217" s="4"/>
      <c r="I1217" s="36"/>
      <c r="J1217" s="37"/>
      <c r="K1217" s="38"/>
      <c r="L1217" s="34"/>
      <c r="N1217" s="35"/>
      <c r="O1217" s="35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196" customFormat="1">
      <c r="A1219" s="118"/>
      <c r="B1219" s="112"/>
      <c r="C1219" s="113"/>
      <c r="D1219" s="114"/>
      <c r="E1219" s="115"/>
      <c r="F1219" s="116"/>
      <c r="G1219" s="117"/>
      <c r="H1219" s="4"/>
      <c r="I1219" s="36"/>
      <c r="J1219" s="37"/>
      <c r="K1219" s="38"/>
      <c r="L1219" s="34"/>
      <c r="N1219" s="35"/>
      <c r="O1219" s="35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196" customFormat="1">
      <c r="A1221" s="118"/>
      <c r="B1221" s="112"/>
      <c r="C1221" s="113"/>
      <c r="D1221" s="114"/>
      <c r="E1221" s="115"/>
      <c r="F1221" s="116"/>
      <c r="G1221" s="117"/>
      <c r="H1221" s="4"/>
      <c r="I1221" s="36"/>
      <c r="J1221" s="37"/>
      <c r="K1221" s="38"/>
      <c r="L1221" s="34"/>
      <c r="N1221" s="35"/>
      <c r="O1221" s="35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196" customFormat="1">
      <c r="A1223" s="118"/>
      <c r="B1223" s="112"/>
      <c r="C1223" s="113"/>
      <c r="D1223" s="114"/>
      <c r="E1223" s="115"/>
      <c r="F1223" s="116"/>
      <c r="G1223" s="117"/>
      <c r="H1223" s="4"/>
      <c r="I1223" s="36"/>
      <c r="J1223" s="37"/>
      <c r="K1223" s="38"/>
      <c r="L1223" s="34"/>
      <c r="N1223" s="35"/>
      <c r="O1223" s="35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196" customFormat="1">
      <c r="A1225" s="118"/>
      <c r="B1225" s="112"/>
      <c r="C1225" s="113"/>
      <c r="D1225" s="114"/>
      <c r="E1225" s="115"/>
      <c r="F1225" s="116"/>
      <c r="G1225" s="117"/>
      <c r="H1225" s="4"/>
      <c r="I1225" s="36"/>
      <c r="J1225" s="37"/>
      <c r="K1225" s="38"/>
      <c r="L1225" s="34"/>
      <c r="N1225" s="35"/>
      <c r="O1225" s="35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196" customFormat="1">
      <c r="A1226" s="118"/>
      <c r="B1226" s="112"/>
      <c r="C1226" s="113"/>
      <c r="D1226" s="114"/>
      <c r="E1226" s="115"/>
      <c r="F1226" s="116"/>
      <c r="G1226" s="117"/>
      <c r="H1226" s="4"/>
      <c r="I1226" s="36"/>
      <c r="J1226" s="37"/>
      <c r="K1226" s="38"/>
      <c r="L1226" s="34"/>
      <c r="N1226" s="35"/>
      <c r="O1226" s="35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196" customFormat="1">
      <c r="A1228" s="118"/>
      <c r="B1228" s="112"/>
      <c r="C1228" s="113"/>
      <c r="D1228" s="114"/>
      <c r="E1228" s="115"/>
      <c r="F1228" s="116"/>
      <c r="G1228" s="117"/>
      <c r="H1228" s="4"/>
      <c r="I1228" s="36"/>
      <c r="J1228" s="37"/>
      <c r="K1228" s="38"/>
      <c r="L1228" s="34"/>
      <c r="N1228" s="35"/>
      <c r="O1228" s="35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196" customFormat="1">
      <c r="A1230" s="118"/>
      <c r="B1230" s="112"/>
      <c r="C1230" s="113"/>
      <c r="D1230" s="114"/>
      <c r="E1230" s="115"/>
      <c r="F1230" s="116"/>
      <c r="G1230" s="117"/>
      <c r="H1230" s="4"/>
      <c r="I1230" s="36"/>
      <c r="J1230" s="37"/>
      <c r="K1230" s="38"/>
      <c r="L1230" s="34"/>
      <c r="N1230" s="35"/>
      <c r="O1230" s="35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196" customFormat="1">
      <c r="A1232" s="118"/>
      <c r="B1232" s="112"/>
      <c r="C1232" s="113"/>
      <c r="D1232" s="114"/>
      <c r="E1232" s="115"/>
      <c r="F1232" s="116"/>
      <c r="G1232" s="117"/>
      <c r="H1232" s="4"/>
      <c r="I1232" s="36"/>
      <c r="J1232" s="37"/>
      <c r="K1232" s="38"/>
      <c r="L1232" s="34"/>
      <c r="N1232" s="35"/>
      <c r="O1232" s="35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196" customFormat="1">
      <c r="A1234" s="118"/>
      <c r="B1234" s="112"/>
      <c r="C1234" s="113"/>
      <c r="D1234" s="114"/>
      <c r="E1234" s="115"/>
      <c r="F1234" s="116"/>
      <c r="G1234" s="117"/>
      <c r="H1234" s="4"/>
      <c r="I1234" s="36"/>
      <c r="J1234" s="37"/>
      <c r="K1234" s="38"/>
      <c r="L1234" s="34"/>
      <c r="N1234" s="35"/>
      <c r="O1234" s="35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196" customFormat="1">
      <c r="A1236" s="118"/>
      <c r="B1236" s="112"/>
      <c r="C1236" s="113"/>
      <c r="D1236" s="114"/>
      <c r="E1236" s="115"/>
      <c r="F1236" s="116"/>
      <c r="G1236" s="117"/>
      <c r="H1236" s="4"/>
      <c r="I1236" s="36"/>
      <c r="J1236" s="37"/>
      <c r="K1236" s="38"/>
      <c r="L1236" s="34"/>
      <c r="N1236" s="35"/>
      <c r="O1236" s="35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196" customFormat="1">
      <c r="A1238" s="118"/>
      <c r="B1238" s="112"/>
      <c r="C1238" s="113"/>
      <c r="D1238" s="114"/>
      <c r="E1238" s="115"/>
      <c r="F1238" s="116"/>
      <c r="G1238" s="117"/>
      <c r="H1238" s="4"/>
      <c r="I1238" s="36"/>
      <c r="J1238" s="37"/>
      <c r="K1238" s="38"/>
      <c r="L1238" s="34"/>
      <c r="N1238" s="35"/>
      <c r="O1238" s="35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196" customFormat="1">
      <c r="A1240" s="118"/>
      <c r="B1240" s="112"/>
      <c r="C1240" s="113"/>
      <c r="D1240" s="114"/>
      <c r="E1240" s="115"/>
      <c r="F1240" s="116"/>
      <c r="G1240" s="117"/>
      <c r="H1240" s="4"/>
      <c r="I1240" s="36"/>
      <c r="J1240" s="37"/>
      <c r="K1240" s="38"/>
      <c r="L1240" s="34"/>
      <c r="N1240" s="35"/>
      <c r="O1240" s="35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196" customFormat="1">
      <c r="A1242" s="118"/>
      <c r="B1242" s="112"/>
      <c r="C1242" s="113"/>
      <c r="D1242" s="114"/>
      <c r="E1242" s="115"/>
      <c r="F1242" s="116"/>
      <c r="G1242" s="117"/>
      <c r="H1242" s="4"/>
      <c r="I1242" s="36"/>
      <c r="J1242" s="37"/>
      <c r="K1242" s="38"/>
      <c r="L1242" s="34"/>
      <c r="N1242" s="35"/>
      <c r="O1242" s="35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196" customFormat="1">
      <c r="A1244" s="118"/>
      <c r="B1244" s="112"/>
      <c r="C1244" s="113"/>
      <c r="D1244" s="114"/>
      <c r="E1244" s="115"/>
      <c r="F1244" s="116"/>
      <c r="G1244" s="117"/>
      <c r="H1244" s="4"/>
      <c r="I1244" s="36"/>
      <c r="J1244" s="37"/>
      <c r="K1244" s="38"/>
      <c r="L1244" s="34"/>
      <c r="N1244" s="35"/>
      <c r="O1244" s="35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196" customFormat="1">
      <c r="A1246" s="118"/>
      <c r="B1246" s="112"/>
      <c r="C1246" s="113"/>
      <c r="D1246" s="114"/>
      <c r="E1246" s="115"/>
      <c r="F1246" s="116"/>
      <c r="G1246" s="117"/>
      <c r="H1246" s="4"/>
      <c r="I1246" s="36"/>
      <c r="J1246" s="37"/>
      <c r="K1246" s="38"/>
      <c r="L1246" s="34"/>
      <c r="N1246" s="35"/>
      <c r="O1246" s="35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196" customFormat="1">
      <c r="A1248" s="118"/>
      <c r="B1248" s="112"/>
      <c r="C1248" s="113"/>
      <c r="D1248" s="114"/>
      <c r="E1248" s="115"/>
      <c r="F1248" s="116"/>
      <c r="G1248" s="117"/>
      <c r="H1248" s="4"/>
      <c r="I1248" s="36"/>
      <c r="J1248" s="37"/>
      <c r="K1248" s="38"/>
      <c r="L1248" s="34"/>
      <c r="N1248" s="35"/>
      <c r="O1248" s="35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196" customFormat="1">
      <c r="A1250" s="118"/>
      <c r="B1250" s="112"/>
      <c r="C1250" s="113"/>
      <c r="D1250" s="114"/>
      <c r="E1250" s="115"/>
      <c r="F1250" s="116"/>
      <c r="G1250" s="117"/>
      <c r="H1250" s="4"/>
      <c r="I1250" s="36"/>
      <c r="J1250" s="37"/>
      <c r="K1250" s="38"/>
      <c r="L1250" s="34"/>
      <c r="N1250" s="35"/>
      <c r="O1250" s="35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196" customFormat="1">
      <c r="A1252" s="118"/>
      <c r="B1252" s="112"/>
      <c r="C1252" s="113"/>
      <c r="D1252" s="114"/>
      <c r="E1252" s="115"/>
      <c r="F1252" s="116"/>
      <c r="G1252" s="117"/>
      <c r="H1252" s="4"/>
      <c r="I1252" s="36"/>
      <c r="J1252" s="37"/>
      <c r="K1252" s="38"/>
      <c r="L1252" s="34"/>
      <c r="N1252" s="35"/>
      <c r="O1252" s="35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196" customFormat="1">
      <c r="A1254" s="118"/>
      <c r="B1254" s="112"/>
      <c r="C1254" s="113"/>
      <c r="D1254" s="114"/>
      <c r="E1254" s="115"/>
      <c r="F1254" s="116"/>
      <c r="G1254" s="117"/>
      <c r="H1254" s="4"/>
      <c r="I1254" s="36"/>
      <c r="J1254" s="37"/>
      <c r="K1254" s="38"/>
      <c r="L1254" s="34"/>
      <c r="N1254" s="35"/>
      <c r="O1254" s="35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196" customFormat="1">
      <c r="A1256" s="118"/>
      <c r="B1256" s="112"/>
      <c r="C1256" s="113"/>
      <c r="D1256" s="114"/>
      <c r="E1256" s="115"/>
      <c r="F1256" s="116"/>
      <c r="G1256" s="117"/>
      <c r="H1256" s="4"/>
      <c r="I1256" s="36"/>
      <c r="J1256" s="37"/>
      <c r="K1256" s="38"/>
      <c r="L1256" s="34"/>
      <c r="N1256" s="35"/>
      <c r="O1256" s="35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196" customFormat="1">
      <c r="A1258" s="118"/>
      <c r="B1258" s="112"/>
      <c r="C1258" s="113"/>
      <c r="D1258" s="114"/>
      <c r="E1258" s="115"/>
      <c r="F1258" s="116"/>
      <c r="G1258" s="117"/>
      <c r="H1258" s="4"/>
      <c r="I1258" s="36"/>
      <c r="J1258" s="37"/>
      <c r="K1258" s="38"/>
      <c r="L1258" s="34"/>
      <c r="N1258" s="35"/>
      <c r="O1258" s="35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196" customFormat="1">
      <c r="A1260" s="118"/>
      <c r="B1260" s="112"/>
      <c r="C1260" s="113"/>
      <c r="D1260" s="114"/>
      <c r="E1260" s="115"/>
      <c r="F1260" s="116"/>
      <c r="G1260" s="117"/>
      <c r="H1260" s="4"/>
      <c r="I1260" s="36"/>
      <c r="J1260" s="37"/>
      <c r="K1260" s="38"/>
      <c r="L1260" s="34"/>
      <c r="N1260" s="35"/>
      <c r="O1260" s="35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196" customFormat="1">
      <c r="A1261" s="118"/>
      <c r="B1261" s="112"/>
      <c r="C1261" s="113"/>
      <c r="D1261" s="114"/>
      <c r="E1261" s="115"/>
      <c r="F1261" s="116"/>
      <c r="G1261" s="117"/>
      <c r="H1261" s="4"/>
      <c r="I1261" s="36"/>
      <c r="J1261" s="37"/>
      <c r="K1261" s="38"/>
      <c r="L1261" s="34"/>
      <c r="N1261" s="35"/>
      <c r="O1261" s="35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196" customFormat="1">
      <c r="A1262" s="118"/>
      <c r="B1262" s="112"/>
      <c r="C1262" s="113"/>
      <c r="D1262" s="114"/>
      <c r="E1262" s="115"/>
      <c r="F1262" s="116"/>
      <c r="G1262" s="117"/>
      <c r="H1262" s="4"/>
      <c r="I1262" s="36"/>
      <c r="J1262" s="37"/>
      <c r="K1262" s="38"/>
      <c r="L1262" s="34"/>
      <c r="N1262" s="35"/>
      <c r="O1262" s="35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196" customFormat="1">
      <c r="A1264" s="118"/>
      <c r="B1264" s="112"/>
      <c r="C1264" s="113"/>
      <c r="D1264" s="114"/>
      <c r="E1264" s="115"/>
      <c r="F1264" s="116"/>
      <c r="G1264" s="117"/>
      <c r="H1264" s="4"/>
      <c r="I1264" s="36"/>
      <c r="J1264" s="37"/>
      <c r="K1264" s="38"/>
      <c r="L1264" s="34"/>
      <c r="N1264" s="35"/>
      <c r="O1264" s="35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196" customFormat="1">
      <c r="A1266" s="118"/>
      <c r="B1266" s="112"/>
      <c r="C1266" s="113"/>
      <c r="D1266" s="114"/>
      <c r="E1266" s="115"/>
      <c r="F1266" s="116"/>
      <c r="G1266" s="117"/>
      <c r="H1266" s="4"/>
      <c r="I1266" s="36"/>
      <c r="J1266" s="37"/>
      <c r="K1266" s="38"/>
      <c r="L1266" s="34"/>
      <c r="N1266" s="35"/>
      <c r="O1266" s="35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196" customFormat="1">
      <c r="A1268" s="118"/>
      <c r="B1268" s="112"/>
      <c r="C1268" s="113"/>
      <c r="D1268" s="114"/>
      <c r="E1268" s="115"/>
      <c r="F1268" s="116"/>
      <c r="G1268" s="117"/>
      <c r="H1268" s="4"/>
      <c r="I1268" s="36"/>
      <c r="J1268" s="37"/>
      <c r="K1268" s="38"/>
      <c r="L1268" s="34"/>
      <c r="N1268" s="35"/>
      <c r="O1268" s="35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196" customFormat="1">
      <c r="A1270" s="118"/>
      <c r="B1270" s="112"/>
      <c r="C1270" s="113"/>
      <c r="D1270" s="114"/>
      <c r="E1270" s="115"/>
      <c r="F1270" s="116"/>
      <c r="G1270" s="117"/>
      <c r="H1270" s="4"/>
      <c r="I1270" s="36"/>
      <c r="J1270" s="37"/>
      <c r="K1270" s="38"/>
      <c r="L1270" s="34"/>
      <c r="N1270" s="35"/>
      <c r="O1270" s="35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196" customFormat="1">
      <c r="A1271" s="118"/>
      <c r="B1271" s="112"/>
      <c r="C1271" s="113"/>
      <c r="D1271" s="114"/>
      <c r="E1271" s="115"/>
      <c r="F1271" s="116"/>
      <c r="G1271" s="117"/>
      <c r="H1271" s="4"/>
      <c r="I1271" s="36"/>
      <c r="J1271" s="37"/>
      <c r="K1271" s="38"/>
      <c r="L1271" s="34"/>
      <c r="N1271" s="35"/>
      <c r="O1271" s="35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196" customFormat="1">
      <c r="A1272" s="118"/>
      <c r="B1272" s="112"/>
      <c r="C1272" s="113"/>
      <c r="D1272" s="114"/>
      <c r="E1272" s="115"/>
      <c r="F1272" s="116"/>
      <c r="G1272" s="117"/>
      <c r="H1272" s="4"/>
      <c r="I1272" s="36"/>
      <c r="J1272" s="37"/>
      <c r="K1272" s="38"/>
      <c r="L1272" s="34"/>
      <c r="N1272" s="35"/>
      <c r="O1272" s="35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196" customFormat="1">
      <c r="A1274" s="118"/>
      <c r="B1274" s="112"/>
      <c r="C1274" s="113"/>
      <c r="D1274" s="114"/>
      <c r="E1274" s="115"/>
      <c r="F1274" s="116"/>
      <c r="G1274" s="117"/>
      <c r="H1274" s="4"/>
      <c r="I1274" s="36"/>
      <c r="J1274" s="37"/>
      <c r="K1274" s="38"/>
      <c r="L1274" s="34"/>
      <c r="N1274" s="35"/>
      <c r="O1274" s="35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196" customFormat="1">
      <c r="A1276" s="118"/>
      <c r="B1276" s="112"/>
      <c r="C1276" s="113"/>
      <c r="D1276" s="114"/>
      <c r="E1276" s="115"/>
      <c r="F1276" s="116"/>
      <c r="G1276" s="117"/>
      <c r="H1276" s="4"/>
      <c r="I1276" s="36"/>
      <c r="J1276" s="37"/>
      <c r="K1276" s="38"/>
      <c r="L1276" s="34"/>
      <c r="N1276" s="35"/>
      <c r="O1276" s="35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196" customFormat="1">
      <c r="A1278" s="118"/>
      <c r="B1278" s="112"/>
      <c r="C1278" s="113"/>
      <c r="D1278" s="114"/>
      <c r="E1278" s="115"/>
      <c r="F1278" s="116"/>
      <c r="G1278" s="117"/>
      <c r="H1278" s="4"/>
      <c r="I1278" s="36"/>
      <c r="J1278" s="37"/>
      <c r="K1278" s="38"/>
      <c r="L1278" s="34"/>
      <c r="N1278" s="35"/>
      <c r="O1278" s="35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196" customFormat="1">
      <c r="A1280" s="118"/>
      <c r="B1280" s="112"/>
      <c r="C1280" s="113"/>
      <c r="D1280" s="114"/>
      <c r="E1280" s="115"/>
      <c r="F1280" s="116"/>
      <c r="G1280" s="117"/>
      <c r="H1280" s="4"/>
      <c r="I1280" s="36"/>
      <c r="J1280" s="37"/>
      <c r="K1280" s="38"/>
      <c r="L1280" s="34"/>
      <c r="N1280" s="35"/>
      <c r="O1280" s="35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196" customFormat="1">
      <c r="A1281" s="118"/>
      <c r="B1281" s="112"/>
      <c r="C1281" s="113"/>
      <c r="D1281" s="114"/>
      <c r="E1281" s="115"/>
      <c r="F1281" s="116"/>
      <c r="G1281" s="117"/>
      <c r="H1281" s="4"/>
      <c r="I1281" s="36"/>
      <c r="J1281" s="37"/>
      <c r="K1281" s="38"/>
      <c r="L1281" s="34"/>
      <c r="N1281" s="35"/>
      <c r="O1281" s="35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196" customFormat="1">
      <c r="A1282" s="118"/>
      <c r="B1282" s="112"/>
      <c r="C1282" s="113"/>
      <c r="D1282" s="114"/>
      <c r="E1282" s="115"/>
      <c r="F1282" s="116"/>
      <c r="G1282" s="117"/>
      <c r="H1282" s="4"/>
      <c r="I1282" s="36"/>
      <c r="J1282" s="37"/>
      <c r="K1282" s="38"/>
      <c r="L1282" s="34"/>
      <c r="N1282" s="35"/>
      <c r="O1282" s="35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196" customFormat="1">
      <c r="A1283" s="118"/>
      <c r="B1283" s="112"/>
      <c r="C1283" s="113"/>
      <c r="D1283" s="114"/>
      <c r="E1283" s="115"/>
      <c r="F1283" s="116"/>
      <c r="G1283" s="117"/>
      <c r="H1283" s="4"/>
      <c r="I1283" s="36"/>
      <c r="J1283" s="37"/>
      <c r="K1283" s="38"/>
      <c r="L1283" s="34"/>
      <c r="N1283" s="35"/>
      <c r="O1283" s="35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196" customFormat="1">
      <c r="A1284" s="118"/>
      <c r="B1284" s="112"/>
      <c r="C1284" s="113"/>
      <c r="D1284" s="114"/>
      <c r="E1284" s="115"/>
      <c r="F1284" s="116"/>
      <c r="G1284" s="117"/>
      <c r="H1284" s="4"/>
      <c r="I1284" s="36"/>
      <c r="J1284" s="37"/>
      <c r="K1284" s="38"/>
      <c r="L1284" s="34"/>
      <c r="N1284" s="35"/>
      <c r="O1284" s="35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196" customFormat="1">
      <c r="A1285" s="118"/>
      <c r="B1285" s="112"/>
      <c r="C1285" s="113"/>
      <c r="D1285" s="114"/>
      <c r="E1285" s="115"/>
      <c r="F1285" s="116"/>
      <c r="G1285" s="117"/>
      <c r="H1285" s="4"/>
      <c r="I1285" s="36"/>
      <c r="J1285" s="37"/>
      <c r="K1285" s="38"/>
      <c r="L1285" s="34"/>
      <c r="N1285" s="35"/>
      <c r="O1285" s="35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196" customFormat="1">
      <c r="A1286" s="118"/>
      <c r="B1286" s="112"/>
      <c r="C1286" s="113"/>
      <c r="D1286" s="114"/>
      <c r="E1286" s="115"/>
      <c r="F1286" s="116"/>
      <c r="G1286" s="117"/>
      <c r="H1286" s="4"/>
      <c r="I1286" s="36"/>
      <c r="J1286" s="37"/>
      <c r="K1286" s="38"/>
      <c r="L1286" s="34"/>
      <c r="N1286" s="35"/>
      <c r="O1286" s="35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196" customFormat="1">
      <c r="A1287" s="118"/>
      <c r="B1287" s="112"/>
      <c r="C1287" s="113"/>
      <c r="D1287" s="114"/>
      <c r="E1287" s="115"/>
      <c r="F1287" s="116"/>
      <c r="G1287" s="117"/>
      <c r="H1287" s="4"/>
      <c r="I1287" s="36"/>
      <c r="J1287" s="37"/>
      <c r="K1287" s="38"/>
      <c r="L1287" s="34"/>
      <c r="N1287" s="35"/>
      <c r="O1287" s="35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196" customFormat="1">
      <c r="A1288" s="118"/>
      <c r="B1288" s="112"/>
      <c r="C1288" s="113"/>
      <c r="D1288" s="114"/>
      <c r="E1288" s="115"/>
      <c r="F1288" s="116"/>
      <c r="G1288" s="117"/>
      <c r="H1288" s="4"/>
      <c r="I1288" s="36"/>
      <c r="J1288" s="37"/>
      <c r="K1288" s="38"/>
      <c r="L1288" s="34"/>
      <c r="N1288" s="35"/>
      <c r="O1288" s="35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196" customFormat="1">
      <c r="A1289" s="118"/>
      <c r="B1289" s="112"/>
      <c r="C1289" s="113"/>
      <c r="D1289" s="114"/>
      <c r="E1289" s="115"/>
      <c r="F1289" s="116"/>
      <c r="G1289" s="117"/>
      <c r="H1289" s="4"/>
      <c r="I1289" s="36"/>
      <c r="J1289" s="37"/>
      <c r="K1289" s="38"/>
      <c r="L1289" s="34"/>
      <c r="N1289" s="35"/>
      <c r="O1289" s="35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196" customFormat="1">
      <c r="A1291" s="118"/>
      <c r="B1291" s="112"/>
      <c r="C1291" s="113"/>
      <c r="D1291" s="114"/>
      <c r="E1291" s="115"/>
      <c r="F1291" s="116"/>
      <c r="G1291" s="117"/>
      <c r="H1291" s="4"/>
      <c r="I1291" s="36"/>
      <c r="J1291" s="37"/>
      <c r="K1291" s="38"/>
      <c r="L1291" s="34"/>
      <c r="N1291" s="35"/>
      <c r="O1291" s="35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196" customFormat="1">
      <c r="A1292" s="118"/>
      <c r="B1292" s="112"/>
      <c r="C1292" s="113"/>
      <c r="D1292" s="114"/>
      <c r="E1292" s="115"/>
      <c r="F1292" s="116"/>
      <c r="G1292" s="117"/>
      <c r="H1292" s="4"/>
      <c r="I1292" s="36"/>
      <c r="J1292" s="37"/>
      <c r="K1292" s="38"/>
      <c r="L1292" s="34"/>
      <c r="N1292" s="35"/>
      <c r="O1292" s="35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196" customFormat="1">
      <c r="A1293" s="118"/>
      <c r="B1293" s="112"/>
      <c r="C1293" s="113"/>
      <c r="D1293" s="114"/>
      <c r="E1293" s="115"/>
      <c r="F1293" s="116"/>
      <c r="G1293" s="117"/>
      <c r="H1293" s="4"/>
      <c r="I1293" s="36"/>
      <c r="J1293" s="37"/>
      <c r="K1293" s="38"/>
      <c r="L1293" s="34"/>
      <c r="N1293" s="35"/>
      <c r="O1293" s="35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196" customFormat="1">
      <c r="A1294" s="118"/>
      <c r="B1294" s="112"/>
      <c r="C1294" s="113"/>
      <c r="D1294" s="114"/>
      <c r="E1294" s="115"/>
      <c r="F1294" s="116"/>
      <c r="G1294" s="117"/>
      <c r="H1294" s="4"/>
      <c r="I1294" s="36"/>
      <c r="J1294" s="37"/>
      <c r="K1294" s="38"/>
      <c r="L1294" s="34"/>
      <c r="N1294" s="35"/>
      <c r="O1294" s="35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196" customFormat="1">
      <c r="A1295" s="118"/>
      <c r="B1295" s="112"/>
      <c r="C1295" s="113"/>
      <c r="D1295" s="114"/>
      <c r="E1295" s="115"/>
      <c r="F1295" s="116"/>
      <c r="G1295" s="117"/>
      <c r="H1295" s="4"/>
      <c r="I1295" s="36"/>
      <c r="J1295" s="37"/>
      <c r="K1295" s="38"/>
      <c r="L1295" s="34"/>
      <c r="N1295" s="35"/>
      <c r="O1295" s="35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196" customFormat="1">
      <c r="A1296" s="118"/>
      <c r="B1296" s="112"/>
      <c r="C1296" s="113"/>
      <c r="D1296" s="114"/>
      <c r="E1296" s="115"/>
      <c r="F1296" s="116"/>
      <c r="G1296" s="117"/>
      <c r="H1296" s="4"/>
      <c r="I1296" s="36"/>
      <c r="J1296" s="37"/>
      <c r="K1296" s="38"/>
      <c r="L1296" s="34"/>
      <c r="N1296" s="35"/>
      <c r="O1296" s="35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196" customFormat="1">
      <c r="A1297" s="118"/>
      <c r="B1297" s="112"/>
      <c r="C1297" s="113"/>
      <c r="D1297" s="114"/>
      <c r="E1297" s="115"/>
      <c r="F1297" s="116"/>
      <c r="G1297" s="117"/>
      <c r="H1297" s="4"/>
      <c r="I1297" s="36"/>
      <c r="J1297" s="37"/>
      <c r="K1297" s="38"/>
      <c r="L1297" s="34"/>
      <c r="N1297" s="35"/>
      <c r="O1297" s="35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196" customFormat="1">
      <c r="A1299" s="118"/>
      <c r="B1299" s="112"/>
      <c r="C1299" s="113"/>
      <c r="D1299" s="114"/>
      <c r="E1299" s="115"/>
      <c r="F1299" s="116"/>
      <c r="G1299" s="117"/>
      <c r="H1299" s="4"/>
      <c r="I1299" s="36"/>
      <c r="J1299" s="37"/>
      <c r="K1299" s="38"/>
      <c r="L1299" s="34"/>
      <c r="N1299" s="35"/>
      <c r="O1299" s="35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196" customFormat="1">
      <c r="A1301" s="118"/>
      <c r="B1301" s="112"/>
      <c r="C1301" s="113"/>
      <c r="D1301" s="114"/>
      <c r="E1301" s="115"/>
      <c r="F1301" s="116"/>
      <c r="G1301" s="117"/>
      <c r="H1301" s="4"/>
      <c r="I1301" s="36"/>
      <c r="J1301" s="37"/>
      <c r="K1301" s="38"/>
      <c r="L1301" s="34"/>
      <c r="N1301" s="35"/>
      <c r="O1301" s="35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196" customFormat="1">
      <c r="A1303" s="118"/>
      <c r="B1303" s="112"/>
      <c r="C1303" s="113"/>
      <c r="D1303" s="114"/>
      <c r="E1303" s="115"/>
      <c r="F1303" s="116"/>
      <c r="G1303" s="117"/>
      <c r="H1303" s="4"/>
      <c r="I1303" s="36"/>
      <c r="J1303" s="37"/>
      <c r="K1303" s="38"/>
      <c r="L1303" s="34"/>
      <c r="N1303" s="35"/>
      <c r="O1303" s="35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196" customFormat="1">
      <c r="A1305" s="118"/>
      <c r="B1305" s="112"/>
      <c r="C1305" s="113"/>
      <c r="D1305" s="114"/>
      <c r="E1305" s="115"/>
      <c r="F1305" s="116"/>
      <c r="G1305" s="117"/>
      <c r="H1305" s="4"/>
      <c r="I1305" s="36"/>
      <c r="J1305" s="37"/>
      <c r="K1305" s="38"/>
      <c r="L1305" s="34"/>
      <c r="N1305" s="35"/>
      <c r="O1305" s="35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196" customFormat="1">
      <c r="A1306" s="118"/>
      <c r="B1306" s="112"/>
      <c r="C1306" s="113"/>
      <c r="D1306" s="114"/>
      <c r="E1306" s="115"/>
      <c r="F1306" s="116"/>
      <c r="G1306" s="117"/>
      <c r="H1306" s="4"/>
      <c r="I1306" s="36"/>
      <c r="J1306" s="37"/>
      <c r="K1306" s="38"/>
      <c r="L1306" s="34"/>
      <c r="N1306" s="35"/>
      <c r="O1306" s="35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196" customFormat="1">
      <c r="A1307" s="118"/>
      <c r="B1307" s="112"/>
      <c r="C1307" s="113"/>
      <c r="D1307" s="114"/>
      <c r="E1307" s="115"/>
      <c r="F1307" s="116"/>
      <c r="G1307" s="117"/>
      <c r="H1307" s="4"/>
      <c r="I1307" s="36"/>
      <c r="J1307" s="37"/>
      <c r="K1307" s="38"/>
      <c r="L1307" s="34"/>
      <c r="N1307" s="35"/>
      <c r="O1307" s="35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AZ268"/>
  <sheetViews>
    <sheetView view="pageBreakPreview" workbookViewId="0">
      <selection activeCell="L10" sqref="L10:L11"/>
    </sheetView>
  </sheetViews>
  <sheetFormatPr defaultColWidth="9.140625" defaultRowHeight="12.75"/>
  <cols>
    <col min="1" max="1" width="6.5703125" style="269" customWidth="1"/>
    <col min="2" max="2" width="51.28515625" style="269" customWidth="1"/>
    <col min="3" max="3" width="6.140625" style="270" customWidth="1"/>
    <col min="4" max="4" width="18" style="269" customWidth="1"/>
    <col min="5" max="6" width="17.140625" style="269" customWidth="1"/>
    <col min="7" max="16384" width="9.140625" style="269"/>
  </cols>
  <sheetData>
    <row r="1" spans="1:52" ht="15.75" customHeight="1">
      <c r="D1" s="567" t="s">
        <v>625</v>
      </c>
      <c r="E1" s="567"/>
      <c r="F1" s="567"/>
    </row>
    <row r="2" spans="1:52" ht="15.75" customHeight="1">
      <c r="D2" s="567" t="s">
        <v>622</v>
      </c>
      <c r="E2" s="567"/>
      <c r="F2" s="567"/>
    </row>
    <row r="3" spans="1:52" ht="15.75" customHeight="1">
      <c r="D3" s="567" t="s">
        <v>934</v>
      </c>
      <c r="E3" s="567"/>
      <c r="F3" s="567"/>
    </row>
    <row r="4" spans="1:52" ht="15.75" customHeight="1">
      <c r="D4" s="567" t="s">
        <v>935</v>
      </c>
      <c r="E4" s="567"/>
      <c r="F4" s="567"/>
    </row>
    <row r="5" spans="1:52">
      <c r="D5" s="271"/>
    </row>
    <row r="6" spans="1:52" s="273" customFormat="1" ht="36" customHeight="1">
      <c r="A6" s="566" t="s">
        <v>857</v>
      </c>
      <c r="B6" s="566"/>
      <c r="C6" s="566"/>
      <c r="D6" s="566"/>
      <c r="E6" s="566"/>
      <c r="F6" s="566"/>
    </row>
    <row r="7" spans="1:52" s="273" customFormat="1" ht="15.75">
      <c r="A7" s="274"/>
      <c r="B7" s="274"/>
      <c r="C7" s="274"/>
      <c r="D7" s="274"/>
      <c r="E7" s="274"/>
      <c r="F7" s="274"/>
    </row>
    <row r="8" spans="1:52" s="273" customFormat="1" ht="10.5" customHeight="1">
      <c r="A8" s="274"/>
      <c r="B8" s="274"/>
      <c r="C8" s="274"/>
      <c r="D8" s="559" t="s">
        <v>97</v>
      </c>
      <c r="E8" s="559"/>
      <c r="F8" s="559"/>
    </row>
    <row r="9" spans="1:52" ht="39.75" customHeight="1">
      <c r="A9" s="560" t="s">
        <v>626</v>
      </c>
      <c r="B9" s="562" t="s">
        <v>627</v>
      </c>
      <c r="C9" s="560" t="s">
        <v>628</v>
      </c>
      <c r="D9" s="564" t="s">
        <v>629</v>
      </c>
      <c r="E9" s="565" t="s">
        <v>375</v>
      </c>
      <c r="F9" s="565"/>
    </row>
    <row r="10" spans="1:52" ht="31.5" customHeight="1">
      <c r="A10" s="561"/>
      <c r="B10" s="563"/>
      <c r="C10" s="561"/>
      <c r="D10" s="564"/>
      <c r="E10" s="275" t="s">
        <v>376</v>
      </c>
      <c r="F10" s="275" t="s">
        <v>377</v>
      </c>
    </row>
    <row r="11" spans="1:52" s="270" customFormat="1">
      <c r="A11" s="276">
        <v>1</v>
      </c>
      <c r="B11" s="277">
        <v>2</v>
      </c>
      <c r="C11" s="276">
        <v>3</v>
      </c>
      <c r="D11" s="276">
        <v>4</v>
      </c>
      <c r="E11" s="277">
        <v>5</v>
      </c>
      <c r="F11" s="276">
        <v>6</v>
      </c>
    </row>
    <row r="12" spans="1:52" ht="42">
      <c r="A12" s="278">
        <v>1000</v>
      </c>
      <c r="B12" s="279" t="s">
        <v>643</v>
      </c>
      <c r="C12" s="280"/>
      <c r="D12" s="281">
        <f>+E12+F12-F125</f>
        <v>-3175203.0999999996</v>
      </c>
      <c r="E12" s="281">
        <f>+E14+E54+E76</f>
        <v>-3175203.1</v>
      </c>
      <c r="F12" s="281">
        <f>+F14+F54+F76</f>
        <v>-3716099</v>
      </c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  <c r="AW12" s="282"/>
      <c r="AX12" s="282"/>
      <c r="AY12" s="282"/>
      <c r="AZ12" s="282"/>
    </row>
    <row r="13" spans="1:52" ht="14.25">
      <c r="A13" s="227"/>
      <c r="B13" s="233"/>
      <c r="C13" s="234"/>
      <c r="D13" s="235"/>
      <c r="E13" s="235"/>
      <c r="F13" s="235"/>
    </row>
    <row r="14" spans="1:52" s="282" customFormat="1" ht="51" hidden="1">
      <c r="A14" s="228">
        <v>1100</v>
      </c>
      <c r="B14" s="283" t="s">
        <v>644</v>
      </c>
      <c r="C14" s="230">
        <v>7100</v>
      </c>
      <c r="D14" s="284">
        <f>D17+D22+D25+D45+D48</f>
        <v>0</v>
      </c>
      <c r="E14" s="284">
        <f t="shared" ref="E14:F14" si="0">E17+E22+E25+E45+E48</f>
        <v>0</v>
      </c>
      <c r="F14" s="284">
        <f t="shared" si="0"/>
        <v>0</v>
      </c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69"/>
      <c r="AQ14" s="269"/>
      <c r="AR14" s="269"/>
      <c r="AS14" s="269"/>
      <c r="AT14" s="269"/>
      <c r="AU14" s="269"/>
      <c r="AV14" s="269"/>
      <c r="AW14" s="269"/>
      <c r="AX14" s="269"/>
      <c r="AY14" s="269"/>
      <c r="AZ14" s="269"/>
    </row>
    <row r="15" spans="1:52" hidden="1">
      <c r="A15" s="228"/>
      <c r="B15" s="229" t="s">
        <v>645</v>
      </c>
      <c r="C15" s="230"/>
      <c r="D15" s="231">
        <f>D17+D22</f>
        <v>0</v>
      </c>
      <c r="E15" s="231">
        <f t="shared" ref="E15:F15" si="1">E17+E22</f>
        <v>0</v>
      </c>
      <c r="F15" s="231">
        <f t="shared" si="1"/>
        <v>0</v>
      </c>
    </row>
    <row r="16" spans="1:52" s="282" customFormat="1" hidden="1">
      <c r="A16" s="228"/>
      <c r="B16" s="229" t="s">
        <v>646</v>
      </c>
      <c r="C16" s="230"/>
      <c r="D16" s="231">
        <f>+D19+D22</f>
        <v>0</v>
      </c>
      <c r="E16" s="231">
        <f t="shared" ref="E16:F16" si="2">+E19+E22</f>
        <v>0</v>
      </c>
      <c r="F16" s="231">
        <f t="shared" si="2"/>
        <v>0</v>
      </c>
    </row>
    <row r="17" spans="1:6" ht="25.5" hidden="1">
      <c r="A17" s="228">
        <v>1110</v>
      </c>
      <c r="B17" s="283" t="s">
        <v>647</v>
      </c>
      <c r="C17" s="230">
        <v>7131</v>
      </c>
      <c r="D17" s="285">
        <f>D19+D20</f>
        <v>0</v>
      </c>
      <c r="E17" s="285">
        <f>E19+E20+E21</f>
        <v>0</v>
      </c>
      <c r="F17" s="285">
        <f>F19+F20+F21</f>
        <v>0</v>
      </c>
    </row>
    <row r="18" spans="1:6" hidden="1">
      <c r="A18" s="286"/>
      <c r="B18" s="287" t="s">
        <v>108</v>
      </c>
      <c r="C18" s="288"/>
      <c r="D18" s="232"/>
      <c r="E18" s="289"/>
      <c r="F18" s="289"/>
    </row>
    <row r="19" spans="1:6" ht="25.5" hidden="1">
      <c r="A19" s="290">
        <v>1111</v>
      </c>
      <c r="B19" s="287" t="s">
        <v>630</v>
      </c>
      <c r="C19" s="288"/>
      <c r="D19" s="256">
        <f t="shared" ref="D19:D21" si="3">E19+F19</f>
        <v>0</v>
      </c>
      <c r="E19" s="238"/>
      <c r="F19" s="238"/>
    </row>
    <row r="20" spans="1:6" s="282" customFormat="1" ht="25.5" hidden="1">
      <c r="A20" s="290">
        <v>1112</v>
      </c>
      <c r="B20" s="287" t="s">
        <v>631</v>
      </c>
      <c r="C20" s="288"/>
      <c r="D20" s="256">
        <f t="shared" si="3"/>
        <v>0</v>
      </c>
      <c r="E20" s="238"/>
      <c r="F20" s="238"/>
    </row>
    <row r="21" spans="1:6" s="282" customFormat="1" ht="23.25" hidden="1" customHeight="1">
      <c r="A21" s="290">
        <v>1113</v>
      </c>
      <c r="B21" s="287" t="s">
        <v>783</v>
      </c>
      <c r="C21" s="288"/>
      <c r="D21" s="256">
        <f t="shared" si="3"/>
        <v>0</v>
      </c>
      <c r="E21" s="238"/>
      <c r="F21" s="238"/>
    </row>
    <row r="22" spans="1:6" hidden="1">
      <c r="A22" s="291">
        <v>1120</v>
      </c>
      <c r="B22" s="292" t="s">
        <v>648</v>
      </c>
      <c r="C22" s="293">
        <v>7136</v>
      </c>
      <c r="D22" s="294">
        <f>D24</f>
        <v>0</v>
      </c>
      <c r="E22" s="294">
        <f t="shared" ref="E22:F22" si="4">E24</f>
        <v>0</v>
      </c>
      <c r="F22" s="294">
        <f t="shared" si="4"/>
        <v>0</v>
      </c>
    </row>
    <row r="23" spans="1:6" hidden="1">
      <c r="A23" s="286"/>
      <c r="B23" s="287" t="s">
        <v>108</v>
      </c>
      <c r="C23" s="288"/>
      <c r="D23" s="232"/>
      <c r="E23" s="238"/>
      <c r="F23" s="238"/>
    </row>
    <row r="24" spans="1:6" s="282" customFormat="1" hidden="1">
      <c r="A24" s="290">
        <v>1121</v>
      </c>
      <c r="B24" s="287" t="s">
        <v>632</v>
      </c>
      <c r="C24" s="288"/>
      <c r="D24" s="256">
        <f t="shared" ref="D24:D43" si="5">E24+F24</f>
        <v>0</v>
      </c>
      <c r="E24" s="238"/>
      <c r="F24" s="238"/>
    </row>
    <row r="25" spans="1:6" ht="89.25" hidden="1">
      <c r="A25" s="228">
        <v>1130</v>
      </c>
      <c r="B25" s="283" t="s">
        <v>649</v>
      </c>
      <c r="C25" s="230">
        <v>7145</v>
      </c>
      <c r="D25" s="284">
        <f>D26+D27+D28+D29+D30+D31+D32+D33+D34+D35+D36+D37+D38+D39+D40+D41+D42+D43+D44</f>
        <v>0</v>
      </c>
      <c r="E25" s="284">
        <f t="shared" ref="E25:F25" si="6">E26+E27+E28+E29+E30+E31+E32+E33+E34+E35+E36+E37+E38+E39+E40+E41+E42+E43+E44</f>
        <v>0</v>
      </c>
      <c r="F25" s="284">
        <f t="shared" si="6"/>
        <v>0</v>
      </c>
    </row>
    <row r="26" spans="1:6" ht="38.25" hidden="1">
      <c r="A26" s="290">
        <v>11301</v>
      </c>
      <c r="B26" s="287" t="s">
        <v>650</v>
      </c>
      <c r="C26" s="288"/>
      <c r="D26" s="256">
        <f t="shared" si="5"/>
        <v>0</v>
      </c>
      <c r="E26" s="256"/>
      <c r="F26" s="256"/>
    </row>
    <row r="27" spans="1:6" ht="63.75" hidden="1">
      <c r="A27" s="295">
        <v>11302</v>
      </c>
      <c r="B27" s="296" t="s">
        <v>651</v>
      </c>
      <c r="C27" s="297"/>
      <c r="D27" s="256">
        <f t="shared" si="5"/>
        <v>0</v>
      </c>
      <c r="E27" s="256"/>
      <c r="F27" s="256"/>
    </row>
    <row r="28" spans="1:6" ht="38.25" hidden="1">
      <c r="A28" s="290">
        <v>11303</v>
      </c>
      <c r="B28" s="287" t="s">
        <v>652</v>
      </c>
      <c r="C28" s="288"/>
      <c r="D28" s="256">
        <f t="shared" si="5"/>
        <v>0</v>
      </c>
      <c r="E28" s="256"/>
      <c r="F28" s="256"/>
    </row>
    <row r="29" spans="1:6" ht="89.25" hidden="1">
      <c r="A29" s="290">
        <v>11304</v>
      </c>
      <c r="B29" s="286" t="s">
        <v>653</v>
      </c>
      <c r="C29" s="288"/>
      <c r="D29" s="256">
        <f t="shared" si="5"/>
        <v>0</v>
      </c>
      <c r="E29" s="256"/>
      <c r="F29" s="256">
        <v>0</v>
      </c>
    </row>
    <row r="30" spans="1:6" ht="76.5" hidden="1">
      <c r="A30" s="290">
        <v>11305</v>
      </c>
      <c r="B30" s="286" t="s">
        <v>654</v>
      </c>
      <c r="C30" s="288"/>
      <c r="D30" s="256">
        <f t="shared" si="5"/>
        <v>0</v>
      </c>
      <c r="E30" s="256"/>
      <c r="F30" s="256"/>
    </row>
    <row r="31" spans="1:6" ht="51" hidden="1">
      <c r="A31" s="290">
        <v>11306</v>
      </c>
      <c r="B31" s="286" t="s">
        <v>655</v>
      </c>
      <c r="C31" s="288"/>
      <c r="D31" s="256">
        <f t="shared" si="5"/>
        <v>0</v>
      </c>
      <c r="E31" s="256"/>
      <c r="F31" s="256"/>
    </row>
    <row r="32" spans="1:6" ht="38.25" hidden="1">
      <c r="A32" s="290">
        <v>11307</v>
      </c>
      <c r="B32" s="287" t="s">
        <v>656</v>
      </c>
      <c r="C32" s="288"/>
      <c r="D32" s="256">
        <f t="shared" si="5"/>
        <v>0</v>
      </c>
      <c r="E32" s="256"/>
      <c r="F32" s="256"/>
    </row>
    <row r="33" spans="1:52" ht="63.75" hidden="1">
      <c r="A33" s="290">
        <v>11308</v>
      </c>
      <c r="B33" s="287" t="s">
        <v>657</v>
      </c>
      <c r="C33" s="288"/>
      <c r="D33" s="256">
        <f t="shared" si="5"/>
        <v>0</v>
      </c>
      <c r="E33" s="256"/>
      <c r="F33" s="256"/>
    </row>
    <row r="34" spans="1:52" ht="63.75" hidden="1">
      <c r="A34" s="290">
        <v>11309</v>
      </c>
      <c r="B34" s="287" t="s">
        <v>658</v>
      </c>
      <c r="C34" s="288"/>
      <c r="D34" s="256">
        <f t="shared" si="5"/>
        <v>0</v>
      </c>
      <c r="E34" s="256"/>
      <c r="F34" s="256"/>
    </row>
    <row r="35" spans="1:52" ht="38.25" hidden="1">
      <c r="A35" s="290">
        <v>11310</v>
      </c>
      <c r="B35" s="287" t="s">
        <v>659</v>
      </c>
      <c r="C35" s="288"/>
      <c r="D35" s="256">
        <f t="shared" si="5"/>
        <v>0</v>
      </c>
      <c r="E35" s="256"/>
      <c r="F35" s="256"/>
    </row>
    <row r="36" spans="1:52" ht="38.25" hidden="1">
      <c r="A36" s="290">
        <v>11311</v>
      </c>
      <c r="B36" s="286" t="s">
        <v>660</v>
      </c>
      <c r="C36" s="288"/>
      <c r="D36" s="256">
        <f t="shared" si="5"/>
        <v>0</v>
      </c>
      <c r="E36" s="256"/>
      <c r="F36" s="256">
        <v>0</v>
      </c>
    </row>
    <row r="37" spans="1:52" ht="102" hidden="1">
      <c r="A37" s="290">
        <v>11312</v>
      </c>
      <c r="B37" s="287" t="s">
        <v>661</v>
      </c>
      <c r="C37" s="288"/>
      <c r="D37" s="256">
        <f t="shared" si="5"/>
        <v>0</v>
      </c>
      <c r="E37" s="256"/>
      <c r="F37" s="256"/>
    </row>
    <row r="38" spans="1:52" ht="76.5" hidden="1">
      <c r="A38" s="290">
        <v>11313</v>
      </c>
      <c r="B38" s="287" t="s">
        <v>662</v>
      </c>
      <c r="C38" s="288"/>
      <c r="D38" s="256">
        <f t="shared" si="5"/>
        <v>0</v>
      </c>
      <c r="E38" s="256"/>
      <c r="F38" s="256"/>
    </row>
    <row r="39" spans="1:52" ht="51" hidden="1">
      <c r="A39" s="290">
        <v>11314</v>
      </c>
      <c r="B39" s="287" t="s">
        <v>663</v>
      </c>
      <c r="C39" s="288"/>
      <c r="D39" s="256">
        <f t="shared" si="5"/>
        <v>0</v>
      </c>
      <c r="E39" s="256"/>
      <c r="F39" s="256"/>
    </row>
    <row r="40" spans="1:52" ht="51" hidden="1">
      <c r="A40" s="290">
        <v>11315</v>
      </c>
      <c r="B40" s="286" t="s">
        <v>664</v>
      </c>
      <c r="C40" s="288"/>
      <c r="D40" s="256">
        <f t="shared" si="5"/>
        <v>0</v>
      </c>
      <c r="E40" s="256"/>
      <c r="F40" s="256">
        <v>0</v>
      </c>
    </row>
    <row r="41" spans="1:52" ht="38.25" hidden="1">
      <c r="A41" s="290">
        <v>11316</v>
      </c>
      <c r="B41" s="287" t="s">
        <v>665</v>
      </c>
      <c r="C41" s="288"/>
      <c r="D41" s="256">
        <f t="shared" si="5"/>
        <v>0</v>
      </c>
      <c r="E41" s="256"/>
      <c r="F41" s="256"/>
    </row>
    <row r="42" spans="1:52" ht="38.25" hidden="1">
      <c r="A42" s="290">
        <v>11317</v>
      </c>
      <c r="B42" s="286" t="s">
        <v>666</v>
      </c>
      <c r="C42" s="288"/>
      <c r="D42" s="256">
        <f t="shared" si="5"/>
        <v>0</v>
      </c>
      <c r="E42" s="256"/>
      <c r="F42" s="256">
        <v>0</v>
      </c>
    </row>
    <row r="43" spans="1:52" ht="38.25" hidden="1">
      <c r="A43" s="290">
        <v>11318</v>
      </c>
      <c r="B43" s="287" t="s">
        <v>667</v>
      </c>
      <c r="C43" s="288"/>
      <c r="D43" s="256">
        <f t="shared" si="5"/>
        <v>0</v>
      </c>
      <c r="E43" s="256"/>
      <c r="F43" s="256">
        <v>0</v>
      </c>
    </row>
    <row r="44" spans="1:52" ht="20.25" hidden="1" customHeight="1">
      <c r="A44" s="290">
        <v>11319</v>
      </c>
      <c r="B44" s="286" t="s">
        <v>668</v>
      </c>
      <c r="C44" s="288"/>
      <c r="D44" s="256">
        <f t="shared" ref="D44:D47" si="7">E44+F44</f>
        <v>0</v>
      </c>
      <c r="E44" s="256"/>
      <c r="F44" s="256">
        <v>0</v>
      </c>
    </row>
    <row r="45" spans="1:52" ht="25.5" hidden="1">
      <c r="A45" s="228">
        <v>1140</v>
      </c>
      <c r="B45" s="283" t="s">
        <v>669</v>
      </c>
      <c r="C45" s="230">
        <v>7146</v>
      </c>
      <c r="D45" s="298">
        <f>D46+D47</f>
        <v>0</v>
      </c>
      <c r="E45" s="298">
        <f t="shared" ref="E45:F45" si="8">E46+E47</f>
        <v>0</v>
      </c>
      <c r="F45" s="298">
        <f t="shared" si="8"/>
        <v>0</v>
      </c>
    </row>
    <row r="46" spans="1:52" ht="76.5" hidden="1">
      <c r="A46" s="290">
        <v>1141</v>
      </c>
      <c r="B46" s="287" t="s">
        <v>670</v>
      </c>
      <c r="C46" s="288"/>
      <c r="D46" s="256">
        <f t="shared" si="7"/>
        <v>0</v>
      </c>
      <c r="E46" s="238"/>
      <c r="F46" s="238"/>
    </row>
    <row r="47" spans="1:52" s="282" customFormat="1" ht="76.5" hidden="1">
      <c r="A47" s="290">
        <v>1142</v>
      </c>
      <c r="B47" s="287" t="s">
        <v>671</v>
      </c>
      <c r="C47" s="288"/>
      <c r="D47" s="256">
        <f t="shared" si="7"/>
        <v>0</v>
      </c>
      <c r="E47" s="238"/>
      <c r="F47" s="238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269"/>
      <c r="AU47" s="269"/>
      <c r="AV47" s="269"/>
      <c r="AW47" s="269"/>
      <c r="AX47" s="269"/>
      <c r="AY47" s="269"/>
      <c r="AZ47" s="269"/>
    </row>
    <row r="48" spans="1:52" ht="38.25" hidden="1">
      <c r="A48" s="228">
        <v>1150</v>
      </c>
      <c r="B48" s="283" t="s">
        <v>672</v>
      </c>
      <c r="C48" s="299">
        <v>7161</v>
      </c>
      <c r="D48" s="285">
        <f>D49+D53</f>
        <v>0</v>
      </c>
      <c r="E48" s="285">
        <f t="shared" ref="E48:F48" si="9">E49+E53</f>
        <v>0</v>
      </c>
      <c r="F48" s="285">
        <f t="shared" si="9"/>
        <v>0</v>
      </c>
    </row>
    <row r="49" spans="1:52" ht="51" hidden="1">
      <c r="A49" s="295">
        <v>1151</v>
      </c>
      <c r="B49" s="296" t="s">
        <v>673</v>
      </c>
      <c r="C49" s="297"/>
      <c r="D49" s="300">
        <f>D50+D51+D52</f>
        <v>0</v>
      </c>
      <c r="E49" s="300">
        <f t="shared" ref="E49:F49" si="10">E50+E51+E52</f>
        <v>0</v>
      </c>
      <c r="F49" s="300">
        <f t="shared" si="10"/>
        <v>0</v>
      </c>
    </row>
    <row r="50" spans="1:52" hidden="1">
      <c r="A50" s="290">
        <v>1152</v>
      </c>
      <c r="B50" s="287" t="s">
        <v>674</v>
      </c>
      <c r="C50" s="288"/>
      <c r="D50" s="256">
        <f t="shared" ref="D50:D52" si="11">E50+F50</f>
        <v>0</v>
      </c>
      <c r="E50" s="238"/>
      <c r="F50" s="238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</row>
    <row r="51" spans="1:52" hidden="1">
      <c r="A51" s="290">
        <v>1153</v>
      </c>
      <c r="B51" s="287" t="s">
        <v>675</v>
      </c>
      <c r="C51" s="288"/>
      <c r="D51" s="256">
        <f t="shared" si="11"/>
        <v>0</v>
      </c>
      <c r="E51" s="238"/>
      <c r="F51" s="238"/>
    </row>
    <row r="52" spans="1:52" ht="25.5" hidden="1">
      <c r="A52" s="290">
        <v>1154</v>
      </c>
      <c r="B52" s="287" t="s">
        <v>676</v>
      </c>
      <c r="C52" s="288"/>
      <c r="D52" s="256">
        <f t="shared" si="11"/>
        <v>0</v>
      </c>
      <c r="E52" s="238"/>
      <c r="F52" s="238"/>
    </row>
    <row r="53" spans="1:52" s="282" customFormat="1" ht="63.75" hidden="1">
      <c r="A53" s="290">
        <v>1155</v>
      </c>
      <c r="B53" s="296" t="s">
        <v>677</v>
      </c>
      <c r="C53" s="297"/>
      <c r="D53" s="256">
        <f t="shared" ref="D53" si="12">E53+F53</f>
        <v>0</v>
      </c>
      <c r="E53" s="238"/>
      <c r="F53" s="238"/>
    </row>
    <row r="54" spans="1:52" ht="38.25" hidden="1">
      <c r="A54" s="230">
        <v>1200</v>
      </c>
      <c r="B54" s="301" t="s">
        <v>678</v>
      </c>
      <c r="C54" s="302">
        <v>7300</v>
      </c>
      <c r="D54" s="284">
        <f>+D55+D57+D59+D61+D63+D73</f>
        <v>0</v>
      </c>
      <c r="E54" s="284">
        <f t="shared" ref="E54:F54" si="13">+E55+E57+E59+E61+E63+E73</f>
        <v>0</v>
      </c>
      <c r="F54" s="284">
        <f t="shared" si="13"/>
        <v>0</v>
      </c>
    </row>
    <row r="55" spans="1:52" s="282" customFormat="1" ht="38.25" hidden="1">
      <c r="A55" s="291">
        <v>1210</v>
      </c>
      <c r="B55" s="303" t="s">
        <v>679</v>
      </c>
      <c r="C55" s="304">
        <v>7311</v>
      </c>
      <c r="D55" s="298">
        <f>+D56</f>
        <v>0</v>
      </c>
      <c r="E55" s="298">
        <f t="shared" ref="E55:F55" si="14">+E56</f>
        <v>0</v>
      </c>
      <c r="F55" s="298">
        <f t="shared" si="14"/>
        <v>0</v>
      </c>
      <c r="G55" s="269"/>
      <c r="H55" s="269"/>
      <c r="I55" s="269"/>
      <c r="J55" s="269"/>
      <c r="K55" s="269"/>
      <c r="L55" s="269"/>
      <c r="M55" s="269"/>
      <c r="N55" s="269"/>
      <c r="O55" s="269"/>
      <c r="P55" s="269"/>
      <c r="Q55" s="269"/>
      <c r="R55" s="269"/>
      <c r="S55" s="269"/>
      <c r="T55" s="269"/>
      <c r="U55" s="269"/>
      <c r="V55" s="269"/>
      <c r="W55" s="269"/>
      <c r="X55" s="269"/>
      <c r="Y55" s="269"/>
      <c r="Z55" s="269"/>
      <c r="AA55" s="269"/>
      <c r="AB55" s="269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/>
      <c r="AM55" s="269"/>
      <c r="AN55" s="269"/>
      <c r="AO55" s="269"/>
      <c r="AP55" s="269"/>
      <c r="AQ55" s="269"/>
      <c r="AR55" s="269"/>
      <c r="AS55" s="269"/>
      <c r="AT55" s="269"/>
      <c r="AU55" s="269"/>
      <c r="AV55" s="269"/>
      <c r="AW55" s="269"/>
      <c r="AX55" s="269"/>
      <c r="AY55" s="269"/>
      <c r="AZ55" s="269"/>
    </row>
    <row r="56" spans="1:52" ht="63.75" hidden="1">
      <c r="A56" s="290">
        <v>1211</v>
      </c>
      <c r="B56" s="287" t="s">
        <v>680</v>
      </c>
      <c r="C56" s="288"/>
      <c r="D56" s="256">
        <f t="shared" ref="D56:D62" si="15">E56+F56</f>
        <v>0</v>
      </c>
      <c r="E56" s="256"/>
      <c r="F56" s="256">
        <v>0</v>
      </c>
    </row>
    <row r="57" spans="1:52" ht="38.25" hidden="1">
      <c r="A57" s="291">
        <v>1220</v>
      </c>
      <c r="B57" s="292" t="s">
        <v>681</v>
      </c>
      <c r="C57" s="293">
        <v>7312</v>
      </c>
      <c r="D57" s="298">
        <f>+D58</f>
        <v>0</v>
      </c>
      <c r="E57" s="238"/>
      <c r="F57" s="238"/>
    </row>
    <row r="58" spans="1:52" ht="63.75" hidden="1">
      <c r="A58" s="290">
        <v>1221</v>
      </c>
      <c r="B58" s="287" t="s">
        <v>682</v>
      </c>
      <c r="C58" s="288"/>
      <c r="D58" s="256">
        <f t="shared" si="15"/>
        <v>0</v>
      </c>
      <c r="E58" s="238"/>
      <c r="F58" s="238"/>
    </row>
    <row r="59" spans="1:52" ht="38.25" hidden="1">
      <c r="A59" s="228">
        <v>1230</v>
      </c>
      <c r="B59" s="283" t="s">
        <v>683</v>
      </c>
      <c r="C59" s="230">
        <v>7321</v>
      </c>
      <c r="D59" s="298">
        <f>+D60</f>
        <v>0</v>
      </c>
      <c r="E59" s="298">
        <f t="shared" ref="E59:F59" si="16">+E60</f>
        <v>0</v>
      </c>
      <c r="F59" s="298">
        <f t="shared" si="16"/>
        <v>0</v>
      </c>
      <c r="G59" s="282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282"/>
      <c r="AV59" s="282"/>
      <c r="AW59" s="282"/>
      <c r="AX59" s="282"/>
      <c r="AY59" s="282"/>
      <c r="AZ59" s="282"/>
    </row>
    <row r="60" spans="1:52" ht="51" hidden="1">
      <c r="A60" s="290">
        <v>1231</v>
      </c>
      <c r="B60" s="287" t="s">
        <v>684</v>
      </c>
      <c r="C60" s="288"/>
      <c r="D60" s="256">
        <f t="shared" si="15"/>
        <v>0</v>
      </c>
      <c r="E60" s="253"/>
      <c r="F60" s="238"/>
    </row>
    <row r="61" spans="1:52" ht="38.25" hidden="1">
      <c r="A61" s="228">
        <v>1240</v>
      </c>
      <c r="B61" s="283" t="s">
        <v>685</v>
      </c>
      <c r="C61" s="299">
        <v>7322</v>
      </c>
      <c r="D61" s="298">
        <f>D62</f>
        <v>0</v>
      </c>
      <c r="E61" s="298">
        <f t="shared" ref="E61:F61" si="17">E62</f>
        <v>0</v>
      </c>
      <c r="F61" s="298">
        <f t="shared" si="17"/>
        <v>0</v>
      </c>
    </row>
    <row r="62" spans="1:52" ht="51" hidden="1">
      <c r="A62" s="290">
        <v>1241</v>
      </c>
      <c r="B62" s="287" t="s">
        <v>686</v>
      </c>
      <c r="C62" s="288"/>
      <c r="D62" s="256">
        <f t="shared" si="15"/>
        <v>0</v>
      </c>
      <c r="E62" s="256">
        <v>0</v>
      </c>
      <c r="F62" s="256"/>
    </row>
    <row r="63" spans="1:52" s="282" customFormat="1" ht="54.75" hidden="1" customHeight="1">
      <c r="A63" s="568">
        <v>1250</v>
      </c>
      <c r="B63" s="305" t="s">
        <v>687</v>
      </c>
      <c r="C63" s="571">
        <v>7331</v>
      </c>
      <c r="D63" s="574">
        <f>+D66+D67+D71+D72</f>
        <v>0</v>
      </c>
      <c r="E63" s="574">
        <f t="shared" ref="E63:F63" si="18">+E66+E67+E71+E72</f>
        <v>0</v>
      </c>
      <c r="F63" s="574">
        <f t="shared" si="18"/>
        <v>0</v>
      </c>
    </row>
    <row r="64" spans="1:52" hidden="1">
      <c r="A64" s="569"/>
      <c r="B64" s="306" t="s">
        <v>688</v>
      </c>
      <c r="C64" s="572"/>
      <c r="D64" s="575"/>
      <c r="E64" s="575"/>
      <c r="F64" s="575"/>
    </row>
    <row r="65" spans="1:52" hidden="1">
      <c r="A65" s="570"/>
      <c r="B65" s="307" t="s">
        <v>110</v>
      </c>
      <c r="C65" s="573"/>
      <c r="D65" s="576"/>
      <c r="E65" s="576"/>
      <c r="F65" s="576"/>
      <c r="G65" s="282"/>
      <c r="H65" s="282"/>
      <c r="I65" s="282"/>
      <c r="J65" s="282"/>
      <c r="K65" s="282"/>
      <c r="L65" s="282"/>
      <c r="M65" s="282"/>
      <c r="N65" s="282"/>
      <c r="O65" s="282"/>
      <c r="P65" s="282"/>
      <c r="Q65" s="282"/>
      <c r="R65" s="282"/>
      <c r="S65" s="282"/>
      <c r="T65" s="282"/>
      <c r="U65" s="282"/>
      <c r="V65" s="282"/>
      <c r="W65" s="282"/>
      <c r="X65" s="282"/>
      <c r="Y65" s="282"/>
      <c r="Z65" s="282"/>
      <c r="AA65" s="282"/>
      <c r="AB65" s="282"/>
      <c r="AC65" s="282"/>
      <c r="AD65" s="282"/>
      <c r="AE65" s="282"/>
      <c r="AF65" s="282"/>
      <c r="AG65" s="282"/>
      <c r="AH65" s="282"/>
      <c r="AI65" s="282"/>
      <c r="AJ65" s="282"/>
      <c r="AK65" s="282"/>
      <c r="AL65" s="282"/>
      <c r="AM65" s="282"/>
      <c r="AN65" s="282"/>
      <c r="AO65" s="282"/>
      <c r="AP65" s="282"/>
      <c r="AQ65" s="282"/>
      <c r="AR65" s="282"/>
      <c r="AS65" s="282"/>
      <c r="AT65" s="282"/>
      <c r="AU65" s="282"/>
      <c r="AV65" s="282"/>
      <c r="AW65" s="282"/>
      <c r="AX65" s="282"/>
      <c r="AY65" s="282"/>
      <c r="AZ65" s="282"/>
    </row>
    <row r="66" spans="1:52" ht="25.5" hidden="1">
      <c r="A66" s="290">
        <v>1251</v>
      </c>
      <c r="B66" s="287" t="s">
        <v>689</v>
      </c>
      <c r="C66" s="288"/>
      <c r="D66" s="256">
        <f t="shared" ref="D66" si="19">E66+F66</f>
        <v>0</v>
      </c>
      <c r="E66" s="238"/>
      <c r="F66" s="238"/>
    </row>
    <row r="67" spans="1:52" ht="25.5" hidden="1">
      <c r="A67" s="577">
        <v>1252</v>
      </c>
      <c r="B67" s="296" t="s">
        <v>690</v>
      </c>
      <c r="C67" s="579"/>
      <c r="D67" s="581">
        <f>+D69+D70</f>
        <v>0</v>
      </c>
      <c r="E67" s="581">
        <f t="shared" ref="E67:F67" si="20">+E69+E70</f>
        <v>0</v>
      </c>
      <c r="F67" s="581">
        <f t="shared" si="20"/>
        <v>0</v>
      </c>
    </row>
    <row r="68" spans="1:52" hidden="1">
      <c r="A68" s="578"/>
      <c r="B68" s="308" t="s">
        <v>108</v>
      </c>
      <c r="C68" s="580"/>
      <c r="D68" s="582"/>
      <c r="E68" s="582"/>
      <c r="F68" s="582"/>
      <c r="G68" s="282"/>
      <c r="H68" s="282"/>
      <c r="I68" s="282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2"/>
      <c r="V68" s="282"/>
      <c r="W68" s="282"/>
      <c r="X68" s="282"/>
      <c r="Y68" s="282"/>
      <c r="Z68" s="282"/>
      <c r="AA68" s="282"/>
      <c r="AB68" s="282"/>
      <c r="AC68" s="282"/>
      <c r="AD68" s="282"/>
      <c r="AE68" s="282"/>
      <c r="AF68" s="282"/>
      <c r="AG68" s="282"/>
      <c r="AH68" s="282"/>
      <c r="AI68" s="282"/>
      <c r="AJ68" s="282"/>
      <c r="AK68" s="282"/>
      <c r="AL68" s="282"/>
      <c r="AM68" s="282"/>
      <c r="AN68" s="282"/>
      <c r="AO68" s="282"/>
      <c r="AP68" s="282"/>
      <c r="AQ68" s="282"/>
      <c r="AR68" s="282"/>
      <c r="AS68" s="282"/>
      <c r="AT68" s="282"/>
      <c r="AU68" s="282"/>
      <c r="AV68" s="282"/>
      <c r="AW68" s="282"/>
      <c r="AX68" s="282"/>
      <c r="AY68" s="282"/>
      <c r="AZ68" s="282"/>
    </row>
    <row r="69" spans="1:52" s="282" customFormat="1" ht="51" hidden="1">
      <c r="A69" s="290">
        <v>1253</v>
      </c>
      <c r="B69" s="287" t="s">
        <v>691</v>
      </c>
      <c r="C69" s="288"/>
      <c r="D69" s="256">
        <f t="shared" ref="D69:D70" si="21">E69+F69</f>
        <v>0</v>
      </c>
      <c r="E69" s="256"/>
      <c r="F69" s="256"/>
      <c r="G69" s="269"/>
      <c r="H69" s="269"/>
      <c r="I69" s="269"/>
      <c r="J69" s="269"/>
      <c r="K69" s="269"/>
      <c r="L69" s="269"/>
      <c r="M69" s="269"/>
      <c r="N69" s="269"/>
      <c r="O69" s="269"/>
      <c r="P69" s="269"/>
      <c r="Q69" s="269"/>
      <c r="R69" s="269"/>
      <c r="S69" s="269"/>
      <c r="T69" s="269"/>
      <c r="U69" s="269"/>
      <c r="V69" s="269"/>
      <c r="W69" s="269"/>
      <c r="X69" s="269"/>
      <c r="Y69" s="269"/>
      <c r="Z69" s="269"/>
      <c r="AA69" s="269"/>
      <c r="AB69" s="269"/>
      <c r="AC69" s="269"/>
      <c r="AD69" s="269"/>
      <c r="AE69" s="269"/>
      <c r="AF69" s="269"/>
      <c r="AG69" s="269"/>
      <c r="AH69" s="269"/>
      <c r="AI69" s="269"/>
      <c r="AJ69" s="269"/>
      <c r="AK69" s="269"/>
      <c r="AL69" s="269"/>
      <c r="AM69" s="269"/>
      <c r="AN69" s="269"/>
      <c r="AO69" s="269"/>
      <c r="AP69" s="269"/>
      <c r="AQ69" s="269"/>
      <c r="AR69" s="269"/>
      <c r="AS69" s="269"/>
      <c r="AT69" s="269"/>
      <c r="AU69" s="269"/>
      <c r="AV69" s="269"/>
      <c r="AW69" s="269"/>
      <c r="AX69" s="269"/>
      <c r="AY69" s="269"/>
      <c r="AZ69" s="269"/>
    </row>
    <row r="70" spans="1:52" hidden="1">
      <c r="A70" s="290">
        <v>1254</v>
      </c>
      <c r="B70" s="287" t="s">
        <v>692</v>
      </c>
      <c r="C70" s="288"/>
      <c r="D70" s="256">
        <f t="shared" si="21"/>
        <v>0</v>
      </c>
      <c r="E70" s="256"/>
      <c r="F70" s="256"/>
    </row>
    <row r="71" spans="1:52" ht="33" hidden="1" customHeight="1">
      <c r="A71" s="290">
        <v>1255</v>
      </c>
      <c r="B71" s="287" t="s">
        <v>693</v>
      </c>
      <c r="C71" s="288"/>
      <c r="D71" s="256">
        <f>E71+F71</f>
        <v>0</v>
      </c>
      <c r="E71" s="256">
        <v>0</v>
      </c>
      <c r="F71" s="256">
        <v>0</v>
      </c>
    </row>
    <row r="72" spans="1:52" ht="38.25" hidden="1">
      <c r="A72" s="290">
        <v>1256</v>
      </c>
      <c r="B72" s="287" t="s">
        <v>694</v>
      </c>
      <c r="C72" s="288"/>
      <c r="D72" s="256">
        <f>E72+F72</f>
        <v>0</v>
      </c>
      <c r="E72" s="256"/>
      <c r="F72" s="256"/>
    </row>
    <row r="73" spans="1:52" ht="51" hidden="1">
      <c r="A73" s="228">
        <v>1260</v>
      </c>
      <c r="B73" s="305" t="s">
        <v>695</v>
      </c>
      <c r="C73" s="299">
        <v>7332</v>
      </c>
      <c r="D73" s="285">
        <f>+D74+D75</f>
        <v>0</v>
      </c>
      <c r="E73" s="285">
        <f t="shared" ref="E73:F73" si="22">+E74+E75</f>
        <v>0</v>
      </c>
      <c r="F73" s="285">
        <f t="shared" si="22"/>
        <v>0</v>
      </c>
    </row>
    <row r="74" spans="1:52" s="282" customFormat="1" ht="38.25" hidden="1">
      <c r="A74" s="290">
        <v>1261</v>
      </c>
      <c r="B74" s="287" t="s">
        <v>696</v>
      </c>
      <c r="C74" s="288"/>
      <c r="D74" s="256">
        <f>E74+F74</f>
        <v>0</v>
      </c>
      <c r="E74" s="256">
        <v>0</v>
      </c>
      <c r="F74" s="256"/>
      <c r="G74" s="269"/>
      <c r="H74" s="269"/>
      <c r="I74" s="269"/>
      <c r="J74" s="269"/>
      <c r="K74" s="269"/>
      <c r="L74" s="269"/>
      <c r="M74" s="269"/>
      <c r="N74" s="269"/>
      <c r="O74" s="269"/>
      <c r="P74" s="269"/>
      <c r="Q74" s="269"/>
      <c r="R74" s="269"/>
      <c r="S74" s="269"/>
      <c r="T74" s="269"/>
      <c r="U74" s="269"/>
      <c r="V74" s="269"/>
      <c r="W74" s="269"/>
      <c r="X74" s="269"/>
      <c r="Y74" s="269"/>
      <c r="Z74" s="269"/>
      <c r="AA74" s="269"/>
      <c r="AB74" s="269"/>
      <c r="AC74" s="269"/>
      <c r="AD74" s="269"/>
      <c r="AE74" s="269"/>
      <c r="AF74" s="269"/>
      <c r="AG74" s="269"/>
      <c r="AH74" s="269"/>
      <c r="AI74" s="269"/>
      <c r="AJ74" s="269"/>
      <c r="AK74" s="269"/>
      <c r="AL74" s="269"/>
      <c r="AM74" s="269"/>
      <c r="AN74" s="269"/>
      <c r="AO74" s="269"/>
      <c r="AP74" s="269"/>
      <c r="AQ74" s="269"/>
      <c r="AR74" s="269"/>
      <c r="AS74" s="269"/>
      <c r="AT74" s="269"/>
      <c r="AU74" s="269"/>
      <c r="AV74" s="269"/>
      <c r="AW74" s="269"/>
      <c r="AX74" s="269"/>
      <c r="AY74" s="269"/>
      <c r="AZ74" s="269"/>
    </row>
    <row r="75" spans="1:52" ht="38.25" hidden="1">
      <c r="A75" s="290">
        <v>1262</v>
      </c>
      <c r="B75" s="287" t="s">
        <v>697</v>
      </c>
      <c r="C75" s="288"/>
      <c r="D75" s="256">
        <f>E75+F75</f>
        <v>0</v>
      </c>
      <c r="E75" s="256"/>
      <c r="F75" s="256"/>
    </row>
    <row r="76" spans="1:52" ht="63.75">
      <c r="A76" s="228">
        <v>1300</v>
      </c>
      <c r="B76" s="305" t="s">
        <v>698</v>
      </c>
      <c r="C76" s="299">
        <v>7400</v>
      </c>
      <c r="D76" s="285">
        <f>+D77+D79+D81+D86+D90+D114+D117+D120+D123</f>
        <v>-3175203.1</v>
      </c>
      <c r="E76" s="285">
        <f t="shared" ref="E76:F76" si="23">+E77+E79+E81+E86+E90+E114+E117+E120+E123</f>
        <v>-3175203.1</v>
      </c>
      <c r="F76" s="285">
        <f t="shared" si="23"/>
        <v>-3716099</v>
      </c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82"/>
      <c r="AD76" s="282"/>
      <c r="AE76" s="282"/>
      <c r="AF76" s="282"/>
      <c r="AG76" s="282"/>
      <c r="AH76" s="282"/>
      <c r="AI76" s="282"/>
      <c r="AJ76" s="282"/>
      <c r="AK76" s="282"/>
      <c r="AL76" s="282"/>
      <c r="AM76" s="282"/>
      <c r="AN76" s="282"/>
      <c r="AO76" s="282"/>
      <c r="AP76" s="282"/>
      <c r="AQ76" s="282"/>
      <c r="AR76" s="282"/>
      <c r="AS76" s="282"/>
      <c r="AT76" s="282"/>
      <c r="AU76" s="282"/>
      <c r="AV76" s="282"/>
      <c r="AW76" s="282"/>
      <c r="AX76" s="282"/>
      <c r="AY76" s="282"/>
      <c r="AZ76" s="282"/>
    </row>
    <row r="77" spans="1:52" ht="25.5" hidden="1">
      <c r="A77" s="228">
        <v>1310</v>
      </c>
      <c r="B77" s="305" t="s">
        <v>699</v>
      </c>
      <c r="C77" s="230">
        <v>7411</v>
      </c>
      <c r="D77" s="284">
        <f>+D78</f>
        <v>0</v>
      </c>
      <c r="E77" s="284">
        <f t="shared" ref="E77:F77" si="24">+E78</f>
        <v>0</v>
      </c>
      <c r="F77" s="284">
        <f t="shared" si="24"/>
        <v>0</v>
      </c>
    </row>
    <row r="78" spans="1:52" ht="51" hidden="1">
      <c r="A78" s="290">
        <v>1311</v>
      </c>
      <c r="B78" s="287" t="s">
        <v>700</v>
      </c>
      <c r="C78" s="288"/>
      <c r="D78" s="256">
        <f>E78+F78</f>
        <v>0</v>
      </c>
      <c r="E78" s="256"/>
      <c r="F78" s="256"/>
      <c r="G78" s="282"/>
      <c r="H78" s="282"/>
      <c r="I78" s="282"/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282"/>
      <c r="AC78" s="282"/>
      <c r="AD78" s="282"/>
      <c r="AE78" s="282"/>
      <c r="AF78" s="282"/>
      <c r="AG78" s="282"/>
      <c r="AH78" s="282"/>
      <c r="AI78" s="282"/>
      <c r="AJ78" s="282"/>
      <c r="AK78" s="282"/>
      <c r="AL78" s="282"/>
      <c r="AM78" s="282"/>
      <c r="AN78" s="282"/>
      <c r="AO78" s="282"/>
      <c r="AP78" s="282"/>
      <c r="AQ78" s="282"/>
      <c r="AR78" s="282"/>
      <c r="AS78" s="282"/>
      <c r="AT78" s="282"/>
      <c r="AU78" s="282"/>
      <c r="AV78" s="282"/>
      <c r="AW78" s="282"/>
      <c r="AX78" s="282"/>
      <c r="AY78" s="282"/>
      <c r="AZ78" s="282"/>
    </row>
    <row r="79" spans="1:52" hidden="1">
      <c r="A79" s="228">
        <v>1320</v>
      </c>
      <c r="B79" s="305" t="s">
        <v>701</v>
      </c>
      <c r="C79" s="230">
        <v>7412</v>
      </c>
      <c r="D79" s="285">
        <f>+D80</f>
        <v>0</v>
      </c>
      <c r="E79" s="285">
        <f t="shared" ref="E79:F79" si="25">+E80</f>
        <v>0</v>
      </c>
      <c r="F79" s="285">
        <f t="shared" si="25"/>
        <v>0</v>
      </c>
    </row>
    <row r="80" spans="1:52" s="282" customFormat="1" ht="38.25" hidden="1">
      <c r="A80" s="290">
        <v>1321</v>
      </c>
      <c r="B80" s="287" t="s">
        <v>633</v>
      </c>
      <c r="C80" s="288"/>
      <c r="D80" s="256">
        <f>E80+F80</f>
        <v>0</v>
      </c>
      <c r="E80" s="238"/>
      <c r="F80" s="238"/>
      <c r="G80" s="269"/>
      <c r="H80" s="269"/>
      <c r="I80" s="269"/>
      <c r="J80" s="269"/>
      <c r="K80" s="269"/>
      <c r="L80" s="269"/>
      <c r="M80" s="269"/>
      <c r="N80" s="269"/>
      <c r="O80" s="269"/>
      <c r="P80" s="269"/>
      <c r="Q80" s="269"/>
      <c r="R80" s="269"/>
      <c r="S80" s="269"/>
      <c r="T80" s="269"/>
      <c r="U80" s="269"/>
      <c r="V80" s="269"/>
      <c r="W80" s="269"/>
      <c r="X80" s="269"/>
      <c r="Y80" s="269"/>
      <c r="Z80" s="269"/>
      <c r="AA80" s="269"/>
      <c r="AB80" s="269"/>
      <c r="AC80" s="269"/>
      <c r="AD80" s="269"/>
      <c r="AE80" s="269"/>
      <c r="AF80" s="269"/>
      <c r="AG80" s="269"/>
      <c r="AH80" s="269"/>
      <c r="AI80" s="269"/>
      <c r="AJ80" s="269"/>
      <c r="AK80" s="269"/>
      <c r="AL80" s="269"/>
      <c r="AM80" s="269"/>
      <c r="AN80" s="269"/>
      <c r="AO80" s="269"/>
      <c r="AP80" s="269"/>
      <c r="AQ80" s="269"/>
      <c r="AR80" s="269"/>
      <c r="AS80" s="269"/>
      <c r="AT80" s="269"/>
      <c r="AU80" s="269"/>
      <c r="AV80" s="269"/>
      <c r="AW80" s="269"/>
      <c r="AX80" s="269"/>
      <c r="AY80" s="269"/>
      <c r="AZ80" s="269"/>
    </row>
    <row r="81" spans="1:52" ht="38.25" hidden="1">
      <c r="A81" s="309">
        <v>1330</v>
      </c>
      <c r="B81" s="305" t="s">
        <v>702</v>
      </c>
      <c r="C81" s="310">
        <v>7415</v>
      </c>
      <c r="D81" s="285">
        <f>+D82+D83+D84+D85</f>
        <v>0</v>
      </c>
      <c r="E81" s="285">
        <f t="shared" ref="E81:F81" si="26">+E82+E83+E84+E85</f>
        <v>0</v>
      </c>
      <c r="F81" s="285">
        <f t="shared" si="26"/>
        <v>0</v>
      </c>
    </row>
    <row r="82" spans="1:52" ht="25.5" hidden="1">
      <c r="A82" s="290">
        <v>1331</v>
      </c>
      <c r="B82" s="287" t="s">
        <v>703</v>
      </c>
      <c r="C82" s="288"/>
      <c r="D82" s="256">
        <f>E82+F82</f>
        <v>0</v>
      </c>
      <c r="E82" s="256"/>
      <c r="F82" s="256">
        <v>0</v>
      </c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2"/>
      <c r="AB82" s="282"/>
      <c r="AC82" s="282"/>
      <c r="AD82" s="282"/>
      <c r="AE82" s="282"/>
      <c r="AF82" s="282"/>
      <c r="AG82" s="282"/>
      <c r="AH82" s="282"/>
      <c r="AI82" s="282"/>
      <c r="AJ82" s="282"/>
      <c r="AK82" s="282"/>
      <c r="AL82" s="282"/>
      <c r="AM82" s="282"/>
      <c r="AN82" s="282"/>
      <c r="AO82" s="282"/>
      <c r="AP82" s="282"/>
      <c r="AQ82" s="282"/>
      <c r="AR82" s="282"/>
      <c r="AS82" s="282"/>
      <c r="AT82" s="282"/>
      <c r="AU82" s="282"/>
      <c r="AV82" s="282"/>
      <c r="AW82" s="282"/>
      <c r="AX82" s="282"/>
      <c r="AY82" s="282"/>
      <c r="AZ82" s="282"/>
    </row>
    <row r="83" spans="1:52" ht="38.25" hidden="1">
      <c r="A83" s="290">
        <v>1332</v>
      </c>
      <c r="B83" s="287" t="s">
        <v>704</v>
      </c>
      <c r="C83" s="288"/>
      <c r="D83" s="256">
        <f t="shared" ref="D83:D89" si="27">E83+F83</f>
        <v>0</v>
      </c>
      <c r="E83" s="256"/>
      <c r="F83" s="256"/>
      <c r="G83" s="282"/>
      <c r="H83" s="282"/>
      <c r="I83" s="282"/>
      <c r="J83" s="282"/>
      <c r="K83" s="282"/>
      <c r="L83" s="282"/>
      <c r="M83" s="282"/>
      <c r="N83" s="282"/>
      <c r="O83" s="282"/>
      <c r="P83" s="282"/>
      <c r="Q83" s="282"/>
      <c r="R83" s="282"/>
      <c r="S83" s="282"/>
      <c r="T83" s="282"/>
      <c r="U83" s="282"/>
      <c r="V83" s="282"/>
      <c r="W83" s="282"/>
      <c r="X83" s="282"/>
      <c r="Y83" s="282"/>
      <c r="Z83" s="282"/>
      <c r="AA83" s="282"/>
      <c r="AB83" s="282"/>
      <c r="AC83" s="282"/>
      <c r="AD83" s="282"/>
      <c r="AE83" s="282"/>
      <c r="AF83" s="282"/>
      <c r="AG83" s="282"/>
      <c r="AH83" s="282"/>
      <c r="AI83" s="282"/>
      <c r="AJ83" s="282"/>
      <c r="AK83" s="282"/>
      <c r="AL83" s="282"/>
      <c r="AM83" s="282"/>
      <c r="AN83" s="282"/>
      <c r="AO83" s="282"/>
      <c r="AP83" s="282"/>
      <c r="AQ83" s="282"/>
      <c r="AR83" s="282"/>
      <c r="AS83" s="282"/>
      <c r="AT83" s="282"/>
      <c r="AU83" s="282"/>
      <c r="AV83" s="282"/>
      <c r="AW83" s="282"/>
      <c r="AX83" s="282"/>
      <c r="AY83" s="282"/>
      <c r="AZ83" s="282"/>
    </row>
    <row r="84" spans="1:52" s="282" customFormat="1" ht="51" hidden="1">
      <c r="A84" s="290">
        <v>1333</v>
      </c>
      <c r="B84" s="287" t="s">
        <v>705</v>
      </c>
      <c r="C84" s="288"/>
      <c r="D84" s="256">
        <f t="shared" si="27"/>
        <v>0</v>
      </c>
      <c r="E84" s="256"/>
      <c r="F84" s="256"/>
      <c r="G84" s="269"/>
      <c r="H84" s="269"/>
      <c r="I84" s="269"/>
      <c r="J84" s="269"/>
      <c r="K84" s="269"/>
      <c r="L84" s="269"/>
      <c r="M84" s="269"/>
      <c r="N84" s="269"/>
      <c r="O84" s="269"/>
      <c r="P84" s="269"/>
      <c r="Q84" s="269"/>
      <c r="R84" s="269"/>
      <c r="S84" s="269"/>
      <c r="T84" s="269"/>
      <c r="U84" s="269"/>
      <c r="V84" s="269"/>
      <c r="W84" s="269"/>
      <c r="X84" s="269"/>
      <c r="Y84" s="269"/>
      <c r="Z84" s="269"/>
      <c r="AA84" s="269"/>
      <c r="AB84" s="269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</row>
    <row r="85" spans="1:52" hidden="1">
      <c r="A85" s="290">
        <v>1334</v>
      </c>
      <c r="B85" s="287" t="s">
        <v>634</v>
      </c>
      <c r="C85" s="288"/>
      <c r="D85" s="256">
        <f t="shared" si="27"/>
        <v>0</v>
      </c>
      <c r="E85" s="238"/>
      <c r="F85" s="238"/>
    </row>
    <row r="86" spans="1:52" ht="63.75">
      <c r="A86" s="228">
        <v>1340</v>
      </c>
      <c r="B86" s="283" t="s">
        <v>706</v>
      </c>
      <c r="C86" s="230">
        <v>7421</v>
      </c>
      <c r="D86" s="285">
        <f>+D87+D88+D89</f>
        <v>-3175203.1</v>
      </c>
      <c r="E86" s="285">
        <f t="shared" ref="E86:F86" si="28">+E87+E88+E89</f>
        <v>-3175203.1</v>
      </c>
      <c r="F86" s="285">
        <f t="shared" si="28"/>
        <v>0</v>
      </c>
      <c r="G86" s="282"/>
      <c r="H86" s="282"/>
      <c r="I86" s="282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2"/>
      <c r="U86" s="282"/>
      <c r="V86" s="282"/>
      <c r="W86" s="282"/>
      <c r="X86" s="282"/>
      <c r="Y86" s="282"/>
      <c r="Z86" s="282"/>
      <c r="AA86" s="282"/>
      <c r="AB86" s="282"/>
      <c r="AC86" s="282"/>
      <c r="AD86" s="282"/>
      <c r="AE86" s="282"/>
      <c r="AF86" s="282"/>
      <c r="AG86" s="282"/>
      <c r="AH86" s="282"/>
      <c r="AI86" s="282"/>
      <c r="AJ86" s="282"/>
      <c r="AK86" s="282"/>
      <c r="AL86" s="282"/>
      <c r="AM86" s="282"/>
      <c r="AN86" s="282"/>
      <c r="AO86" s="282"/>
      <c r="AP86" s="282"/>
      <c r="AQ86" s="282"/>
      <c r="AR86" s="282"/>
      <c r="AS86" s="282"/>
      <c r="AT86" s="282"/>
      <c r="AU86" s="282"/>
      <c r="AV86" s="282"/>
      <c r="AW86" s="282"/>
      <c r="AX86" s="282"/>
      <c r="AY86" s="282"/>
      <c r="AZ86" s="282"/>
    </row>
    <row r="87" spans="1:52" ht="76.5" hidden="1">
      <c r="A87" s="290">
        <v>1341</v>
      </c>
      <c r="B87" s="287" t="s">
        <v>707</v>
      </c>
      <c r="C87" s="288"/>
      <c r="D87" s="256">
        <f t="shared" si="27"/>
        <v>0</v>
      </c>
      <c r="E87" s="256"/>
      <c r="F87" s="256"/>
    </row>
    <row r="88" spans="1:52" ht="57.75" customHeight="1">
      <c r="A88" s="290">
        <v>1342</v>
      </c>
      <c r="B88" s="287" t="s">
        <v>708</v>
      </c>
      <c r="C88" s="288"/>
      <c r="D88" s="256">
        <f t="shared" si="27"/>
        <v>-3175203.1</v>
      </c>
      <c r="E88" s="256">
        <v>-3175203.1</v>
      </c>
      <c r="F88" s="256">
        <v>0</v>
      </c>
    </row>
    <row r="89" spans="1:52" s="282" customFormat="1" ht="63.75" hidden="1" customHeight="1">
      <c r="A89" s="290">
        <v>1343</v>
      </c>
      <c r="B89" s="287" t="s">
        <v>709</v>
      </c>
      <c r="C89" s="288"/>
      <c r="D89" s="256">
        <f t="shared" si="27"/>
        <v>0</v>
      </c>
      <c r="E89" s="256"/>
      <c r="F89" s="256"/>
    </row>
    <row r="90" spans="1:52" ht="38.25" hidden="1">
      <c r="A90" s="228">
        <v>1350</v>
      </c>
      <c r="B90" s="283" t="s">
        <v>710</v>
      </c>
      <c r="C90" s="230">
        <v>7422</v>
      </c>
      <c r="D90" s="285">
        <f>+D91+D112+D113</f>
        <v>0</v>
      </c>
      <c r="E90" s="285">
        <f t="shared" ref="E90:F90" si="29">+E91+E112+E113</f>
        <v>0</v>
      </c>
      <c r="F90" s="285">
        <f t="shared" si="29"/>
        <v>0</v>
      </c>
    </row>
    <row r="91" spans="1:52" ht="89.25" hidden="1">
      <c r="A91" s="295">
        <v>1351</v>
      </c>
      <c r="B91" s="296" t="s">
        <v>711</v>
      </c>
      <c r="C91" s="297"/>
      <c r="D91" s="285">
        <f>+D92+D93+D94+D95+D96+D97+D98+D99+D100+D101+D102+D103+D104+D105+D106+D107+D108+D109+D110+D111</f>
        <v>0</v>
      </c>
      <c r="E91" s="285">
        <f t="shared" ref="E91:F91" si="30">+E92+E93+E94+E95+E96+E97+E98+E99+E100+E101+E102+E103+E104+E105+E106+E107+E108+E109+E110+E111</f>
        <v>0</v>
      </c>
      <c r="F91" s="285">
        <f t="shared" si="30"/>
        <v>0</v>
      </c>
    </row>
    <row r="92" spans="1:52" s="282" customFormat="1" ht="51" hidden="1">
      <c r="A92" s="290">
        <v>13501</v>
      </c>
      <c r="B92" s="287" t="s">
        <v>712</v>
      </c>
      <c r="C92" s="288"/>
      <c r="D92" s="256">
        <f t="shared" ref="D92:D126" si="31">E92+F92</f>
        <v>0</v>
      </c>
      <c r="E92" s="256"/>
      <c r="F92" s="256">
        <v>0</v>
      </c>
      <c r="G92" s="269"/>
      <c r="H92" s="269"/>
      <c r="I92" s="269"/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69"/>
      <c r="AH92" s="269"/>
      <c r="AI92" s="269"/>
      <c r="AJ92" s="269"/>
      <c r="AK92" s="269"/>
      <c r="AL92" s="269"/>
      <c r="AM92" s="269"/>
      <c r="AN92" s="269"/>
      <c r="AO92" s="269"/>
      <c r="AP92" s="269"/>
      <c r="AQ92" s="269"/>
      <c r="AR92" s="269"/>
      <c r="AS92" s="269"/>
      <c r="AT92" s="269"/>
      <c r="AU92" s="269"/>
      <c r="AV92" s="269"/>
      <c r="AW92" s="269"/>
      <c r="AX92" s="269"/>
      <c r="AY92" s="269"/>
      <c r="AZ92" s="269"/>
    </row>
    <row r="93" spans="1:52" ht="114.75" hidden="1">
      <c r="A93" s="290">
        <v>13502</v>
      </c>
      <c r="B93" s="287" t="s">
        <v>713</v>
      </c>
      <c r="C93" s="288"/>
      <c r="D93" s="256">
        <f t="shared" si="31"/>
        <v>0</v>
      </c>
      <c r="E93" s="256"/>
      <c r="F93" s="256">
        <v>0</v>
      </c>
    </row>
    <row r="94" spans="1:52" ht="51" hidden="1">
      <c r="A94" s="290">
        <v>13503</v>
      </c>
      <c r="B94" s="287" t="s">
        <v>714</v>
      </c>
      <c r="C94" s="288"/>
      <c r="D94" s="256">
        <f t="shared" si="31"/>
        <v>0</v>
      </c>
      <c r="E94" s="256"/>
      <c r="F94" s="256">
        <v>0</v>
      </c>
    </row>
    <row r="95" spans="1:52" s="282" customFormat="1" ht="63.75" hidden="1">
      <c r="A95" s="290">
        <v>13504</v>
      </c>
      <c r="B95" s="287" t="s">
        <v>715</v>
      </c>
      <c r="C95" s="288"/>
      <c r="D95" s="256">
        <f t="shared" si="31"/>
        <v>0</v>
      </c>
      <c r="E95" s="238"/>
      <c r="F95" s="238"/>
      <c r="G95" s="269"/>
      <c r="H95" s="269"/>
      <c r="I95" s="269"/>
      <c r="J95" s="269"/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69"/>
      <c r="AH95" s="269"/>
      <c r="AI95" s="269"/>
      <c r="AJ95" s="269"/>
      <c r="AK95" s="269"/>
      <c r="AL95" s="269"/>
      <c r="AM95" s="269"/>
      <c r="AN95" s="269"/>
      <c r="AO95" s="269"/>
      <c r="AP95" s="269"/>
      <c r="AQ95" s="269"/>
      <c r="AR95" s="269"/>
      <c r="AS95" s="269"/>
      <c r="AT95" s="269"/>
      <c r="AU95" s="269"/>
    </row>
    <row r="96" spans="1:52" s="282" customFormat="1" ht="25.5" hidden="1">
      <c r="A96" s="290">
        <v>13505</v>
      </c>
      <c r="B96" s="287" t="s">
        <v>716</v>
      </c>
      <c r="C96" s="288"/>
      <c r="D96" s="256">
        <f t="shared" si="31"/>
        <v>0</v>
      </c>
      <c r="E96" s="238"/>
      <c r="F96" s="238"/>
      <c r="G96" s="269"/>
      <c r="H96" s="269"/>
      <c r="I96" s="269"/>
      <c r="J96" s="269"/>
      <c r="K96" s="269"/>
      <c r="L96" s="269"/>
      <c r="M96" s="269"/>
      <c r="N96" s="269"/>
      <c r="O96" s="269"/>
      <c r="P96" s="269"/>
      <c r="Q96" s="269"/>
      <c r="R96" s="269"/>
      <c r="S96" s="269"/>
      <c r="T96" s="269"/>
      <c r="U96" s="269"/>
      <c r="V96" s="269"/>
      <c r="W96" s="269"/>
      <c r="X96" s="269"/>
      <c r="Y96" s="269"/>
      <c r="Z96" s="269"/>
      <c r="AA96" s="269"/>
      <c r="AB96" s="269"/>
      <c r="AC96" s="269"/>
      <c r="AD96" s="269"/>
      <c r="AE96" s="269"/>
      <c r="AF96" s="269"/>
      <c r="AG96" s="269"/>
      <c r="AH96" s="269"/>
      <c r="AI96" s="269"/>
      <c r="AJ96" s="269"/>
      <c r="AK96" s="269"/>
      <c r="AL96" s="269"/>
      <c r="AM96" s="269"/>
      <c r="AN96" s="269"/>
      <c r="AO96" s="269"/>
      <c r="AP96" s="269"/>
      <c r="AQ96" s="269"/>
      <c r="AR96" s="269"/>
      <c r="AS96" s="269"/>
      <c r="AT96" s="269"/>
      <c r="AU96" s="269"/>
    </row>
    <row r="97" spans="1:6" ht="25.5" hidden="1">
      <c r="A97" s="290">
        <v>13506</v>
      </c>
      <c r="B97" s="287" t="s">
        <v>717</v>
      </c>
      <c r="C97" s="288"/>
      <c r="D97" s="256">
        <f t="shared" si="31"/>
        <v>0</v>
      </c>
      <c r="E97" s="238"/>
      <c r="F97" s="238"/>
    </row>
    <row r="98" spans="1:6" ht="38.25" hidden="1">
      <c r="A98" s="290">
        <v>13507</v>
      </c>
      <c r="B98" s="287" t="s">
        <v>718</v>
      </c>
      <c r="C98" s="288"/>
      <c r="D98" s="256">
        <f t="shared" si="31"/>
        <v>0</v>
      </c>
      <c r="E98" s="238"/>
      <c r="F98" s="238"/>
    </row>
    <row r="99" spans="1:6" ht="76.5" hidden="1">
      <c r="A99" s="290">
        <v>13508</v>
      </c>
      <c r="B99" s="287" t="s">
        <v>719</v>
      </c>
      <c r="C99" s="288"/>
      <c r="D99" s="256">
        <f t="shared" si="31"/>
        <v>0</v>
      </c>
      <c r="E99" s="238"/>
      <c r="F99" s="238"/>
    </row>
    <row r="100" spans="1:6" hidden="1">
      <c r="A100" s="290">
        <v>13509</v>
      </c>
      <c r="B100" s="287" t="s">
        <v>720</v>
      </c>
      <c r="C100" s="288"/>
      <c r="D100" s="256">
        <f t="shared" si="31"/>
        <v>0</v>
      </c>
      <c r="E100" s="238"/>
      <c r="F100" s="238"/>
    </row>
    <row r="101" spans="1:6" ht="51" hidden="1">
      <c r="A101" s="290">
        <v>13510</v>
      </c>
      <c r="B101" s="287" t="s">
        <v>721</v>
      </c>
      <c r="C101" s="288"/>
      <c r="D101" s="256">
        <f t="shared" si="31"/>
        <v>0</v>
      </c>
      <c r="E101" s="238"/>
      <c r="F101" s="238"/>
    </row>
    <row r="102" spans="1:6" ht="89.25" hidden="1">
      <c r="A102" s="290">
        <v>13511</v>
      </c>
      <c r="B102" s="287" t="s">
        <v>722</v>
      </c>
      <c r="C102" s="288"/>
      <c r="D102" s="256">
        <f t="shared" si="31"/>
        <v>0</v>
      </c>
      <c r="E102" s="238"/>
      <c r="F102" s="238"/>
    </row>
    <row r="103" spans="1:6" ht="38.25" hidden="1">
      <c r="A103" s="290">
        <v>13512</v>
      </c>
      <c r="B103" s="287" t="s">
        <v>723</v>
      </c>
      <c r="C103" s="288"/>
      <c r="D103" s="256">
        <f t="shared" si="31"/>
        <v>0</v>
      </c>
      <c r="E103" s="238"/>
      <c r="F103" s="238"/>
    </row>
    <row r="104" spans="1:6" ht="25.5" hidden="1">
      <c r="A104" s="290">
        <v>13513</v>
      </c>
      <c r="B104" s="287" t="s">
        <v>724</v>
      </c>
      <c r="C104" s="288"/>
      <c r="D104" s="256">
        <f t="shared" si="31"/>
        <v>0</v>
      </c>
      <c r="E104" s="238"/>
      <c r="F104" s="238"/>
    </row>
    <row r="105" spans="1:6" ht="51" hidden="1">
      <c r="A105" s="290">
        <v>13514</v>
      </c>
      <c r="B105" s="287" t="s">
        <v>725</v>
      </c>
      <c r="C105" s="288"/>
      <c r="D105" s="256">
        <f t="shared" si="31"/>
        <v>0</v>
      </c>
      <c r="E105" s="238"/>
      <c r="F105" s="238"/>
    </row>
    <row r="106" spans="1:6" ht="76.5" hidden="1">
      <c r="A106" s="290">
        <v>13515</v>
      </c>
      <c r="B106" s="287" t="s">
        <v>726</v>
      </c>
      <c r="C106" s="288"/>
      <c r="D106" s="256">
        <f t="shared" si="31"/>
        <v>0</v>
      </c>
      <c r="E106" s="238"/>
      <c r="F106" s="238"/>
    </row>
    <row r="107" spans="1:6" ht="53.25" hidden="1" customHeight="1">
      <c r="A107" s="290">
        <v>13516</v>
      </c>
      <c r="B107" s="287" t="s">
        <v>727</v>
      </c>
      <c r="C107" s="288"/>
      <c r="D107" s="256">
        <f t="shared" si="31"/>
        <v>0</v>
      </c>
      <c r="E107" s="256"/>
      <c r="F107" s="238"/>
    </row>
    <row r="108" spans="1:6" ht="114.75" hidden="1">
      <c r="A108" s="290">
        <v>13517</v>
      </c>
      <c r="B108" s="287" t="s">
        <v>728</v>
      </c>
      <c r="C108" s="288"/>
      <c r="D108" s="256">
        <f t="shared" si="31"/>
        <v>0</v>
      </c>
      <c r="E108" s="238"/>
      <c r="F108" s="238"/>
    </row>
    <row r="109" spans="1:6" ht="25.5" hidden="1">
      <c r="A109" s="290">
        <v>13518</v>
      </c>
      <c r="B109" s="287" t="s">
        <v>729</v>
      </c>
      <c r="C109" s="288"/>
      <c r="D109" s="256">
        <f t="shared" si="31"/>
        <v>0</v>
      </c>
      <c r="E109" s="238"/>
      <c r="F109" s="238"/>
    </row>
    <row r="110" spans="1:6" ht="25.5" hidden="1">
      <c r="A110" s="290">
        <v>13519</v>
      </c>
      <c r="B110" s="287" t="s">
        <v>730</v>
      </c>
      <c r="C110" s="288"/>
      <c r="D110" s="256">
        <f t="shared" si="31"/>
        <v>0</v>
      </c>
      <c r="E110" s="238"/>
      <c r="F110" s="238"/>
    </row>
    <row r="111" spans="1:6" hidden="1">
      <c r="A111" s="290">
        <v>13520</v>
      </c>
      <c r="B111" s="287" t="s">
        <v>731</v>
      </c>
      <c r="C111" s="288"/>
      <c r="D111" s="256">
        <f t="shared" si="31"/>
        <v>0</v>
      </c>
      <c r="E111" s="256"/>
      <c r="F111" s="256">
        <v>0</v>
      </c>
    </row>
    <row r="112" spans="1:6" ht="38.25" hidden="1">
      <c r="A112" s="290">
        <v>1352</v>
      </c>
      <c r="B112" s="287" t="s">
        <v>732</v>
      </c>
      <c r="C112" s="288"/>
      <c r="D112" s="256">
        <f t="shared" si="31"/>
        <v>0</v>
      </c>
      <c r="E112" s="238"/>
      <c r="F112" s="238"/>
    </row>
    <row r="113" spans="1:6" ht="25.5" hidden="1">
      <c r="A113" s="290">
        <v>1353</v>
      </c>
      <c r="B113" s="287" t="s">
        <v>733</v>
      </c>
      <c r="C113" s="288"/>
      <c r="D113" s="256">
        <f t="shared" si="31"/>
        <v>0</v>
      </c>
      <c r="E113" s="238"/>
      <c r="F113" s="238"/>
    </row>
    <row r="114" spans="1:6" ht="38.25" hidden="1">
      <c r="A114" s="228">
        <v>1360</v>
      </c>
      <c r="B114" s="283" t="s">
        <v>734</v>
      </c>
      <c r="C114" s="230">
        <v>7431</v>
      </c>
      <c r="D114" s="285">
        <f>D115+D116</f>
        <v>0</v>
      </c>
      <c r="E114" s="285">
        <f t="shared" ref="E114:F114" si="32">E115+E116</f>
        <v>0</v>
      </c>
      <c r="F114" s="285">
        <f t="shared" si="32"/>
        <v>0</v>
      </c>
    </row>
    <row r="115" spans="1:6" ht="51" hidden="1">
      <c r="A115" s="290">
        <v>1361</v>
      </c>
      <c r="B115" s="287" t="s">
        <v>635</v>
      </c>
      <c r="C115" s="288"/>
      <c r="D115" s="256">
        <f t="shared" si="31"/>
        <v>0</v>
      </c>
      <c r="E115" s="238"/>
      <c r="F115" s="238"/>
    </row>
    <row r="116" spans="1:6" ht="38.25" hidden="1">
      <c r="A116" s="290">
        <v>1362</v>
      </c>
      <c r="B116" s="287" t="s">
        <v>735</v>
      </c>
      <c r="C116" s="288"/>
      <c r="D116" s="256">
        <f t="shared" si="31"/>
        <v>0</v>
      </c>
      <c r="E116" s="238"/>
      <c r="F116" s="238"/>
    </row>
    <row r="117" spans="1:6" ht="63.75" hidden="1">
      <c r="A117" s="228">
        <v>1370</v>
      </c>
      <c r="B117" s="283" t="s">
        <v>736</v>
      </c>
      <c r="C117" s="230">
        <v>7441</v>
      </c>
      <c r="D117" s="285">
        <f>+D118+D119</f>
        <v>0</v>
      </c>
      <c r="E117" s="285">
        <f t="shared" ref="E117:F117" si="33">+E118+E119</f>
        <v>0</v>
      </c>
      <c r="F117" s="285">
        <f t="shared" si="33"/>
        <v>0</v>
      </c>
    </row>
    <row r="118" spans="1:6" ht="102" hidden="1">
      <c r="A118" s="290">
        <v>1371</v>
      </c>
      <c r="B118" s="287" t="s">
        <v>737</v>
      </c>
      <c r="C118" s="288"/>
      <c r="D118" s="256">
        <f t="shared" si="31"/>
        <v>0</v>
      </c>
      <c r="E118" s="256"/>
      <c r="F118" s="256"/>
    </row>
    <row r="119" spans="1:6" ht="107.25" hidden="1" customHeight="1">
      <c r="A119" s="290">
        <v>1372</v>
      </c>
      <c r="B119" s="287" t="s">
        <v>738</v>
      </c>
      <c r="C119" s="288"/>
      <c r="D119" s="256">
        <f t="shared" si="31"/>
        <v>0</v>
      </c>
      <c r="E119" s="256"/>
      <c r="F119" s="256">
        <v>0</v>
      </c>
    </row>
    <row r="120" spans="1:6" ht="63.75" hidden="1">
      <c r="A120" s="228">
        <v>1380</v>
      </c>
      <c r="B120" s="283" t="s">
        <v>739</v>
      </c>
      <c r="C120" s="230">
        <v>7442</v>
      </c>
      <c r="D120" s="285">
        <f>+D121+D122</f>
        <v>0</v>
      </c>
      <c r="E120" s="285">
        <f t="shared" ref="E120:F120" si="34">+E121+E122</f>
        <v>0</v>
      </c>
      <c r="F120" s="285">
        <f t="shared" si="34"/>
        <v>0</v>
      </c>
    </row>
    <row r="121" spans="1:6" ht="114.75" hidden="1">
      <c r="A121" s="290">
        <v>1381</v>
      </c>
      <c r="B121" s="287" t="s">
        <v>740</v>
      </c>
      <c r="C121" s="288"/>
      <c r="D121" s="256">
        <f t="shared" si="31"/>
        <v>0</v>
      </c>
      <c r="E121" s="238"/>
      <c r="F121" s="238"/>
    </row>
    <row r="122" spans="1:6" ht="114.75" hidden="1">
      <c r="A122" s="290">
        <v>1382</v>
      </c>
      <c r="B122" s="287" t="s">
        <v>741</v>
      </c>
      <c r="C122" s="288"/>
      <c r="D122" s="256">
        <f t="shared" si="31"/>
        <v>0</v>
      </c>
      <c r="E122" s="238"/>
      <c r="F122" s="238"/>
    </row>
    <row r="123" spans="1:6" ht="38.25">
      <c r="A123" s="228">
        <v>1390</v>
      </c>
      <c r="B123" s="283" t="s">
        <v>742</v>
      </c>
      <c r="C123" s="230">
        <v>7451</v>
      </c>
      <c r="D123" s="285">
        <f>+D124+D126</f>
        <v>0</v>
      </c>
      <c r="E123" s="285">
        <f>E124+E125+E126</f>
        <v>0</v>
      </c>
      <c r="F123" s="285">
        <f>F124+F125+F126</f>
        <v>-3716099</v>
      </c>
    </row>
    <row r="124" spans="1:6" ht="25.5" hidden="1">
      <c r="A124" s="290">
        <v>1391</v>
      </c>
      <c r="B124" s="287" t="s">
        <v>743</v>
      </c>
      <c r="C124" s="288"/>
      <c r="D124" s="256">
        <f t="shared" si="31"/>
        <v>0</v>
      </c>
      <c r="E124" s="238"/>
      <c r="F124" s="238"/>
    </row>
    <row r="125" spans="1:6" ht="29.25" customHeight="1">
      <c r="A125" s="290">
        <v>1392</v>
      </c>
      <c r="B125" s="287" t="s">
        <v>636</v>
      </c>
      <c r="C125" s="288"/>
      <c r="D125" s="256">
        <v>0</v>
      </c>
      <c r="E125" s="256">
        <v>0</v>
      </c>
      <c r="F125" s="240">
        <v>-3716099</v>
      </c>
    </row>
    <row r="126" spans="1:6" ht="38.25" hidden="1">
      <c r="A126" s="290">
        <v>1393</v>
      </c>
      <c r="B126" s="287" t="s">
        <v>637</v>
      </c>
      <c r="C126" s="288"/>
      <c r="D126" s="256">
        <f t="shared" si="31"/>
        <v>0</v>
      </c>
      <c r="E126" s="238"/>
      <c r="F126" s="238"/>
    </row>
    <row r="155" spans="3:3">
      <c r="C155" s="269"/>
    </row>
    <row r="233" ht="13.5" customHeight="1"/>
    <row r="234" hidden="1"/>
    <row r="236" ht="16.5" customHeight="1"/>
    <row r="268" spans="3:3" hidden="1">
      <c r="C268" s="269"/>
    </row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H266"/>
  <sheetViews>
    <sheetView view="pageBreakPreview" zoomScaleSheetLayoutView="100" workbookViewId="0">
      <selection activeCell="L10" sqref="L10:L11"/>
    </sheetView>
  </sheetViews>
  <sheetFormatPr defaultColWidth="9.140625" defaultRowHeight="15.75"/>
  <cols>
    <col min="1" max="1" width="5" style="311" customWidth="1"/>
    <col min="2" max="2" width="2.85546875" style="312" customWidth="1"/>
    <col min="3" max="3" width="2.28515625" style="313" customWidth="1"/>
    <col min="4" max="4" width="2.28515625" style="314" customWidth="1"/>
    <col min="5" max="5" width="49.85546875" style="315" customWidth="1"/>
    <col min="6" max="6" width="18.85546875" style="316" customWidth="1"/>
    <col min="7" max="7" width="17.42578125" style="316" customWidth="1"/>
    <col min="8" max="8" width="16.5703125" style="316" customWidth="1"/>
    <col min="9" max="16384" width="9.140625" style="316"/>
  </cols>
  <sheetData>
    <row r="1" spans="1:8">
      <c r="F1" s="567" t="s">
        <v>623</v>
      </c>
      <c r="G1" s="567"/>
      <c r="H1" s="567"/>
    </row>
    <row r="2" spans="1:8" ht="15.75" customHeight="1">
      <c r="F2" s="567" t="s">
        <v>622</v>
      </c>
      <c r="G2" s="567"/>
      <c r="H2" s="567"/>
    </row>
    <row r="3" spans="1:8" ht="15.75" customHeight="1">
      <c r="F3" s="567" t="s">
        <v>936</v>
      </c>
      <c r="G3" s="567"/>
      <c r="H3" s="567"/>
    </row>
    <row r="4" spans="1:8" ht="15.75" customHeight="1">
      <c r="F4" s="567" t="s">
        <v>935</v>
      </c>
      <c r="G4" s="567"/>
      <c r="H4" s="567"/>
    </row>
    <row r="6" spans="1:8" ht="33" customHeight="1">
      <c r="A6" s="584" t="s">
        <v>915</v>
      </c>
      <c r="B6" s="584"/>
      <c r="C6" s="584"/>
      <c r="D6" s="584"/>
      <c r="E6" s="584"/>
      <c r="F6" s="584"/>
      <c r="G6" s="584"/>
      <c r="H6" s="584"/>
    </row>
    <row r="7" spans="1:8" ht="16.5" customHeight="1">
      <c r="A7" s="318"/>
      <c r="B7" s="318"/>
      <c r="C7" s="318"/>
      <c r="D7" s="318"/>
      <c r="E7" s="318"/>
      <c r="F7" s="318"/>
      <c r="G7" s="318"/>
      <c r="H7" s="318"/>
    </row>
    <row r="8" spans="1:8" ht="13.5" customHeight="1">
      <c r="B8" s="319"/>
      <c r="C8" s="320"/>
      <c r="D8" s="320"/>
      <c r="E8" s="321"/>
      <c r="G8" s="583" t="s">
        <v>97</v>
      </c>
      <c r="H8" s="583"/>
    </row>
    <row r="9" spans="1:8" ht="44.25" customHeight="1">
      <c r="A9" s="587" t="s">
        <v>98</v>
      </c>
      <c r="B9" s="587" t="s">
        <v>99</v>
      </c>
      <c r="C9" s="588" t="s">
        <v>100</v>
      </c>
      <c r="D9" s="588" t="s">
        <v>101</v>
      </c>
      <c r="E9" s="589" t="s">
        <v>600</v>
      </c>
      <c r="F9" s="590" t="s">
        <v>374</v>
      </c>
      <c r="G9" s="585" t="s">
        <v>375</v>
      </c>
      <c r="H9" s="586"/>
    </row>
    <row r="10" spans="1:8" s="322" customFormat="1" ht="41.25" customHeight="1">
      <c r="A10" s="587"/>
      <c r="B10" s="587"/>
      <c r="C10" s="588"/>
      <c r="D10" s="588"/>
      <c r="E10" s="589"/>
      <c r="F10" s="590"/>
      <c r="G10" s="275" t="s">
        <v>376</v>
      </c>
      <c r="H10" s="275" t="s">
        <v>377</v>
      </c>
    </row>
    <row r="11" spans="1:8" s="325" customFormat="1">
      <c r="A11" s="323">
        <v>1</v>
      </c>
      <c r="B11" s="323">
        <v>2</v>
      </c>
      <c r="C11" s="323">
        <v>3</v>
      </c>
      <c r="D11" s="323">
        <v>4</v>
      </c>
      <c r="E11" s="323">
        <v>5</v>
      </c>
      <c r="F11" s="324">
        <v>6</v>
      </c>
      <c r="G11" s="323">
        <v>7</v>
      </c>
      <c r="H11" s="323" t="s">
        <v>621</v>
      </c>
    </row>
    <row r="12" spans="1:8" s="318" customFormat="1" ht="24" customHeight="1">
      <c r="A12" s="326"/>
      <c r="B12" s="327"/>
      <c r="C12" s="328"/>
      <c r="D12" s="328"/>
      <c r="E12" s="329" t="s">
        <v>105</v>
      </c>
      <c r="F12" s="330">
        <f>SUM(F13,F28,F36,F54,F68,F84,F104,F120,F135,F79)</f>
        <v>5246479.299999998</v>
      </c>
      <c r="G12" s="330">
        <f>SUM(G13,G28,G36,G54,G68,G84,G104,G120,G135,G79)</f>
        <v>-2931758.4000000004</v>
      </c>
      <c r="H12" s="330">
        <f>SUM(H13,H28,H36,H54,H68,H84,H104,H120,H135,H79)</f>
        <v>4462138.6999999993</v>
      </c>
    </row>
    <row r="13" spans="1:8" s="335" customFormat="1" ht="28.5">
      <c r="A13" s="331">
        <v>2100</v>
      </c>
      <c r="B13" s="332" t="s">
        <v>106</v>
      </c>
      <c r="C13" s="333">
        <v>0</v>
      </c>
      <c r="D13" s="333">
        <v>0</v>
      </c>
      <c r="E13" s="329" t="s">
        <v>107</v>
      </c>
      <c r="F13" s="334">
        <f>G13+H13</f>
        <v>348342.2</v>
      </c>
      <c r="G13" s="334">
        <f>SUM(G15,G19,G25,G22)</f>
        <v>68991.3</v>
      </c>
      <c r="H13" s="334">
        <f>SUM(H15,H19,H25,H22)</f>
        <v>279350.90000000002</v>
      </c>
    </row>
    <row r="14" spans="1:8">
      <c r="A14" s="336"/>
      <c r="B14" s="332"/>
      <c r="C14" s="333"/>
      <c r="D14" s="333"/>
      <c r="E14" s="337" t="s">
        <v>108</v>
      </c>
      <c r="F14" s="256"/>
      <c r="G14" s="256"/>
      <c r="H14" s="256"/>
    </row>
    <row r="15" spans="1:8" s="339" customFormat="1" ht="40.5">
      <c r="A15" s="336">
        <v>2110</v>
      </c>
      <c r="B15" s="332" t="s">
        <v>106</v>
      </c>
      <c r="C15" s="333">
        <v>1</v>
      </c>
      <c r="D15" s="333">
        <v>0</v>
      </c>
      <c r="E15" s="338" t="s">
        <v>109</v>
      </c>
      <c r="F15" s="298">
        <f>G15+H15</f>
        <v>78742</v>
      </c>
      <c r="G15" s="298">
        <f>+G17+G18</f>
        <v>51997.4</v>
      </c>
      <c r="H15" s="298">
        <f>+H17+H18</f>
        <v>26744.600000000006</v>
      </c>
    </row>
    <row r="16" spans="1:8" s="339" customFormat="1">
      <c r="A16" s="336"/>
      <c r="B16" s="332"/>
      <c r="C16" s="333"/>
      <c r="D16" s="333"/>
      <c r="E16" s="337" t="s">
        <v>110</v>
      </c>
      <c r="F16" s="221"/>
      <c r="G16" s="221"/>
      <c r="H16" s="221"/>
    </row>
    <row r="17" spans="1:8" ht="25.5">
      <c r="A17" s="336">
        <v>2111</v>
      </c>
      <c r="B17" s="340" t="s">
        <v>106</v>
      </c>
      <c r="C17" s="331">
        <v>1</v>
      </c>
      <c r="D17" s="331">
        <v>1</v>
      </c>
      <c r="E17" s="337" t="s">
        <v>363</v>
      </c>
      <c r="F17" s="256">
        <f>G17+H17</f>
        <v>78742</v>
      </c>
      <c r="G17" s="256">
        <f>+'havelvac 6'!O18</f>
        <v>51997.4</v>
      </c>
      <c r="H17" s="256">
        <f>+'havelvac 6'!P18</f>
        <v>26744.600000000006</v>
      </c>
    </row>
    <row r="18" spans="1:8" hidden="1">
      <c r="A18" s="336">
        <v>2113</v>
      </c>
      <c r="B18" s="340" t="s">
        <v>106</v>
      </c>
      <c r="C18" s="331">
        <v>1</v>
      </c>
      <c r="D18" s="331">
        <v>3</v>
      </c>
      <c r="E18" s="337" t="s">
        <v>581</v>
      </c>
      <c r="F18" s="256">
        <f>G18+H18</f>
        <v>0</v>
      </c>
      <c r="G18" s="256">
        <f>+'havelvac 6'!O60</f>
        <v>0</v>
      </c>
      <c r="H18" s="256">
        <f>+'havelvac 6'!P60</f>
        <v>0</v>
      </c>
    </row>
    <row r="19" spans="1:8" hidden="1">
      <c r="A19" s="336">
        <v>2130</v>
      </c>
      <c r="B19" s="332" t="s">
        <v>106</v>
      </c>
      <c r="C19" s="333">
        <v>3</v>
      </c>
      <c r="D19" s="333">
        <v>0</v>
      </c>
      <c r="E19" s="338" t="s">
        <v>144</v>
      </c>
      <c r="F19" s="341">
        <f>G19+H19</f>
        <v>0</v>
      </c>
      <c r="G19" s="341">
        <f>+G21</f>
        <v>0</v>
      </c>
      <c r="H19" s="341">
        <f>+H21</f>
        <v>0</v>
      </c>
    </row>
    <row r="20" spans="1:8" hidden="1">
      <c r="A20" s="336"/>
      <c r="B20" s="332"/>
      <c r="C20" s="333"/>
      <c r="D20" s="333"/>
      <c r="E20" s="337" t="s">
        <v>110</v>
      </c>
      <c r="F20" s="221"/>
      <c r="G20" s="221"/>
      <c r="H20" s="221"/>
    </row>
    <row r="21" spans="1:8" ht="25.5" hidden="1">
      <c r="A21" s="336">
        <v>2131</v>
      </c>
      <c r="B21" s="340" t="s">
        <v>106</v>
      </c>
      <c r="C21" s="331">
        <v>3</v>
      </c>
      <c r="D21" s="331">
        <v>1</v>
      </c>
      <c r="E21" s="337" t="s">
        <v>145</v>
      </c>
      <c r="F21" s="256">
        <f>G21+H21</f>
        <v>0</v>
      </c>
      <c r="G21" s="256">
        <f>+'havelvac 6'!O68</f>
        <v>0</v>
      </c>
      <c r="H21" s="256">
        <f>+'havelvac 6'!P68</f>
        <v>0</v>
      </c>
    </row>
    <row r="22" spans="1:8" ht="27">
      <c r="A22" s="336">
        <v>2150</v>
      </c>
      <c r="B22" s="332" t="s">
        <v>106</v>
      </c>
      <c r="C22" s="333">
        <v>5</v>
      </c>
      <c r="D22" s="333">
        <v>0</v>
      </c>
      <c r="E22" s="338" t="s">
        <v>150</v>
      </c>
      <c r="F22" s="342">
        <f>G22+H22</f>
        <v>252606.3</v>
      </c>
      <c r="G22" s="343">
        <f>+G24</f>
        <v>0</v>
      </c>
      <c r="H22" s="343">
        <f>+H24</f>
        <v>252606.3</v>
      </c>
    </row>
    <row r="23" spans="1:8">
      <c r="A23" s="336"/>
      <c r="B23" s="332"/>
      <c r="C23" s="333"/>
      <c r="D23" s="333"/>
      <c r="E23" s="337" t="s">
        <v>110</v>
      </c>
      <c r="F23" s="344"/>
      <c r="G23" s="345"/>
      <c r="H23" s="345"/>
    </row>
    <row r="24" spans="1:8" ht="25.5">
      <c r="A24" s="336">
        <v>2151</v>
      </c>
      <c r="B24" s="340" t="s">
        <v>106</v>
      </c>
      <c r="C24" s="340" t="s">
        <v>151</v>
      </c>
      <c r="D24" s="340">
        <v>1</v>
      </c>
      <c r="E24" s="337" t="s">
        <v>150</v>
      </c>
      <c r="F24" s="346">
        <f>G24+H24</f>
        <v>252606.3</v>
      </c>
      <c r="G24" s="347">
        <f>'havelvac 6'!O86</f>
        <v>0</v>
      </c>
      <c r="H24" s="347">
        <f>'havelvac 6'!P86</f>
        <v>252606.3</v>
      </c>
    </row>
    <row r="25" spans="1:8" ht="27">
      <c r="A25" s="336">
        <v>2160</v>
      </c>
      <c r="B25" s="332" t="s">
        <v>106</v>
      </c>
      <c r="C25" s="333">
        <v>6</v>
      </c>
      <c r="D25" s="333">
        <v>0</v>
      </c>
      <c r="E25" s="338" t="s">
        <v>158</v>
      </c>
      <c r="F25" s="348">
        <f>G25+H25</f>
        <v>16993.900000000001</v>
      </c>
      <c r="G25" s="341">
        <f>+G27</f>
        <v>16993.900000000001</v>
      </c>
      <c r="H25" s="341">
        <f>+H27</f>
        <v>0</v>
      </c>
    </row>
    <row r="26" spans="1:8" s="339" customFormat="1">
      <c r="A26" s="336"/>
      <c r="B26" s="332"/>
      <c r="C26" s="333"/>
      <c r="D26" s="333"/>
      <c r="E26" s="337" t="s">
        <v>110</v>
      </c>
      <c r="F26" s="221"/>
      <c r="G26" s="221"/>
      <c r="H26" s="221"/>
    </row>
    <row r="27" spans="1:8" ht="25.5">
      <c r="A27" s="336">
        <v>2161</v>
      </c>
      <c r="B27" s="340" t="s">
        <v>106</v>
      </c>
      <c r="C27" s="340">
        <v>6</v>
      </c>
      <c r="D27" s="340">
        <v>1</v>
      </c>
      <c r="E27" s="337" t="s">
        <v>159</v>
      </c>
      <c r="F27" s="256">
        <f>G27+H27</f>
        <v>16993.900000000001</v>
      </c>
      <c r="G27" s="256">
        <f>+'havelvac 6'!O101</f>
        <v>16993.900000000001</v>
      </c>
      <c r="H27" s="256">
        <f>+'havelvac 6'!P101</f>
        <v>0</v>
      </c>
    </row>
    <row r="28" spans="1:8">
      <c r="A28" s="331">
        <v>2200</v>
      </c>
      <c r="B28" s="332" t="s">
        <v>140</v>
      </c>
      <c r="C28" s="333">
        <v>0</v>
      </c>
      <c r="D28" s="333">
        <v>0</v>
      </c>
      <c r="E28" s="329" t="s">
        <v>163</v>
      </c>
      <c r="F28" s="334">
        <f>G28+H28</f>
        <v>24848.400000000001</v>
      </c>
      <c r="G28" s="334">
        <f>SUM(G30,G33)</f>
        <v>16042.4</v>
      </c>
      <c r="H28" s="334">
        <f>SUM(H30,H33)</f>
        <v>8806</v>
      </c>
    </row>
    <row r="29" spans="1:8">
      <c r="A29" s="336"/>
      <c r="B29" s="332"/>
      <c r="C29" s="333"/>
      <c r="D29" s="333"/>
      <c r="E29" s="337" t="s">
        <v>108</v>
      </c>
      <c r="F29" s="256"/>
      <c r="G29" s="256"/>
      <c r="H29" s="256"/>
    </row>
    <row r="30" spans="1:8">
      <c r="A30" s="336">
        <v>2220</v>
      </c>
      <c r="B30" s="332" t="s">
        <v>140</v>
      </c>
      <c r="C30" s="333">
        <v>2</v>
      </c>
      <c r="D30" s="333">
        <v>0</v>
      </c>
      <c r="E30" s="338" t="s">
        <v>164</v>
      </c>
      <c r="F30" s="298">
        <f>G30+H30</f>
        <v>24848.400000000001</v>
      </c>
      <c r="G30" s="298">
        <f>G32</f>
        <v>16042.4</v>
      </c>
      <c r="H30" s="298">
        <f>H32</f>
        <v>8806</v>
      </c>
    </row>
    <row r="31" spans="1:8" s="339" customFormat="1">
      <c r="A31" s="336"/>
      <c r="B31" s="332"/>
      <c r="C31" s="333"/>
      <c r="D31" s="333"/>
      <c r="E31" s="337" t="s">
        <v>110</v>
      </c>
      <c r="F31" s="221"/>
      <c r="G31" s="221"/>
      <c r="H31" s="221"/>
    </row>
    <row r="32" spans="1:8">
      <c r="A32" s="336">
        <v>2221</v>
      </c>
      <c r="B32" s="340" t="s">
        <v>140</v>
      </c>
      <c r="C32" s="331">
        <v>2</v>
      </c>
      <c r="D32" s="331">
        <v>1</v>
      </c>
      <c r="E32" s="337" t="s">
        <v>165</v>
      </c>
      <c r="F32" s="256">
        <f>G32+H32</f>
        <v>24848.400000000001</v>
      </c>
      <c r="G32" s="256">
        <f>+'havelvac 6'!O113</f>
        <v>16042.4</v>
      </c>
      <c r="H32" s="256">
        <f>+'havelvac 6'!P113</f>
        <v>8806</v>
      </c>
    </row>
    <row r="33" spans="1:8" hidden="1">
      <c r="A33" s="336">
        <v>2250</v>
      </c>
      <c r="B33" s="332" t="s">
        <v>140</v>
      </c>
      <c r="C33" s="333">
        <v>5</v>
      </c>
      <c r="D33" s="333">
        <v>0</v>
      </c>
      <c r="E33" s="338" t="s">
        <v>168</v>
      </c>
      <c r="F33" s="298">
        <f>G33+H33</f>
        <v>0</v>
      </c>
      <c r="G33" s="298">
        <f>G35</f>
        <v>0</v>
      </c>
      <c r="H33" s="298">
        <f>H35</f>
        <v>0</v>
      </c>
    </row>
    <row r="34" spans="1:8" hidden="1">
      <c r="A34" s="336"/>
      <c r="B34" s="332"/>
      <c r="C34" s="333"/>
      <c r="D34" s="333"/>
      <c r="E34" s="337" t="s">
        <v>110</v>
      </c>
      <c r="F34" s="221"/>
      <c r="G34" s="221"/>
      <c r="H34" s="221"/>
    </row>
    <row r="35" spans="1:8" hidden="1">
      <c r="A35" s="336">
        <v>2251</v>
      </c>
      <c r="B35" s="340" t="s">
        <v>140</v>
      </c>
      <c r="C35" s="331">
        <v>5</v>
      </c>
      <c r="D35" s="331">
        <v>1</v>
      </c>
      <c r="E35" s="337" t="s">
        <v>168</v>
      </c>
      <c r="F35" s="256">
        <f>G35+H35</f>
        <v>0</v>
      </c>
      <c r="G35" s="256">
        <f>+'havelvac 6'!O130</f>
        <v>0</v>
      </c>
      <c r="H35" s="256">
        <f>+'havelvac 6'!P130</f>
        <v>0</v>
      </c>
    </row>
    <row r="36" spans="1:8">
      <c r="A36" s="331">
        <v>2400</v>
      </c>
      <c r="B36" s="332" t="s">
        <v>155</v>
      </c>
      <c r="C36" s="333">
        <v>0</v>
      </c>
      <c r="D36" s="333">
        <v>0</v>
      </c>
      <c r="E36" s="329" t="s">
        <v>169</v>
      </c>
      <c r="F36" s="334">
        <f>G36+H36</f>
        <v>4332570.3</v>
      </c>
      <c r="G36" s="334">
        <f>+G38+G41+G44+G48+G51</f>
        <v>2715974.4</v>
      </c>
      <c r="H36" s="334">
        <f>+H38+H41+H44+H48+H51</f>
        <v>1616595.9</v>
      </c>
    </row>
    <row r="37" spans="1:8">
      <c r="A37" s="336"/>
      <c r="B37" s="332"/>
      <c r="C37" s="333"/>
      <c r="D37" s="333"/>
      <c r="E37" s="337" t="s">
        <v>108</v>
      </c>
      <c r="F37" s="256"/>
      <c r="G37" s="256"/>
      <c r="H37" s="256"/>
    </row>
    <row r="38" spans="1:8" ht="27">
      <c r="A38" s="238">
        <v>2410</v>
      </c>
      <c r="B38" s="246" t="s">
        <v>155</v>
      </c>
      <c r="C38" s="247">
        <v>1</v>
      </c>
      <c r="D38" s="247">
        <v>0</v>
      </c>
      <c r="E38" s="349" t="s">
        <v>749</v>
      </c>
      <c r="F38" s="298">
        <f>G38+H38</f>
        <v>-60665.599999999999</v>
      </c>
      <c r="G38" s="298">
        <f>+G40</f>
        <v>-60665.599999999999</v>
      </c>
      <c r="H38" s="298">
        <f>+H40</f>
        <v>0</v>
      </c>
    </row>
    <row r="39" spans="1:8">
      <c r="A39" s="336"/>
      <c r="B39" s="332"/>
      <c r="C39" s="333"/>
      <c r="D39" s="333"/>
      <c r="E39" s="337" t="s">
        <v>110</v>
      </c>
      <c r="F39" s="221"/>
      <c r="G39" s="221"/>
      <c r="H39" s="221"/>
    </row>
    <row r="40" spans="1:8" ht="25.5">
      <c r="A40" s="336">
        <v>2411</v>
      </c>
      <c r="B40" s="340" t="s">
        <v>155</v>
      </c>
      <c r="C40" s="331">
        <v>1</v>
      </c>
      <c r="D40" s="331">
        <v>1</v>
      </c>
      <c r="E40" s="337" t="s">
        <v>751</v>
      </c>
      <c r="F40" s="256">
        <f>G40+H40</f>
        <v>-60665.599999999999</v>
      </c>
      <c r="G40" s="256">
        <f>+'havelvac 6'!O145</f>
        <v>-60665.599999999999</v>
      </c>
      <c r="H40" s="256">
        <f>+'havelvac 6'!P145</f>
        <v>0</v>
      </c>
    </row>
    <row r="41" spans="1:8" ht="27">
      <c r="A41" s="336">
        <v>2420</v>
      </c>
      <c r="B41" s="332" t="s">
        <v>155</v>
      </c>
      <c r="C41" s="333">
        <v>2</v>
      </c>
      <c r="D41" s="333">
        <v>0</v>
      </c>
      <c r="E41" s="338" t="s">
        <v>170</v>
      </c>
      <c r="F41" s="298">
        <f>G41+H41</f>
        <v>15537.699999999999</v>
      </c>
      <c r="G41" s="298">
        <f>+G43</f>
        <v>0</v>
      </c>
      <c r="H41" s="298">
        <f>+H43</f>
        <v>15537.699999999999</v>
      </c>
    </row>
    <row r="42" spans="1:8">
      <c r="A42" s="336"/>
      <c r="B42" s="332"/>
      <c r="C42" s="333"/>
      <c r="D42" s="333"/>
      <c r="E42" s="337" t="s">
        <v>110</v>
      </c>
      <c r="F42" s="221"/>
      <c r="G42" s="221"/>
      <c r="H42" s="221"/>
    </row>
    <row r="43" spans="1:8">
      <c r="A43" s="336">
        <v>2424</v>
      </c>
      <c r="B43" s="340" t="s">
        <v>155</v>
      </c>
      <c r="C43" s="331">
        <v>2</v>
      </c>
      <c r="D43" s="331">
        <v>4</v>
      </c>
      <c r="E43" s="337" t="s">
        <v>171</v>
      </c>
      <c r="F43" s="256">
        <f>G43+H43</f>
        <v>15537.699999999999</v>
      </c>
      <c r="G43" s="256">
        <f>+'havelvac 6'!O167</f>
        <v>0</v>
      </c>
      <c r="H43" s="256">
        <f>+'havelvac 6'!P167</f>
        <v>15537.699999999999</v>
      </c>
    </row>
    <row r="44" spans="1:8">
      <c r="A44" s="336">
        <v>2450</v>
      </c>
      <c r="B44" s="332" t="s">
        <v>155</v>
      </c>
      <c r="C44" s="333">
        <v>5</v>
      </c>
      <c r="D44" s="333">
        <v>0</v>
      </c>
      <c r="E44" s="338" t="s">
        <v>175</v>
      </c>
      <c r="F44" s="298">
        <f>G44+H44</f>
        <v>4323881.5999999996</v>
      </c>
      <c r="G44" s="298">
        <f>G46+G47</f>
        <v>2722823.4</v>
      </c>
      <c r="H44" s="298">
        <f>H46+H47</f>
        <v>1601058.2</v>
      </c>
    </row>
    <row r="45" spans="1:8">
      <c r="A45" s="336"/>
      <c r="B45" s="332"/>
      <c r="C45" s="333"/>
      <c r="D45" s="333"/>
      <c r="E45" s="337" t="s">
        <v>110</v>
      </c>
      <c r="F45" s="221"/>
      <c r="G45" s="221"/>
      <c r="H45" s="221"/>
    </row>
    <row r="46" spans="1:8">
      <c r="A46" s="336">
        <v>2451</v>
      </c>
      <c r="B46" s="340" t="s">
        <v>155</v>
      </c>
      <c r="C46" s="331">
        <v>5</v>
      </c>
      <c r="D46" s="331">
        <v>1</v>
      </c>
      <c r="E46" s="337" t="s">
        <v>176</v>
      </c>
      <c r="F46" s="256">
        <f>G46+H46</f>
        <v>4342452.2</v>
      </c>
      <c r="G46" s="256">
        <f>SUM('havelvac 6'!O174)</f>
        <v>2741394</v>
      </c>
      <c r="H46" s="256">
        <f>SUM('havelvac 6'!P174)</f>
        <v>1601058.2</v>
      </c>
    </row>
    <row r="47" spans="1:8">
      <c r="A47" s="336">
        <v>2455</v>
      </c>
      <c r="B47" s="340" t="s">
        <v>155</v>
      </c>
      <c r="C47" s="331">
        <v>5</v>
      </c>
      <c r="D47" s="331">
        <v>5</v>
      </c>
      <c r="E47" s="337" t="s">
        <v>199</v>
      </c>
      <c r="F47" s="256">
        <f>G47+H47</f>
        <v>-18570.599999999999</v>
      </c>
      <c r="G47" s="256">
        <f>+'havelvac 6'!O246</f>
        <v>-18570.599999999999</v>
      </c>
      <c r="H47" s="256">
        <f>+'havelvac 6'!P246</f>
        <v>0</v>
      </c>
    </row>
    <row r="48" spans="1:8">
      <c r="A48" s="289" t="s">
        <v>206</v>
      </c>
      <c r="B48" s="246" t="s">
        <v>155</v>
      </c>
      <c r="C48" s="247">
        <v>7</v>
      </c>
      <c r="D48" s="247">
        <v>0</v>
      </c>
      <c r="E48" s="338" t="s">
        <v>207</v>
      </c>
      <c r="F48" s="298">
        <f>G48+H48</f>
        <v>6540.5</v>
      </c>
      <c r="G48" s="256">
        <f>+G50</f>
        <v>6540.5</v>
      </c>
      <c r="H48" s="256">
        <f>+H50</f>
        <v>0</v>
      </c>
    </row>
    <row r="49" spans="1:8">
      <c r="A49" s="336"/>
      <c r="B49" s="332"/>
      <c r="C49" s="333"/>
      <c r="D49" s="333"/>
      <c r="E49" s="337" t="s">
        <v>110</v>
      </c>
      <c r="F49" s="221"/>
      <c r="G49" s="221"/>
      <c r="H49" s="221"/>
    </row>
    <row r="50" spans="1:8">
      <c r="A50" s="337" t="s">
        <v>208</v>
      </c>
      <c r="B50" s="337" t="s">
        <v>155</v>
      </c>
      <c r="C50" s="337">
        <v>7</v>
      </c>
      <c r="D50" s="337">
        <v>3</v>
      </c>
      <c r="E50" s="337" t="s">
        <v>209</v>
      </c>
      <c r="F50" s="256">
        <f>G50+H50</f>
        <v>6540.5</v>
      </c>
      <c r="G50" s="256">
        <f>SUM('havelvac 6'!O262)</f>
        <v>6540.5</v>
      </c>
      <c r="H50" s="256">
        <f>SUM('havelvac 6'!P262)</f>
        <v>0</v>
      </c>
    </row>
    <row r="51" spans="1:8" ht="27">
      <c r="A51" s="336">
        <v>2490</v>
      </c>
      <c r="B51" s="332" t="s">
        <v>155</v>
      </c>
      <c r="C51" s="333">
        <v>9</v>
      </c>
      <c r="D51" s="333">
        <v>0</v>
      </c>
      <c r="E51" s="338" t="s">
        <v>212</v>
      </c>
      <c r="F51" s="298">
        <f>G51+H51</f>
        <v>47276.100000000006</v>
      </c>
      <c r="G51" s="298">
        <f>+G53</f>
        <v>47276.100000000006</v>
      </c>
      <c r="H51" s="298">
        <f>+H53</f>
        <v>0</v>
      </c>
    </row>
    <row r="52" spans="1:8">
      <c r="A52" s="336"/>
      <c r="B52" s="332"/>
      <c r="C52" s="333"/>
      <c r="D52" s="333"/>
      <c r="E52" s="337" t="s">
        <v>110</v>
      </c>
      <c r="F52" s="221"/>
      <c r="G52" s="221"/>
      <c r="H52" s="221"/>
    </row>
    <row r="53" spans="1:8" ht="25.5">
      <c r="A53" s="336">
        <v>2491</v>
      </c>
      <c r="B53" s="340" t="s">
        <v>155</v>
      </c>
      <c r="C53" s="331">
        <v>9</v>
      </c>
      <c r="D53" s="331">
        <v>1</v>
      </c>
      <c r="E53" s="337" t="s">
        <v>212</v>
      </c>
      <c r="F53" s="256">
        <f>G53+H53</f>
        <v>47276.100000000006</v>
      </c>
      <c r="G53" s="256">
        <f>SUM('havelvac 6'!O274)</f>
        <v>47276.100000000006</v>
      </c>
      <c r="H53" s="256">
        <f>SUM('havelvac 6'!P274)</f>
        <v>0</v>
      </c>
    </row>
    <row r="54" spans="1:8" ht="28.5">
      <c r="A54" s="331">
        <v>2500</v>
      </c>
      <c r="B54" s="332" t="s">
        <v>149</v>
      </c>
      <c r="C54" s="333">
        <v>0</v>
      </c>
      <c r="D54" s="333">
        <v>0</v>
      </c>
      <c r="E54" s="329" t="s">
        <v>231</v>
      </c>
      <c r="F54" s="334">
        <f>G54+H54</f>
        <v>565808.30000000005</v>
      </c>
      <c r="G54" s="334">
        <f>SUM(G56,G59,G62,G65)</f>
        <v>376752.8</v>
      </c>
      <c r="H54" s="334">
        <f>SUM(H56,H59,H62,H65)</f>
        <v>189055.5</v>
      </c>
    </row>
    <row r="55" spans="1:8" s="339" customFormat="1">
      <c r="A55" s="336"/>
      <c r="B55" s="332"/>
      <c r="C55" s="333"/>
      <c r="D55" s="333"/>
      <c r="E55" s="337" t="s">
        <v>108</v>
      </c>
      <c r="F55" s="256"/>
      <c r="G55" s="256"/>
      <c r="H55" s="256"/>
    </row>
    <row r="56" spans="1:8">
      <c r="A56" s="336">
        <v>2510</v>
      </c>
      <c r="B56" s="332" t="s">
        <v>149</v>
      </c>
      <c r="C56" s="333">
        <v>1</v>
      </c>
      <c r="D56" s="333">
        <v>0</v>
      </c>
      <c r="E56" s="338" t="s">
        <v>232</v>
      </c>
      <c r="F56" s="298">
        <f>G56+H56</f>
        <v>382088.5</v>
      </c>
      <c r="G56" s="298">
        <f>G58</f>
        <v>376752.8</v>
      </c>
      <c r="H56" s="298">
        <f>H58</f>
        <v>5335.7</v>
      </c>
    </row>
    <row r="57" spans="1:8">
      <c r="A57" s="336"/>
      <c r="B57" s="332"/>
      <c r="C57" s="333"/>
      <c r="D57" s="333"/>
      <c r="E57" s="337" t="s">
        <v>110</v>
      </c>
      <c r="F57" s="221"/>
      <c r="G57" s="221"/>
      <c r="H57" s="221"/>
    </row>
    <row r="58" spans="1:8">
      <c r="A58" s="336">
        <v>2511</v>
      </c>
      <c r="B58" s="340" t="s">
        <v>149</v>
      </c>
      <c r="C58" s="331">
        <v>1</v>
      </c>
      <c r="D58" s="331">
        <v>1</v>
      </c>
      <c r="E58" s="337" t="s">
        <v>232</v>
      </c>
      <c r="F58" s="256">
        <f>G58+H58</f>
        <v>382088.5</v>
      </c>
      <c r="G58" s="256">
        <f>SUM('havelvac 6'!O323)</f>
        <v>376752.8</v>
      </c>
      <c r="H58" s="256">
        <f>SUM('havelvac 6'!P323)</f>
        <v>5335.7</v>
      </c>
    </row>
    <row r="59" spans="1:8">
      <c r="A59" s="336">
        <v>2520</v>
      </c>
      <c r="B59" s="246" t="s">
        <v>149</v>
      </c>
      <c r="C59" s="247">
        <v>2</v>
      </c>
      <c r="D59" s="247">
        <v>0</v>
      </c>
      <c r="E59" s="349" t="s">
        <v>640</v>
      </c>
      <c r="F59" s="298">
        <f>G59+H59</f>
        <v>95040.6</v>
      </c>
      <c r="G59" s="298">
        <f>G61</f>
        <v>0</v>
      </c>
      <c r="H59" s="298">
        <f>H61</f>
        <v>95040.6</v>
      </c>
    </row>
    <row r="60" spans="1:8">
      <c r="A60" s="336"/>
      <c r="B60" s="332"/>
      <c r="C60" s="333"/>
      <c r="D60" s="333"/>
      <c r="E60" s="337" t="s">
        <v>110</v>
      </c>
      <c r="F60" s="221"/>
      <c r="G60" s="221"/>
      <c r="H60" s="221"/>
    </row>
    <row r="61" spans="1:8">
      <c r="A61" s="336">
        <v>3521</v>
      </c>
      <c r="B61" s="337" t="s">
        <v>149</v>
      </c>
      <c r="C61" s="337">
        <v>2</v>
      </c>
      <c r="D61" s="337">
        <v>1</v>
      </c>
      <c r="E61" s="337" t="s">
        <v>640</v>
      </c>
      <c r="F61" s="256">
        <f>G61+H61</f>
        <v>95040.6</v>
      </c>
      <c r="G61" s="256">
        <f>SUM('havelvac 6'!O364)</f>
        <v>0</v>
      </c>
      <c r="H61" s="256">
        <f>SUM('havelvac 6'!P364)</f>
        <v>95040.6</v>
      </c>
    </row>
    <row r="62" spans="1:8" s="339" customFormat="1" hidden="1">
      <c r="A62" s="336">
        <v>2530</v>
      </c>
      <c r="B62" s="332" t="s">
        <v>149</v>
      </c>
      <c r="C62" s="333">
        <v>3</v>
      </c>
      <c r="D62" s="333">
        <v>0</v>
      </c>
      <c r="E62" s="338" t="s">
        <v>235</v>
      </c>
      <c r="F62" s="298">
        <f>G62+H62</f>
        <v>0</v>
      </c>
      <c r="G62" s="298">
        <f>G64</f>
        <v>0</v>
      </c>
      <c r="H62" s="298">
        <f>H64</f>
        <v>0</v>
      </c>
    </row>
    <row r="63" spans="1:8" hidden="1">
      <c r="A63" s="336"/>
      <c r="B63" s="332"/>
      <c r="C63" s="333"/>
      <c r="D63" s="333"/>
      <c r="E63" s="337" t="s">
        <v>110</v>
      </c>
      <c r="F63" s="221"/>
      <c r="G63" s="221"/>
      <c r="H63" s="221"/>
    </row>
    <row r="64" spans="1:8" hidden="1">
      <c r="A64" s="336">
        <v>3531</v>
      </c>
      <c r="B64" s="340" t="s">
        <v>149</v>
      </c>
      <c r="C64" s="331">
        <v>3</v>
      </c>
      <c r="D64" s="331">
        <v>1</v>
      </c>
      <c r="E64" s="337" t="s">
        <v>236</v>
      </c>
      <c r="F64" s="256">
        <f>G64+H64</f>
        <v>0</v>
      </c>
      <c r="G64" s="256">
        <f>SUM('havelvac 6'!O372)</f>
        <v>0</v>
      </c>
      <c r="H64" s="256">
        <f>SUM('havelvac 6'!P372)</f>
        <v>0</v>
      </c>
    </row>
    <row r="65" spans="1:8" ht="27">
      <c r="A65" s="336">
        <v>2560</v>
      </c>
      <c r="B65" s="332" t="s">
        <v>149</v>
      </c>
      <c r="C65" s="333">
        <v>6</v>
      </c>
      <c r="D65" s="333">
        <v>0</v>
      </c>
      <c r="E65" s="338" t="s">
        <v>238</v>
      </c>
      <c r="F65" s="298">
        <f>G65+H65</f>
        <v>88679.2</v>
      </c>
      <c r="G65" s="298">
        <f>G67</f>
        <v>0</v>
      </c>
      <c r="H65" s="298">
        <f>H67</f>
        <v>88679.2</v>
      </c>
    </row>
    <row r="66" spans="1:8">
      <c r="A66" s="336"/>
      <c r="B66" s="332"/>
      <c r="C66" s="333"/>
      <c r="D66" s="333"/>
      <c r="E66" s="337" t="s">
        <v>110</v>
      </c>
      <c r="F66" s="221"/>
      <c r="G66" s="221"/>
      <c r="H66" s="221"/>
    </row>
    <row r="67" spans="1:8" ht="25.5">
      <c r="A67" s="336">
        <v>2561</v>
      </c>
      <c r="B67" s="340" t="s">
        <v>149</v>
      </c>
      <c r="C67" s="331">
        <v>6</v>
      </c>
      <c r="D67" s="331">
        <v>1</v>
      </c>
      <c r="E67" s="337" t="s">
        <v>238</v>
      </c>
      <c r="F67" s="256">
        <f>G67+H67</f>
        <v>88679.2</v>
      </c>
      <c r="G67" s="256">
        <f>SUM('havelvac 6'!O379)</f>
        <v>0</v>
      </c>
      <c r="H67" s="256">
        <f>SUM('havelvac 6'!P379)</f>
        <v>88679.2</v>
      </c>
    </row>
    <row r="68" spans="1:8" ht="28.5">
      <c r="A68" s="331">
        <v>2600</v>
      </c>
      <c r="B68" s="332" t="s">
        <v>157</v>
      </c>
      <c r="C68" s="333">
        <v>0</v>
      </c>
      <c r="D68" s="333">
        <v>0</v>
      </c>
      <c r="E68" s="329" t="s">
        <v>246</v>
      </c>
      <c r="F68" s="334">
        <f>G68+H68</f>
        <v>669948.19999999995</v>
      </c>
      <c r="G68" s="334">
        <f>SUM(G70,G73,G76)</f>
        <v>329173.69999999995</v>
      </c>
      <c r="H68" s="334">
        <f>SUM(H70,H73,H76)</f>
        <v>340774.5</v>
      </c>
    </row>
    <row r="69" spans="1:8">
      <c r="A69" s="336"/>
      <c r="B69" s="332"/>
      <c r="C69" s="333"/>
      <c r="D69" s="333"/>
      <c r="E69" s="337" t="s">
        <v>108</v>
      </c>
      <c r="F69" s="256"/>
      <c r="G69" s="256"/>
      <c r="H69" s="256"/>
    </row>
    <row r="70" spans="1:8">
      <c r="A70" s="336">
        <v>2610</v>
      </c>
      <c r="B70" s="332" t="s">
        <v>157</v>
      </c>
      <c r="C70" s="333">
        <v>1</v>
      </c>
      <c r="D70" s="333">
        <v>0</v>
      </c>
      <c r="E70" s="338" t="s">
        <v>247</v>
      </c>
      <c r="F70" s="298">
        <f>G70+H70</f>
        <v>215253.8</v>
      </c>
      <c r="G70" s="298">
        <f>G72</f>
        <v>215253.8</v>
      </c>
      <c r="H70" s="298">
        <f>H72</f>
        <v>0</v>
      </c>
    </row>
    <row r="71" spans="1:8">
      <c r="A71" s="336"/>
      <c r="B71" s="332"/>
      <c r="C71" s="333"/>
      <c r="D71" s="333"/>
      <c r="E71" s="337" t="s">
        <v>110</v>
      </c>
      <c r="F71" s="221"/>
      <c r="G71" s="221"/>
      <c r="H71" s="221"/>
    </row>
    <row r="72" spans="1:8">
      <c r="A72" s="336">
        <v>2611</v>
      </c>
      <c r="B72" s="340" t="s">
        <v>157</v>
      </c>
      <c r="C72" s="331">
        <v>1</v>
      </c>
      <c r="D72" s="331">
        <v>1</v>
      </c>
      <c r="E72" s="337" t="s">
        <v>601</v>
      </c>
      <c r="F72" s="256">
        <f>G72+H72</f>
        <v>215253.8</v>
      </c>
      <c r="G72" s="256">
        <f>SUM('havelvac 6'!O410)</f>
        <v>215253.8</v>
      </c>
      <c r="H72" s="256">
        <f>SUM('havelvac 6'!P410)</f>
        <v>0</v>
      </c>
    </row>
    <row r="73" spans="1:8">
      <c r="A73" s="336">
        <v>2640</v>
      </c>
      <c r="B73" s="332" t="s">
        <v>157</v>
      </c>
      <c r="C73" s="333">
        <v>4</v>
      </c>
      <c r="D73" s="333">
        <v>0</v>
      </c>
      <c r="E73" s="338" t="s">
        <v>258</v>
      </c>
      <c r="F73" s="298">
        <f>G73+H73</f>
        <v>-20518.399999999994</v>
      </c>
      <c r="G73" s="298">
        <f>G75</f>
        <v>-20720.399999999994</v>
      </c>
      <c r="H73" s="298">
        <f>H75</f>
        <v>202</v>
      </c>
    </row>
    <row r="74" spans="1:8">
      <c r="A74" s="336"/>
      <c r="B74" s="332"/>
      <c r="C74" s="333"/>
      <c r="D74" s="333"/>
      <c r="E74" s="337" t="s">
        <v>110</v>
      </c>
      <c r="F74" s="221"/>
      <c r="G74" s="221"/>
      <c r="H74" s="221"/>
    </row>
    <row r="75" spans="1:8">
      <c r="A75" s="336">
        <v>2641</v>
      </c>
      <c r="B75" s="340" t="s">
        <v>157</v>
      </c>
      <c r="C75" s="331">
        <v>4</v>
      </c>
      <c r="D75" s="331">
        <v>1</v>
      </c>
      <c r="E75" s="337" t="s">
        <v>259</v>
      </c>
      <c r="F75" s="256">
        <f>G75+H75</f>
        <v>-20518.399999999994</v>
      </c>
      <c r="G75" s="256">
        <f>+'havelvac 6'!O420</f>
        <v>-20720.399999999994</v>
      </c>
      <c r="H75" s="256">
        <f>+'havelvac 6'!P420</f>
        <v>202</v>
      </c>
    </row>
    <row r="76" spans="1:8" ht="27">
      <c r="A76" s="336">
        <v>2660</v>
      </c>
      <c r="B76" s="332" t="s">
        <v>157</v>
      </c>
      <c r="C76" s="333">
        <v>6</v>
      </c>
      <c r="D76" s="333">
        <v>0</v>
      </c>
      <c r="E76" s="338" t="s">
        <v>263</v>
      </c>
      <c r="F76" s="298">
        <f>G76+H76</f>
        <v>475212.79999999999</v>
      </c>
      <c r="G76" s="298">
        <f>G78</f>
        <v>134640.29999999999</v>
      </c>
      <c r="H76" s="298">
        <f>H78</f>
        <v>340572.5</v>
      </c>
    </row>
    <row r="77" spans="1:8">
      <c r="A77" s="336"/>
      <c r="B77" s="332"/>
      <c r="C77" s="333"/>
      <c r="D77" s="333"/>
      <c r="E77" s="337" t="s">
        <v>110</v>
      </c>
      <c r="F77" s="221"/>
      <c r="G77" s="221"/>
      <c r="H77" s="221"/>
    </row>
    <row r="78" spans="1:8" s="339" customFormat="1" ht="25.5">
      <c r="A78" s="336">
        <v>2661</v>
      </c>
      <c r="B78" s="340" t="s">
        <v>157</v>
      </c>
      <c r="C78" s="331">
        <v>6</v>
      </c>
      <c r="D78" s="331">
        <v>1</v>
      </c>
      <c r="E78" s="337" t="s">
        <v>263</v>
      </c>
      <c r="F78" s="256">
        <f>G78+H78</f>
        <v>475212.79999999999</v>
      </c>
      <c r="G78" s="256">
        <f>SUM('havelvac 6'!O437)</f>
        <v>134640.29999999999</v>
      </c>
      <c r="H78" s="256">
        <f>SUM('havelvac 6'!P437)</f>
        <v>340572.5</v>
      </c>
    </row>
    <row r="79" spans="1:8" s="339" customFormat="1">
      <c r="A79" s="331">
        <v>2700</v>
      </c>
      <c r="B79" s="332" t="s">
        <v>183</v>
      </c>
      <c r="C79" s="333">
        <v>0</v>
      </c>
      <c r="D79" s="333">
        <v>0</v>
      </c>
      <c r="E79" s="329" t="s">
        <v>275</v>
      </c>
      <c r="F79" s="334">
        <f>G79+H79</f>
        <v>58335.600000000006</v>
      </c>
      <c r="G79" s="334">
        <f>+G81</f>
        <v>562</v>
      </c>
      <c r="H79" s="334">
        <f>+H81</f>
        <v>57773.600000000006</v>
      </c>
    </row>
    <row r="80" spans="1:8" s="339" customFormat="1">
      <c r="A80" s="336"/>
      <c r="B80" s="332"/>
      <c r="C80" s="333"/>
      <c r="D80" s="333"/>
      <c r="E80" s="337" t="s">
        <v>108</v>
      </c>
      <c r="F80" s="256"/>
      <c r="G80" s="256"/>
      <c r="H80" s="256"/>
    </row>
    <row r="81" spans="1:8" s="339" customFormat="1">
      <c r="A81" s="336">
        <v>2760</v>
      </c>
      <c r="B81" s="332" t="s">
        <v>183</v>
      </c>
      <c r="C81" s="333">
        <v>6</v>
      </c>
      <c r="D81" s="333">
        <v>0</v>
      </c>
      <c r="E81" s="338" t="s">
        <v>279</v>
      </c>
      <c r="F81" s="298">
        <f>G81+H81</f>
        <v>58335.600000000006</v>
      </c>
      <c r="G81" s="298">
        <f>+G83</f>
        <v>562</v>
      </c>
      <c r="H81" s="298">
        <f>+H83</f>
        <v>57773.600000000006</v>
      </c>
    </row>
    <row r="82" spans="1:8" s="339" customFormat="1">
      <c r="A82" s="336"/>
      <c r="B82" s="332"/>
      <c r="C82" s="333"/>
      <c r="D82" s="333"/>
      <c r="E82" s="337" t="s">
        <v>110</v>
      </c>
      <c r="F82" s="221"/>
      <c r="G82" s="256"/>
      <c r="H82" s="256"/>
    </row>
    <row r="83" spans="1:8" s="339" customFormat="1" ht="25.5">
      <c r="A83" s="336">
        <v>2761</v>
      </c>
      <c r="B83" s="340" t="s">
        <v>183</v>
      </c>
      <c r="C83" s="331">
        <v>6</v>
      </c>
      <c r="D83" s="331">
        <v>1</v>
      </c>
      <c r="E83" s="337" t="s">
        <v>280</v>
      </c>
      <c r="F83" s="256">
        <f>G83+H83</f>
        <v>58335.600000000006</v>
      </c>
      <c r="G83" s="256">
        <f>SUM('havelvac 6'!O474)</f>
        <v>562</v>
      </c>
      <c r="H83" s="256">
        <f>SUM('havelvac 6'!P474)</f>
        <v>57773.600000000006</v>
      </c>
    </row>
    <row r="84" spans="1:8" s="339" customFormat="1">
      <c r="A84" s="331">
        <v>2800</v>
      </c>
      <c r="B84" s="332" t="s">
        <v>185</v>
      </c>
      <c r="C84" s="333">
        <v>0</v>
      </c>
      <c r="D84" s="333">
        <v>0</v>
      </c>
      <c r="E84" s="329" t="s">
        <v>284</v>
      </c>
      <c r="F84" s="334">
        <f>G84+H84</f>
        <v>802103.79999999993</v>
      </c>
      <c r="G84" s="334">
        <f>+G86+G89+G100+G97</f>
        <v>149427.6</v>
      </c>
      <c r="H84" s="334">
        <f>+H86+H89+H100+H97</f>
        <v>652676.19999999995</v>
      </c>
    </row>
    <row r="85" spans="1:8">
      <c r="A85" s="336"/>
      <c r="B85" s="332"/>
      <c r="C85" s="333"/>
      <c r="D85" s="333"/>
      <c r="E85" s="337" t="s">
        <v>108</v>
      </c>
      <c r="F85" s="256"/>
      <c r="G85" s="256"/>
      <c r="H85" s="256"/>
    </row>
    <row r="86" spans="1:8">
      <c r="A86" s="336">
        <v>2810</v>
      </c>
      <c r="B86" s="332" t="s">
        <v>185</v>
      </c>
      <c r="C86" s="333">
        <v>1</v>
      </c>
      <c r="D86" s="333">
        <v>0</v>
      </c>
      <c r="E86" s="338" t="s">
        <v>285</v>
      </c>
      <c r="F86" s="298">
        <f>G86+H86</f>
        <v>227674.3</v>
      </c>
      <c r="G86" s="298">
        <f>G88</f>
        <v>80100</v>
      </c>
      <c r="H86" s="298">
        <f>H88</f>
        <v>147574.29999999999</v>
      </c>
    </row>
    <row r="87" spans="1:8">
      <c r="A87" s="336"/>
      <c r="B87" s="332"/>
      <c r="C87" s="333"/>
      <c r="D87" s="333"/>
      <c r="E87" s="337" t="s">
        <v>110</v>
      </c>
      <c r="F87" s="221"/>
      <c r="G87" s="221"/>
      <c r="H87" s="221"/>
    </row>
    <row r="88" spans="1:8">
      <c r="A88" s="336">
        <v>2811</v>
      </c>
      <c r="B88" s="340" t="s">
        <v>185</v>
      </c>
      <c r="C88" s="331">
        <v>1</v>
      </c>
      <c r="D88" s="331">
        <v>1</v>
      </c>
      <c r="E88" s="337" t="s">
        <v>285</v>
      </c>
      <c r="F88" s="256">
        <f>G88+H88</f>
        <v>227674.3</v>
      </c>
      <c r="G88" s="256">
        <f>SUM('havelvac 6'!O487)</f>
        <v>80100</v>
      </c>
      <c r="H88" s="256">
        <f>SUM('havelvac 6'!P487)</f>
        <v>147574.29999999999</v>
      </c>
    </row>
    <row r="89" spans="1:8">
      <c r="A89" s="336">
        <v>2820</v>
      </c>
      <c r="B89" s="332" t="s">
        <v>185</v>
      </c>
      <c r="C89" s="333">
        <v>2</v>
      </c>
      <c r="D89" s="333">
        <v>0</v>
      </c>
      <c r="E89" s="338" t="s">
        <v>289</v>
      </c>
      <c r="F89" s="298">
        <f>G89+H89</f>
        <v>574429.5</v>
      </c>
      <c r="G89" s="298">
        <f>SUM(G91:G96)</f>
        <v>69327.600000000006</v>
      </c>
      <c r="H89" s="298">
        <f>SUM(H91:H96)</f>
        <v>505101.89999999997</v>
      </c>
    </row>
    <row r="90" spans="1:8">
      <c r="A90" s="336"/>
      <c r="B90" s="332"/>
      <c r="C90" s="333"/>
      <c r="D90" s="333"/>
      <c r="E90" s="337" t="s">
        <v>110</v>
      </c>
      <c r="F90" s="221"/>
      <c r="G90" s="221"/>
      <c r="H90" s="221"/>
    </row>
    <row r="91" spans="1:8" hidden="1">
      <c r="A91" s="336">
        <v>2821</v>
      </c>
      <c r="B91" s="340" t="s">
        <v>185</v>
      </c>
      <c r="C91" s="331">
        <v>2</v>
      </c>
      <c r="D91" s="331">
        <v>1</v>
      </c>
      <c r="E91" s="337" t="s">
        <v>290</v>
      </c>
      <c r="F91" s="256">
        <f t="shared" ref="F91:F97" si="0">G91+H91</f>
        <v>0</v>
      </c>
      <c r="G91" s="256">
        <f>SUM('havelvac 6'!O512)</f>
        <v>0</v>
      </c>
      <c r="H91" s="256">
        <f>SUM('havelvac 6'!P512)</f>
        <v>0</v>
      </c>
    </row>
    <row r="92" spans="1:8" hidden="1">
      <c r="A92" s="336">
        <v>2821</v>
      </c>
      <c r="B92" s="340" t="s">
        <v>185</v>
      </c>
      <c r="C92" s="331">
        <v>2</v>
      </c>
      <c r="D92" s="331">
        <v>2</v>
      </c>
      <c r="E92" s="337" t="s">
        <v>293</v>
      </c>
      <c r="F92" s="256">
        <f t="shared" si="0"/>
        <v>0</v>
      </c>
      <c r="G92" s="256">
        <f>+'havelvac 6'!O518</f>
        <v>0</v>
      </c>
      <c r="H92" s="256">
        <f>SUM('havelvac 6'!P512)</f>
        <v>0</v>
      </c>
    </row>
    <row r="93" spans="1:8" hidden="1">
      <c r="A93" s="336">
        <v>2823</v>
      </c>
      <c r="B93" s="340" t="s">
        <v>185</v>
      </c>
      <c r="C93" s="331">
        <v>2</v>
      </c>
      <c r="D93" s="331">
        <v>3</v>
      </c>
      <c r="E93" s="337" t="s">
        <v>296</v>
      </c>
      <c r="F93" s="256">
        <f t="shared" si="0"/>
        <v>0</v>
      </c>
      <c r="G93" s="256">
        <f>SUM('havelvac 6'!O523)</f>
        <v>0</v>
      </c>
      <c r="H93" s="256">
        <f>SUM('havelvac 6'!P523)</f>
        <v>0</v>
      </c>
    </row>
    <row r="94" spans="1:8">
      <c r="A94" s="336">
        <v>2824</v>
      </c>
      <c r="B94" s="340" t="s">
        <v>185</v>
      </c>
      <c r="C94" s="331">
        <v>2</v>
      </c>
      <c r="D94" s="331">
        <v>4</v>
      </c>
      <c r="E94" s="337" t="s">
        <v>299</v>
      </c>
      <c r="F94" s="256">
        <f t="shared" si="0"/>
        <v>69674.600000000006</v>
      </c>
      <c r="G94" s="256">
        <f>SUM('havelvac 6'!O527)</f>
        <v>69327.600000000006</v>
      </c>
      <c r="H94" s="256">
        <f>SUM('havelvac 6'!P527)</f>
        <v>347</v>
      </c>
    </row>
    <row r="95" spans="1:8">
      <c r="A95" s="336">
        <v>2825</v>
      </c>
      <c r="B95" s="340" t="s">
        <v>185</v>
      </c>
      <c r="C95" s="331">
        <v>2</v>
      </c>
      <c r="D95" s="331">
        <v>5</v>
      </c>
      <c r="E95" s="337" t="s">
        <v>303</v>
      </c>
      <c r="F95" s="256">
        <f t="shared" si="0"/>
        <v>427799.1</v>
      </c>
      <c r="G95" s="256">
        <f>SUM('havelvac 6'!O543)</f>
        <v>0</v>
      </c>
      <c r="H95" s="256">
        <f>SUM('havelvac 6'!P543)</f>
        <v>427799.1</v>
      </c>
    </row>
    <row r="96" spans="1:8" ht="25.5">
      <c r="A96" s="336">
        <v>2827</v>
      </c>
      <c r="B96" s="340" t="s">
        <v>185</v>
      </c>
      <c r="C96" s="331">
        <v>2</v>
      </c>
      <c r="D96" s="331">
        <v>7</v>
      </c>
      <c r="E96" s="337" t="s">
        <v>306</v>
      </c>
      <c r="F96" s="256">
        <f t="shared" si="0"/>
        <v>76955.8</v>
      </c>
      <c r="G96" s="256">
        <f>SUM('havelvac 6'!O552)</f>
        <v>0</v>
      </c>
      <c r="H96" s="256">
        <f>SUM('havelvac 6'!P552)</f>
        <v>76955.8</v>
      </c>
    </row>
    <row r="97" spans="1:8" ht="27" hidden="1">
      <c r="A97" s="340" t="s">
        <v>308</v>
      </c>
      <c r="B97" s="332" t="s">
        <v>185</v>
      </c>
      <c r="C97" s="333">
        <v>3</v>
      </c>
      <c r="D97" s="333">
        <v>0</v>
      </c>
      <c r="E97" s="338" t="s">
        <v>309</v>
      </c>
      <c r="F97" s="298">
        <f t="shared" si="0"/>
        <v>0</v>
      </c>
      <c r="G97" s="298">
        <f>+G99</f>
        <v>0</v>
      </c>
      <c r="H97" s="298">
        <f>+H99</f>
        <v>0</v>
      </c>
    </row>
    <row r="98" spans="1:8" hidden="1">
      <c r="A98" s="340"/>
      <c r="B98" s="332"/>
      <c r="C98" s="333"/>
      <c r="D98" s="333"/>
      <c r="E98" s="337" t="s">
        <v>110</v>
      </c>
      <c r="F98" s="350"/>
      <c r="G98" s="221"/>
      <c r="H98" s="221"/>
    </row>
    <row r="99" spans="1:8" hidden="1">
      <c r="A99" s="336" t="s">
        <v>310</v>
      </c>
      <c r="B99" s="340" t="s">
        <v>185</v>
      </c>
      <c r="C99" s="331">
        <v>3</v>
      </c>
      <c r="D99" s="331">
        <v>1</v>
      </c>
      <c r="E99" s="337" t="s">
        <v>311</v>
      </c>
      <c r="F99" s="256">
        <f>G99+H99</f>
        <v>0</v>
      </c>
      <c r="G99" s="256"/>
      <c r="H99" s="256"/>
    </row>
    <row r="100" spans="1:8" hidden="1">
      <c r="A100" s="336">
        <v>2840</v>
      </c>
      <c r="B100" s="332" t="s">
        <v>185</v>
      </c>
      <c r="C100" s="333">
        <v>4</v>
      </c>
      <c r="D100" s="333">
        <v>0</v>
      </c>
      <c r="E100" s="338" t="s">
        <v>313</v>
      </c>
      <c r="F100" s="298">
        <f>G100+H100</f>
        <v>0</v>
      </c>
      <c r="G100" s="298">
        <f>+G103+G102</f>
        <v>0</v>
      </c>
      <c r="H100" s="298">
        <f>+H103+H102</f>
        <v>0</v>
      </c>
    </row>
    <row r="101" spans="1:8" hidden="1">
      <c r="A101" s="336"/>
      <c r="B101" s="332"/>
      <c r="C101" s="333"/>
      <c r="D101" s="333"/>
      <c r="E101" s="337" t="s">
        <v>110</v>
      </c>
      <c r="F101" s="350"/>
      <c r="G101" s="221"/>
      <c r="H101" s="221"/>
    </row>
    <row r="102" spans="1:8" hidden="1">
      <c r="A102" s="336">
        <v>2841</v>
      </c>
      <c r="B102" s="340" t="s">
        <v>185</v>
      </c>
      <c r="C102" s="331">
        <v>4</v>
      </c>
      <c r="D102" s="331">
        <v>1</v>
      </c>
      <c r="E102" s="337" t="s">
        <v>769</v>
      </c>
      <c r="F102" s="256">
        <f>G102+H102</f>
        <v>0</v>
      </c>
      <c r="G102" s="256">
        <f>+'havelvac 6'!O561</f>
        <v>0</v>
      </c>
      <c r="H102" s="256">
        <f>+'havelvac 6'!P561</f>
        <v>0</v>
      </c>
    </row>
    <row r="103" spans="1:8" hidden="1">
      <c r="A103" s="336">
        <v>2843</v>
      </c>
      <c r="B103" s="340" t="s">
        <v>185</v>
      </c>
      <c r="C103" s="331">
        <v>4</v>
      </c>
      <c r="D103" s="331">
        <v>3</v>
      </c>
      <c r="E103" s="337" t="s">
        <v>313</v>
      </c>
      <c r="F103" s="256">
        <f>G103+H103</f>
        <v>0</v>
      </c>
      <c r="G103" s="256">
        <f>SUM('havelvac 6'!O566)</f>
        <v>0</v>
      </c>
      <c r="H103" s="256">
        <f>SUM('havelvac 6'!P566)</f>
        <v>0</v>
      </c>
    </row>
    <row r="104" spans="1:8">
      <c r="A104" s="331">
        <v>2900</v>
      </c>
      <c r="B104" s="332" t="s">
        <v>187</v>
      </c>
      <c r="C104" s="333">
        <v>0</v>
      </c>
      <c r="D104" s="333">
        <v>0</v>
      </c>
      <c r="E104" s="329" t="s">
        <v>315</v>
      </c>
      <c r="F104" s="334">
        <f>G104+H104</f>
        <v>-1709831.1000000003</v>
      </c>
      <c r="G104" s="334">
        <f>+G106+G110+G114+G117</f>
        <v>-3026937.2</v>
      </c>
      <c r="H104" s="334">
        <f>+H106+H110+H114+H117</f>
        <v>1317106.0999999999</v>
      </c>
    </row>
    <row r="105" spans="1:8">
      <c r="A105" s="336"/>
      <c r="B105" s="332"/>
      <c r="C105" s="333"/>
      <c r="D105" s="333"/>
      <c r="E105" s="337" t="s">
        <v>108</v>
      </c>
      <c r="F105" s="256"/>
      <c r="G105" s="256"/>
      <c r="H105" s="256"/>
    </row>
    <row r="106" spans="1:8" s="339" customFormat="1">
      <c r="A106" s="336">
        <v>2910</v>
      </c>
      <c r="B106" s="332" t="s">
        <v>187</v>
      </c>
      <c r="C106" s="333">
        <v>1</v>
      </c>
      <c r="D106" s="333">
        <v>0</v>
      </c>
      <c r="E106" s="338" t="s">
        <v>316</v>
      </c>
      <c r="F106" s="298">
        <f>G106+H106</f>
        <v>-2990018.1</v>
      </c>
      <c r="G106" s="298">
        <f>SUM(G108:G109)</f>
        <v>-3000000</v>
      </c>
      <c r="H106" s="298">
        <f>SUM(H108:H109)</f>
        <v>9981.9</v>
      </c>
    </row>
    <row r="107" spans="1:8">
      <c r="A107" s="336"/>
      <c r="B107" s="332"/>
      <c r="C107" s="333"/>
      <c r="D107" s="333"/>
      <c r="E107" s="337" t="s">
        <v>110</v>
      </c>
      <c r="F107" s="221"/>
      <c r="G107" s="221"/>
      <c r="H107" s="221"/>
    </row>
    <row r="108" spans="1:8" s="339" customFormat="1">
      <c r="A108" s="336">
        <v>2911</v>
      </c>
      <c r="B108" s="340" t="s">
        <v>187</v>
      </c>
      <c r="C108" s="331">
        <v>1</v>
      </c>
      <c r="D108" s="331">
        <v>1</v>
      </c>
      <c r="E108" s="337" t="s">
        <v>317</v>
      </c>
      <c r="F108" s="256">
        <f>G108+H108</f>
        <v>-2990018.1</v>
      </c>
      <c r="G108" s="256">
        <f>SUM('havelvac 6'!O572)</f>
        <v>-3000000</v>
      </c>
      <c r="H108" s="256">
        <f>SUM('havelvac 6'!P572)</f>
        <v>9981.9</v>
      </c>
    </row>
    <row r="109" spans="1:8" s="339" customFormat="1" hidden="1">
      <c r="A109" s="336">
        <v>2912</v>
      </c>
      <c r="B109" s="340" t="s">
        <v>187</v>
      </c>
      <c r="C109" s="331">
        <v>1</v>
      </c>
      <c r="D109" s="331">
        <v>2</v>
      </c>
      <c r="E109" s="337" t="s">
        <v>602</v>
      </c>
      <c r="F109" s="256">
        <f>G109+H109</f>
        <v>0</v>
      </c>
      <c r="G109" s="256">
        <f>SUM('havelvac 6'!O595)</f>
        <v>0</v>
      </c>
      <c r="H109" s="256">
        <f>SUM('havelvac 6'!P595)</f>
        <v>0</v>
      </c>
    </row>
    <row r="110" spans="1:8" s="339" customFormat="1">
      <c r="A110" s="336">
        <v>2920</v>
      </c>
      <c r="B110" s="332" t="s">
        <v>187</v>
      </c>
      <c r="C110" s="333">
        <v>2</v>
      </c>
      <c r="D110" s="333">
        <v>0</v>
      </c>
      <c r="E110" s="338" t="s">
        <v>325</v>
      </c>
      <c r="F110" s="298">
        <f>G110+H110</f>
        <v>-28657.200000000001</v>
      </c>
      <c r="G110" s="298">
        <f>+G112+G113</f>
        <v>-28657.200000000001</v>
      </c>
      <c r="H110" s="298">
        <f>+H112+H113</f>
        <v>0</v>
      </c>
    </row>
    <row r="111" spans="1:8" s="339" customFormat="1">
      <c r="A111" s="336"/>
      <c r="B111" s="332"/>
      <c r="C111" s="333"/>
      <c r="D111" s="333"/>
      <c r="E111" s="337" t="s">
        <v>110</v>
      </c>
      <c r="F111" s="221"/>
      <c r="G111" s="221"/>
      <c r="H111" s="221"/>
    </row>
    <row r="112" spans="1:8" s="339" customFormat="1">
      <c r="A112" s="336">
        <v>2921</v>
      </c>
      <c r="B112" s="340" t="s">
        <v>187</v>
      </c>
      <c r="C112" s="331">
        <v>2</v>
      </c>
      <c r="D112" s="331">
        <v>1</v>
      </c>
      <c r="E112" s="337" t="s">
        <v>603</v>
      </c>
      <c r="F112" s="256">
        <f>G112+H112</f>
        <v>-28657.200000000001</v>
      </c>
      <c r="G112" s="256">
        <f>SUM('havelvac 6'!O602)</f>
        <v>-28657.200000000001</v>
      </c>
      <c r="H112" s="256">
        <f>SUM('havelvac 6'!P602)</f>
        <v>0</v>
      </c>
    </row>
    <row r="113" spans="1:8" s="339" customFormat="1" hidden="1">
      <c r="A113" s="336">
        <v>2922</v>
      </c>
      <c r="B113" s="340" t="s">
        <v>187</v>
      </c>
      <c r="C113" s="331">
        <v>2</v>
      </c>
      <c r="D113" s="331">
        <v>2</v>
      </c>
      <c r="E113" s="337" t="s">
        <v>604</v>
      </c>
      <c r="F113" s="256">
        <f>G113+H113</f>
        <v>0</v>
      </c>
      <c r="G113" s="256">
        <f>SUM('havelvac 6'!O609)</f>
        <v>0</v>
      </c>
      <c r="H113" s="256">
        <f>SUM('havelvac 6'!P609)</f>
        <v>0</v>
      </c>
    </row>
    <row r="114" spans="1:8">
      <c r="A114" s="336">
        <v>2950</v>
      </c>
      <c r="B114" s="332" t="s">
        <v>187</v>
      </c>
      <c r="C114" s="333">
        <v>5</v>
      </c>
      <c r="D114" s="333">
        <v>0</v>
      </c>
      <c r="E114" s="338" t="s">
        <v>329</v>
      </c>
      <c r="F114" s="298">
        <f>G114+H114</f>
        <v>477</v>
      </c>
      <c r="G114" s="298">
        <f>G116</f>
        <v>0</v>
      </c>
      <c r="H114" s="298">
        <f>H116</f>
        <v>477</v>
      </c>
    </row>
    <row r="115" spans="1:8">
      <c r="A115" s="336"/>
      <c r="B115" s="332"/>
      <c r="C115" s="333"/>
      <c r="D115" s="333"/>
      <c r="E115" s="337" t="s">
        <v>110</v>
      </c>
      <c r="F115" s="221"/>
      <c r="G115" s="221"/>
      <c r="H115" s="221"/>
    </row>
    <row r="116" spans="1:8">
      <c r="A116" s="336">
        <v>2951</v>
      </c>
      <c r="B116" s="340" t="s">
        <v>187</v>
      </c>
      <c r="C116" s="331">
        <v>5</v>
      </c>
      <c r="D116" s="331">
        <v>1</v>
      </c>
      <c r="E116" s="337" t="s">
        <v>330</v>
      </c>
      <c r="F116" s="256">
        <f>G116+H116</f>
        <v>477</v>
      </c>
      <c r="G116" s="256">
        <f>SUM('havelvac 6'!O616)</f>
        <v>0</v>
      </c>
      <c r="H116" s="256">
        <f>SUM('havelvac 6'!P616)</f>
        <v>477</v>
      </c>
    </row>
    <row r="117" spans="1:8">
      <c r="A117" s="336">
        <v>2960</v>
      </c>
      <c r="B117" s="332" t="s">
        <v>187</v>
      </c>
      <c r="C117" s="333">
        <v>6</v>
      </c>
      <c r="D117" s="333">
        <v>0</v>
      </c>
      <c r="E117" s="338" t="s">
        <v>337</v>
      </c>
      <c r="F117" s="298">
        <f>G117+H117</f>
        <v>1308367.2</v>
      </c>
      <c r="G117" s="298">
        <f>G119</f>
        <v>1720</v>
      </c>
      <c r="H117" s="298">
        <f>H119</f>
        <v>1306647.2</v>
      </c>
    </row>
    <row r="118" spans="1:8">
      <c r="A118" s="336"/>
      <c r="B118" s="332"/>
      <c r="C118" s="333"/>
      <c r="D118" s="333"/>
      <c r="E118" s="337" t="s">
        <v>110</v>
      </c>
      <c r="F118" s="221"/>
      <c r="G118" s="221"/>
      <c r="H118" s="221"/>
    </row>
    <row r="119" spans="1:8">
      <c r="A119" s="336">
        <v>2961</v>
      </c>
      <c r="B119" s="340" t="s">
        <v>187</v>
      </c>
      <c r="C119" s="331">
        <v>6</v>
      </c>
      <c r="D119" s="331">
        <v>1</v>
      </c>
      <c r="E119" s="337" t="s">
        <v>337</v>
      </c>
      <c r="F119" s="256">
        <f>G119+H119</f>
        <v>1308367.2</v>
      </c>
      <c r="G119" s="256">
        <f>SUM('havelvac 6'!O641)</f>
        <v>1720</v>
      </c>
      <c r="H119" s="256">
        <f>SUM('havelvac 6'!P641)</f>
        <v>1306647.2</v>
      </c>
    </row>
    <row r="120" spans="1:8">
      <c r="A120" s="331">
        <v>3000</v>
      </c>
      <c r="B120" s="332" t="s">
        <v>189</v>
      </c>
      <c r="C120" s="333">
        <v>0</v>
      </c>
      <c r="D120" s="333">
        <v>0</v>
      </c>
      <c r="E120" s="329" t="s">
        <v>343</v>
      </c>
      <c r="F120" s="334">
        <f>G120+H120</f>
        <v>154353.60000000001</v>
      </c>
      <c r="G120" s="334">
        <f>SUM(G122,G125,G128,G131)</f>
        <v>154353.60000000001</v>
      </c>
      <c r="H120" s="334">
        <f>SUM(H122,H125,H128,H131)</f>
        <v>0</v>
      </c>
    </row>
    <row r="121" spans="1:8">
      <c r="A121" s="336"/>
      <c r="B121" s="332"/>
      <c r="C121" s="333"/>
      <c r="D121" s="333"/>
      <c r="E121" s="337" t="s">
        <v>108</v>
      </c>
      <c r="F121" s="256"/>
      <c r="G121" s="256"/>
      <c r="H121" s="256"/>
    </row>
    <row r="122" spans="1:8" hidden="1">
      <c r="A122" s="336">
        <v>3030</v>
      </c>
      <c r="B122" s="332" t="s">
        <v>189</v>
      </c>
      <c r="C122" s="333">
        <v>3</v>
      </c>
      <c r="D122" s="333">
        <v>0</v>
      </c>
      <c r="E122" s="338" t="s">
        <v>773</v>
      </c>
      <c r="F122" s="298">
        <f>G122+H122</f>
        <v>0</v>
      </c>
      <c r="G122" s="298">
        <f>+G124</f>
        <v>0</v>
      </c>
      <c r="H122" s="298">
        <f>+H124</f>
        <v>0</v>
      </c>
    </row>
    <row r="123" spans="1:8" hidden="1">
      <c r="A123" s="245"/>
      <c r="B123" s="246"/>
      <c r="C123" s="247"/>
      <c r="D123" s="247"/>
      <c r="E123" s="252" t="s">
        <v>110</v>
      </c>
      <c r="F123" s="256"/>
      <c r="G123" s="256"/>
      <c r="H123" s="256"/>
    </row>
    <row r="124" spans="1:8" hidden="1">
      <c r="A124" s="336">
        <v>3031</v>
      </c>
      <c r="B124" s="340" t="s">
        <v>189</v>
      </c>
      <c r="C124" s="331">
        <v>3</v>
      </c>
      <c r="D124" s="331">
        <v>1</v>
      </c>
      <c r="E124" s="337" t="s">
        <v>773</v>
      </c>
      <c r="F124" s="256">
        <f>G124+H124</f>
        <v>0</v>
      </c>
      <c r="G124" s="256">
        <f>SUM('havelvac 6'!O663)</f>
        <v>0</v>
      </c>
      <c r="H124" s="256">
        <f>SUM('havelvac 6'!P663)</f>
        <v>0</v>
      </c>
    </row>
    <row r="125" spans="1:8" hidden="1">
      <c r="A125" s="336">
        <v>3040</v>
      </c>
      <c r="B125" s="332" t="s">
        <v>189</v>
      </c>
      <c r="C125" s="333">
        <v>4</v>
      </c>
      <c r="D125" s="333">
        <v>0</v>
      </c>
      <c r="E125" s="338" t="s">
        <v>775</v>
      </c>
      <c r="F125" s="298">
        <f>G125+H125</f>
        <v>0</v>
      </c>
      <c r="G125" s="298">
        <f>+G127</f>
        <v>0</v>
      </c>
      <c r="H125" s="298">
        <f>+H127</f>
        <v>0</v>
      </c>
    </row>
    <row r="126" spans="1:8" hidden="1">
      <c r="A126" s="245"/>
      <c r="B126" s="246"/>
      <c r="C126" s="247"/>
      <c r="D126" s="247"/>
      <c r="E126" s="252" t="s">
        <v>110</v>
      </c>
      <c r="F126" s="256"/>
      <c r="G126" s="256"/>
      <c r="H126" s="256"/>
    </row>
    <row r="127" spans="1:8" hidden="1">
      <c r="A127" s="336">
        <v>3041</v>
      </c>
      <c r="B127" s="340" t="s">
        <v>189</v>
      </c>
      <c r="C127" s="331">
        <v>4</v>
      </c>
      <c r="D127" s="331">
        <v>1</v>
      </c>
      <c r="E127" s="337" t="s">
        <v>775</v>
      </c>
      <c r="F127" s="256">
        <f>G127+H127</f>
        <v>0</v>
      </c>
      <c r="G127" s="256">
        <f>SUM('havelvac 6'!O669)</f>
        <v>0</v>
      </c>
      <c r="H127" s="256">
        <f>SUM('havelvac 6'!P669)</f>
        <v>0</v>
      </c>
    </row>
    <row r="128" spans="1:8" ht="27">
      <c r="A128" s="336">
        <v>3070</v>
      </c>
      <c r="B128" s="332" t="s">
        <v>189</v>
      </c>
      <c r="C128" s="333">
        <v>7</v>
      </c>
      <c r="D128" s="333">
        <v>0</v>
      </c>
      <c r="E128" s="338" t="s">
        <v>344</v>
      </c>
      <c r="F128" s="298">
        <f>G128+H128</f>
        <v>154299.6</v>
      </c>
      <c r="G128" s="298">
        <f>G130</f>
        <v>154299.6</v>
      </c>
      <c r="H128" s="298">
        <f>H130</f>
        <v>0</v>
      </c>
    </row>
    <row r="129" spans="1:8">
      <c r="A129" s="336"/>
      <c r="B129" s="332"/>
      <c r="C129" s="333"/>
      <c r="D129" s="333"/>
      <c r="E129" s="337" t="s">
        <v>110</v>
      </c>
      <c r="F129" s="221"/>
      <c r="G129" s="221"/>
      <c r="H129" s="221"/>
    </row>
    <row r="130" spans="1:8" ht="25.5">
      <c r="A130" s="336">
        <v>3071</v>
      </c>
      <c r="B130" s="340" t="s">
        <v>189</v>
      </c>
      <c r="C130" s="331">
        <v>7</v>
      </c>
      <c r="D130" s="331">
        <v>1</v>
      </c>
      <c r="E130" s="337" t="s">
        <v>344</v>
      </c>
      <c r="F130" s="256">
        <f>G130+H130</f>
        <v>154299.6</v>
      </c>
      <c r="G130" s="256">
        <f>SUM('havelvac 6'!O690)</f>
        <v>154299.6</v>
      </c>
      <c r="H130" s="256">
        <f>SUM('havelvac 6'!P690)</f>
        <v>0</v>
      </c>
    </row>
    <row r="131" spans="1:8" ht="27">
      <c r="A131" s="336">
        <v>3090</v>
      </c>
      <c r="B131" s="332" t="s">
        <v>189</v>
      </c>
      <c r="C131" s="333">
        <v>9</v>
      </c>
      <c r="D131" s="333">
        <v>0</v>
      </c>
      <c r="E131" s="338" t="s">
        <v>351</v>
      </c>
      <c r="F131" s="298">
        <f>G131+H131</f>
        <v>54</v>
      </c>
      <c r="G131" s="298">
        <f>SUM(G133:G134)</f>
        <v>54</v>
      </c>
      <c r="H131" s="298">
        <f>SUM(H133:H134)</f>
        <v>0</v>
      </c>
    </row>
    <row r="132" spans="1:8">
      <c r="A132" s="336"/>
      <c r="B132" s="332"/>
      <c r="C132" s="333"/>
      <c r="D132" s="333"/>
      <c r="E132" s="337" t="s">
        <v>110</v>
      </c>
      <c r="F132" s="221"/>
      <c r="G132" s="221"/>
      <c r="H132" s="221"/>
    </row>
    <row r="133" spans="1:8" ht="25.5" hidden="1">
      <c r="A133" s="336">
        <v>3091</v>
      </c>
      <c r="B133" s="340" t="s">
        <v>189</v>
      </c>
      <c r="C133" s="331">
        <v>9</v>
      </c>
      <c r="D133" s="331">
        <v>1</v>
      </c>
      <c r="E133" s="337" t="s">
        <v>351</v>
      </c>
      <c r="F133" s="256">
        <f>G133+H133</f>
        <v>0</v>
      </c>
      <c r="G133" s="256"/>
      <c r="H133" s="256"/>
    </row>
    <row r="134" spans="1:8" ht="25.5">
      <c r="A134" s="336" t="s">
        <v>354</v>
      </c>
      <c r="B134" s="340" t="s">
        <v>189</v>
      </c>
      <c r="C134" s="331">
        <v>9</v>
      </c>
      <c r="D134" s="331">
        <v>2</v>
      </c>
      <c r="E134" s="337" t="s">
        <v>355</v>
      </c>
      <c r="F134" s="256">
        <f>G134+H134</f>
        <v>54</v>
      </c>
      <c r="G134" s="256">
        <f>SUM('havelvac 6'!O743)</f>
        <v>54</v>
      </c>
      <c r="H134" s="256">
        <f>SUM('havelvac 6'!P743)</f>
        <v>0</v>
      </c>
    </row>
    <row r="135" spans="1:8" ht="28.5">
      <c r="A135" s="331">
        <v>3100</v>
      </c>
      <c r="B135" s="332" t="s">
        <v>104</v>
      </c>
      <c r="C135" s="332">
        <v>0</v>
      </c>
      <c r="D135" s="332">
        <v>0</v>
      </c>
      <c r="E135" s="351" t="s">
        <v>358</v>
      </c>
      <c r="F135" s="334">
        <f>+F137</f>
        <v>0</v>
      </c>
      <c r="G135" s="334">
        <f>G137</f>
        <v>-3716099</v>
      </c>
      <c r="H135" s="334">
        <f>H137</f>
        <v>0</v>
      </c>
    </row>
    <row r="136" spans="1:8">
      <c r="A136" s="336"/>
      <c r="B136" s="332"/>
      <c r="C136" s="333"/>
      <c r="D136" s="333"/>
      <c r="E136" s="337" t="s">
        <v>108</v>
      </c>
      <c r="F136" s="298"/>
      <c r="G136" s="298"/>
      <c r="H136" s="298"/>
    </row>
    <row r="137" spans="1:8" ht="27">
      <c r="A137" s="336">
        <v>3110</v>
      </c>
      <c r="B137" s="332" t="s">
        <v>104</v>
      </c>
      <c r="C137" s="333">
        <v>1</v>
      </c>
      <c r="D137" s="333">
        <v>0</v>
      </c>
      <c r="E137" s="352" t="s">
        <v>365</v>
      </c>
      <c r="F137" s="298">
        <f>+F139</f>
        <v>0</v>
      </c>
      <c r="G137" s="298">
        <f>G139</f>
        <v>-3716099</v>
      </c>
      <c r="H137" s="298">
        <f>H139</f>
        <v>0</v>
      </c>
    </row>
    <row r="138" spans="1:8">
      <c r="A138" s="336"/>
      <c r="B138" s="332"/>
      <c r="C138" s="333"/>
      <c r="D138" s="333"/>
      <c r="E138" s="337" t="s">
        <v>110</v>
      </c>
      <c r="F138" s="298"/>
      <c r="G138" s="221"/>
      <c r="H138" s="221"/>
    </row>
    <row r="139" spans="1:8">
      <c r="A139" s="336">
        <v>3112</v>
      </c>
      <c r="B139" s="353" t="s">
        <v>104</v>
      </c>
      <c r="C139" s="353">
        <v>1</v>
      </c>
      <c r="D139" s="353">
        <v>2</v>
      </c>
      <c r="E139" s="354" t="s">
        <v>359</v>
      </c>
      <c r="F139" s="256">
        <f>SUM('havelvac 6'!N753)</f>
        <v>0</v>
      </c>
      <c r="G139" s="256">
        <f>SUM('havelvac 6'!O753)</f>
        <v>-3716099</v>
      </c>
      <c r="H139" s="256">
        <f>SUM('havelvac 6'!P753)</f>
        <v>0</v>
      </c>
    </row>
    <row r="140" spans="1:8">
      <c r="B140" s="355"/>
      <c r="C140" s="356"/>
      <c r="D140" s="357"/>
    </row>
    <row r="141" spans="1:8">
      <c r="B141" s="355"/>
      <c r="C141" s="356"/>
      <c r="D141" s="357"/>
      <c r="E141" s="316"/>
    </row>
    <row r="142" spans="1:8">
      <c r="B142" s="355"/>
      <c r="C142" s="358"/>
      <c r="D142" s="359"/>
    </row>
    <row r="221" ht="13.5" customHeight="1"/>
    <row r="222" hidden="1"/>
    <row r="224" ht="16.5" customHeight="1"/>
    <row r="266" hidden="1"/>
  </sheetData>
  <mergeCells count="13">
    <mergeCell ref="G9:H9"/>
    <mergeCell ref="A9:A10"/>
    <mergeCell ref="B9:B10"/>
    <mergeCell ref="C9:C10"/>
    <mergeCell ref="D9:D10"/>
    <mergeCell ref="E9:E10"/>
    <mergeCell ref="F9:F10"/>
    <mergeCell ref="G8:H8"/>
    <mergeCell ref="F1:H1"/>
    <mergeCell ref="F2:H2"/>
    <mergeCell ref="F3:H3"/>
    <mergeCell ref="F4:H4"/>
    <mergeCell ref="A6:H6"/>
  </mergeCells>
  <pageMargins left="0.18" right="0.11" top="0.75" bottom="0.28000000000000003" header="0.3" footer="0.3"/>
  <pageSetup paperSize="9" scale="88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I269"/>
  <sheetViews>
    <sheetView view="pageBreakPreview" zoomScaleSheetLayoutView="100" workbookViewId="0">
      <selection activeCell="L10" sqref="L10:L11"/>
    </sheetView>
  </sheetViews>
  <sheetFormatPr defaultColWidth="9.140625" defaultRowHeight="12.75"/>
  <cols>
    <col min="1" max="1" width="4.85546875" style="360" customWidth="1"/>
    <col min="2" max="2" width="48.140625" style="360" customWidth="1"/>
    <col min="3" max="3" width="5.140625" style="361" customWidth="1"/>
    <col min="4" max="4" width="18" style="360" customWidth="1"/>
    <col min="5" max="5" width="18.140625" style="360" customWidth="1"/>
    <col min="6" max="6" width="16.5703125" style="360" customWidth="1"/>
    <col min="7" max="7" width="18.42578125" style="360" customWidth="1"/>
    <col min="8" max="8" width="16.5703125" style="360" customWidth="1"/>
    <col min="9" max="9" width="10.7109375" style="360" customWidth="1"/>
    <col min="10" max="16384" width="9.140625" style="360"/>
  </cols>
  <sheetData>
    <row r="1" spans="1:9" ht="15.75" customHeight="1">
      <c r="D1" s="567" t="s">
        <v>599</v>
      </c>
      <c r="E1" s="567"/>
      <c r="F1" s="567"/>
    </row>
    <row r="2" spans="1:9" ht="15.75" customHeight="1">
      <c r="D2" s="567" t="s">
        <v>622</v>
      </c>
      <c r="E2" s="567"/>
      <c r="F2" s="567"/>
    </row>
    <row r="3" spans="1:9" ht="15.75" customHeight="1">
      <c r="D3" s="567" t="s">
        <v>936</v>
      </c>
      <c r="E3" s="567"/>
      <c r="F3" s="567"/>
    </row>
    <row r="4" spans="1:9" ht="15.75" customHeight="1">
      <c r="D4" s="567" t="s">
        <v>935</v>
      </c>
      <c r="E4" s="567"/>
      <c r="F4" s="567"/>
    </row>
    <row r="6" spans="1:9" ht="38.25" customHeight="1">
      <c r="A6" s="584" t="s">
        <v>916</v>
      </c>
      <c r="B6" s="584"/>
      <c r="C6" s="584"/>
      <c r="D6" s="584"/>
      <c r="E6" s="584"/>
      <c r="F6" s="584"/>
      <c r="G6" s="362"/>
      <c r="H6" s="362"/>
      <c r="I6" s="362"/>
    </row>
    <row r="7" spans="1:9" ht="15.75">
      <c r="A7" s="317"/>
      <c r="B7" s="317"/>
      <c r="C7" s="317"/>
    </row>
    <row r="8" spans="1:9">
      <c r="A8" s="363"/>
      <c r="B8" s="363"/>
      <c r="C8" s="364"/>
      <c r="E8" s="591" t="s">
        <v>97</v>
      </c>
      <c r="F8" s="591"/>
    </row>
    <row r="9" spans="1:9" ht="45" customHeight="1">
      <c r="A9" s="587" t="s">
        <v>371</v>
      </c>
      <c r="B9" s="592" t="s">
        <v>373</v>
      </c>
      <c r="C9" s="593" t="s">
        <v>372</v>
      </c>
      <c r="D9" s="590" t="s">
        <v>374</v>
      </c>
      <c r="E9" s="565" t="s">
        <v>375</v>
      </c>
      <c r="F9" s="565"/>
    </row>
    <row r="10" spans="1:9" ht="36" customHeight="1">
      <c r="A10" s="587"/>
      <c r="B10" s="592"/>
      <c r="C10" s="593"/>
      <c r="D10" s="590"/>
      <c r="E10" s="275" t="s">
        <v>376</v>
      </c>
      <c r="F10" s="275" t="s">
        <v>377</v>
      </c>
    </row>
    <row r="11" spans="1:9">
      <c r="A11" s="331">
        <v>1</v>
      </c>
      <c r="B11" s="331">
        <v>2</v>
      </c>
      <c r="C11" s="331">
        <v>3</v>
      </c>
      <c r="D11" s="324">
        <v>4</v>
      </c>
      <c r="E11" s="324">
        <v>5</v>
      </c>
      <c r="F11" s="324">
        <v>6</v>
      </c>
    </row>
    <row r="12" spans="1:9" ht="24.75" customHeight="1">
      <c r="A12" s="331">
        <v>4000</v>
      </c>
      <c r="B12" s="366" t="s">
        <v>382</v>
      </c>
      <c r="C12" s="367"/>
      <c r="D12" s="334">
        <f>E12+F12-E104</f>
        <v>5246479.3</v>
      </c>
      <c r="E12" s="334">
        <f>+E14+E105+E127</f>
        <v>-2931758.4000000004</v>
      </c>
      <c r="F12" s="334">
        <f>+F14+F105+F127</f>
        <v>4462138.7</v>
      </c>
      <c r="G12" s="368">
        <f>+D12-'havelvac 6'!N13</f>
        <v>0</v>
      </c>
    </row>
    <row r="13" spans="1:9">
      <c r="A13" s="369"/>
      <c r="B13" s="354" t="s">
        <v>383</v>
      </c>
      <c r="C13" s="332"/>
      <c r="D13" s="256"/>
      <c r="E13" s="256"/>
      <c r="F13" s="256"/>
      <c r="G13" s="370"/>
      <c r="H13" s="371"/>
    </row>
    <row r="14" spans="1:9" ht="22.5" customHeight="1">
      <c r="A14" s="331">
        <v>4050</v>
      </c>
      <c r="B14" s="365" t="s">
        <v>386</v>
      </c>
      <c r="C14" s="340" t="s">
        <v>361</v>
      </c>
      <c r="D14" s="298">
        <f>E14+F14-E104</f>
        <v>784340.59999999963</v>
      </c>
      <c r="E14" s="298">
        <f>+E16+E22+E58+E67+E82+E89</f>
        <v>-2931758.4000000004</v>
      </c>
      <c r="F14" s="298">
        <f>+F16+F22+F58+F67+F82+F89</f>
        <v>0</v>
      </c>
      <c r="G14" s="372"/>
      <c r="H14" s="372"/>
      <c r="I14" s="370"/>
    </row>
    <row r="15" spans="1:9">
      <c r="A15" s="369"/>
      <c r="B15" s="354" t="s">
        <v>383</v>
      </c>
      <c r="C15" s="332"/>
      <c r="D15" s="256"/>
      <c r="E15" s="256"/>
      <c r="F15" s="256"/>
      <c r="G15" s="372"/>
      <c r="H15" s="372"/>
      <c r="I15" s="373"/>
    </row>
    <row r="16" spans="1:9" ht="17.25" customHeight="1">
      <c r="A16" s="331">
        <v>4100</v>
      </c>
      <c r="B16" s="374" t="s">
        <v>387</v>
      </c>
      <c r="C16" s="323" t="s">
        <v>361</v>
      </c>
      <c r="D16" s="298">
        <f>E16+F16</f>
        <v>241114.1</v>
      </c>
      <c r="E16" s="298">
        <f>+E18</f>
        <v>241114.1</v>
      </c>
      <c r="F16" s="298">
        <f>+F18</f>
        <v>0</v>
      </c>
      <c r="G16" s="372"/>
      <c r="H16" s="372"/>
      <c r="I16" s="373"/>
    </row>
    <row r="17" spans="1:9">
      <c r="A17" s="369"/>
      <c r="B17" s="354" t="s">
        <v>383</v>
      </c>
      <c r="C17" s="332"/>
      <c r="D17" s="256"/>
      <c r="E17" s="256"/>
      <c r="F17" s="256"/>
      <c r="G17" s="372"/>
      <c r="H17" s="372"/>
      <c r="I17" s="373"/>
    </row>
    <row r="18" spans="1:9" ht="27">
      <c r="A18" s="331">
        <v>4110</v>
      </c>
      <c r="B18" s="352" t="s">
        <v>388</v>
      </c>
      <c r="C18" s="323" t="s">
        <v>361</v>
      </c>
      <c r="D18" s="256">
        <f>E18+F18</f>
        <v>241114.1</v>
      </c>
      <c r="E18" s="256">
        <f>SUM(E20:E21)</f>
        <v>241114.1</v>
      </c>
      <c r="F18" s="256">
        <f>SUM(F20:F21)</f>
        <v>0</v>
      </c>
    </row>
    <row r="19" spans="1:9">
      <c r="A19" s="331"/>
      <c r="B19" s="354" t="s">
        <v>110</v>
      </c>
      <c r="C19" s="323"/>
      <c r="D19" s="256"/>
      <c r="E19" s="256"/>
      <c r="F19" s="298"/>
    </row>
    <row r="20" spans="1:9" ht="21" customHeight="1">
      <c r="A20" s="331">
        <v>4111</v>
      </c>
      <c r="B20" s="375" t="s">
        <v>112</v>
      </c>
      <c r="C20" s="324">
        <v>4111</v>
      </c>
      <c r="D20" s="256">
        <f>E20+F20</f>
        <v>60546</v>
      </c>
      <c r="E20" s="256">
        <f>+'havelvac 6'!O21+'havelvac 6'!O71+'havelvac 6'!O338</f>
        <v>60546</v>
      </c>
      <c r="F20" s="256"/>
    </row>
    <row r="21" spans="1:9" ht="29.25" customHeight="1">
      <c r="A21" s="331">
        <v>4112</v>
      </c>
      <c r="B21" s="375" t="s">
        <v>113</v>
      </c>
      <c r="C21" s="376">
        <v>4112</v>
      </c>
      <c r="D21" s="256">
        <f>E21+F21</f>
        <v>180568.1</v>
      </c>
      <c r="E21" s="256">
        <f>+'havelvac 6'!O22+'havelvac 6'!O339</f>
        <v>180568.1</v>
      </c>
      <c r="F21" s="256">
        <f>+'havelvac 6'!P22</f>
        <v>0</v>
      </c>
    </row>
    <row r="22" spans="1:9" ht="25.5">
      <c r="A22" s="331">
        <v>4200</v>
      </c>
      <c r="B22" s="377" t="s">
        <v>389</v>
      </c>
      <c r="C22" s="323" t="s">
        <v>361</v>
      </c>
      <c r="D22" s="298">
        <f>E22+F22</f>
        <v>552250.1</v>
      </c>
      <c r="E22" s="298">
        <f>+E24+E31+E35+E45+E48+E52</f>
        <v>552250.1</v>
      </c>
      <c r="F22" s="298">
        <f>+F24+F31+F35+F45+F48+F52</f>
        <v>0</v>
      </c>
    </row>
    <row r="23" spans="1:9">
      <c r="A23" s="369"/>
      <c r="B23" s="354" t="s">
        <v>383</v>
      </c>
      <c r="C23" s="332"/>
      <c r="D23" s="256"/>
      <c r="E23" s="256"/>
      <c r="F23" s="256"/>
    </row>
    <row r="24" spans="1:9" ht="13.5">
      <c r="A24" s="331">
        <v>4210</v>
      </c>
      <c r="B24" s="378" t="s">
        <v>390</v>
      </c>
      <c r="C24" s="323" t="s">
        <v>361</v>
      </c>
      <c r="D24" s="256">
        <f>E24+F24</f>
        <v>42576.299999999996</v>
      </c>
      <c r="E24" s="256">
        <f>SUM(E26:E30)</f>
        <v>42576.299999999996</v>
      </c>
      <c r="F24" s="256">
        <f>SUM(F26:F30)</f>
        <v>0</v>
      </c>
    </row>
    <row r="25" spans="1:9">
      <c r="A25" s="331"/>
      <c r="B25" s="354" t="s">
        <v>110</v>
      </c>
      <c r="C25" s="323"/>
      <c r="D25" s="256"/>
      <c r="E25" s="256"/>
      <c r="F25" s="256"/>
    </row>
    <row r="26" spans="1:9" ht="16.5" customHeight="1">
      <c r="A26" s="331">
        <v>4212</v>
      </c>
      <c r="B26" s="375" t="s">
        <v>114</v>
      </c>
      <c r="C26" s="376">
        <v>4212</v>
      </c>
      <c r="D26" s="256">
        <f t="shared" ref="D26:D31" si="0">E26+F26</f>
        <v>4500.1000000000004</v>
      </c>
      <c r="E26" s="256">
        <f>+'havelvac 6'!O23+'havelvac 6'!O72+'havelvac 6'!O207+'havelvac 6'!O225+'havelvac 6'!O232+'havelvac 6'!O312+'havelvac 6'!O340+'havelvac 6'!O495+'havelvac 6'!O619</f>
        <v>4500.1000000000004</v>
      </c>
      <c r="F26" s="256"/>
    </row>
    <row r="27" spans="1:9" ht="16.5" customHeight="1">
      <c r="A27" s="331">
        <v>4213</v>
      </c>
      <c r="B27" s="375" t="s">
        <v>115</v>
      </c>
      <c r="C27" s="376">
        <v>4213</v>
      </c>
      <c r="D27" s="256">
        <f t="shared" si="0"/>
        <v>140.1</v>
      </c>
      <c r="E27" s="256">
        <f>+'havelvac 6'!O24+'havelvac 6'!O73+'havelvac 6'!O326+'havelvac 6'!O336+'havelvac 6'!O341+'havelvac 6'!O382+'havelvac 6'!O390+'havelvac 6'!O392+'havelvac 6'!O394+'havelvac 6'!O403+'havelvac 6'!O496+'havelvac 6'!O509</f>
        <v>140.1</v>
      </c>
      <c r="F27" s="256"/>
    </row>
    <row r="28" spans="1:9" ht="16.5" customHeight="1">
      <c r="A28" s="331">
        <v>4214</v>
      </c>
      <c r="B28" s="375" t="s">
        <v>116</v>
      </c>
      <c r="C28" s="376">
        <v>4214</v>
      </c>
      <c r="D28" s="256">
        <f t="shared" si="0"/>
        <v>19455.099999999995</v>
      </c>
      <c r="E28" s="256">
        <f>+'havelvac 6'!O25+'havelvac 6'!O74+'havelvac 6'!O116+'havelvac 6'!O208+'havelvac 6'!O342+'havelvac 6'!O693</f>
        <v>19455.099999999995</v>
      </c>
      <c r="F28" s="256"/>
    </row>
    <row r="29" spans="1:9" ht="16.5" customHeight="1">
      <c r="A29" s="331">
        <v>4215</v>
      </c>
      <c r="B29" s="375" t="s">
        <v>117</v>
      </c>
      <c r="C29" s="376">
        <v>4215</v>
      </c>
      <c r="D29" s="256">
        <f t="shared" si="0"/>
        <v>10681</v>
      </c>
      <c r="E29" s="256">
        <f>+'havelvac 6'!O26+'havelvac 6'!O343+'havelvac 6'!O748</f>
        <v>10681</v>
      </c>
      <c r="F29" s="256"/>
    </row>
    <row r="30" spans="1:9" ht="16.5" customHeight="1">
      <c r="A30" s="331">
        <v>4216</v>
      </c>
      <c r="B30" s="375" t="s">
        <v>118</v>
      </c>
      <c r="C30" s="376">
        <v>4216</v>
      </c>
      <c r="D30" s="256">
        <f t="shared" si="0"/>
        <v>7800</v>
      </c>
      <c r="E30" s="256">
        <f>+'havelvac 6'!O27+'havelvac 6'!O75+'havelvac 6'!O133+'havelvac 6'!O344+'havelvac 6'!O413+'havelvac 6'!O530+'havelvac 6'!O672+'havelvac 6'!O709+'havelvac 6'!O726</f>
        <v>7800</v>
      </c>
      <c r="F30" s="256"/>
    </row>
    <row r="31" spans="1:9" ht="27" hidden="1">
      <c r="A31" s="331">
        <v>4220</v>
      </c>
      <c r="B31" s="378" t="s">
        <v>391</v>
      </c>
      <c r="C31" s="323" t="s">
        <v>361</v>
      </c>
      <c r="D31" s="256">
        <f t="shared" si="0"/>
        <v>0</v>
      </c>
      <c r="E31" s="256">
        <f>SUM(E33:E34)</f>
        <v>0</v>
      </c>
      <c r="F31" s="256">
        <f>SUM(F33:F34)</f>
        <v>0</v>
      </c>
    </row>
    <row r="32" spans="1:9" hidden="1">
      <c r="A32" s="331"/>
      <c r="B32" s="354" t="s">
        <v>110</v>
      </c>
      <c r="C32" s="323"/>
      <c r="D32" s="256"/>
      <c r="E32" s="256"/>
      <c r="F32" s="256"/>
    </row>
    <row r="33" spans="1:6" ht="16.5" hidden="1" customHeight="1">
      <c r="A33" s="331">
        <v>4221</v>
      </c>
      <c r="B33" s="375" t="s">
        <v>392</v>
      </c>
      <c r="C33" s="331">
        <v>4221</v>
      </c>
      <c r="D33" s="256">
        <f>E33+F33</f>
        <v>0</v>
      </c>
      <c r="E33" s="256">
        <f>+'havelvac 6'!O28</f>
        <v>0</v>
      </c>
      <c r="F33" s="256"/>
    </row>
    <row r="34" spans="1:6" ht="16.5" hidden="1" customHeight="1">
      <c r="A34" s="331">
        <v>4222</v>
      </c>
      <c r="B34" s="375" t="s">
        <v>119</v>
      </c>
      <c r="C34" s="376">
        <v>4222</v>
      </c>
      <c r="D34" s="256">
        <f>E34+F34</f>
        <v>0</v>
      </c>
      <c r="E34" s="256">
        <f>+'havelvac 6'!O29</f>
        <v>0</v>
      </c>
      <c r="F34" s="256">
        <f>+'havelvac 6'!P28</f>
        <v>0</v>
      </c>
    </row>
    <row r="35" spans="1:6" ht="27">
      <c r="A35" s="331">
        <v>4230</v>
      </c>
      <c r="B35" s="378" t="s">
        <v>393</v>
      </c>
      <c r="C35" s="323" t="s">
        <v>361</v>
      </c>
      <c r="D35" s="256">
        <f>E35+F35</f>
        <v>172632.19999999998</v>
      </c>
      <c r="E35" s="256">
        <f>SUM(E37:E44)</f>
        <v>172632.19999999998</v>
      </c>
      <c r="F35" s="256">
        <f>SUM(F37:F44)</f>
        <v>0</v>
      </c>
    </row>
    <row r="36" spans="1:6">
      <c r="A36" s="331"/>
      <c r="B36" s="354" t="s">
        <v>110</v>
      </c>
      <c r="C36" s="323"/>
      <c r="D36" s="256"/>
      <c r="E36" s="256"/>
      <c r="F36" s="256"/>
    </row>
    <row r="37" spans="1:6" ht="17.25" hidden="1" customHeight="1">
      <c r="A37" s="331">
        <v>4231</v>
      </c>
      <c r="B37" s="375" t="s">
        <v>120</v>
      </c>
      <c r="C37" s="376">
        <v>4231</v>
      </c>
      <c r="D37" s="256">
        <f t="shared" ref="D37:D47" si="1">E37+F37</f>
        <v>0</v>
      </c>
      <c r="E37" s="256">
        <f>+'havelvac 6'!O30+'havelvac 6'!O76</f>
        <v>0</v>
      </c>
      <c r="F37" s="256">
        <f>+'havelvac 6'!P29+'havelvac 6'!P74</f>
        <v>0</v>
      </c>
    </row>
    <row r="38" spans="1:6" ht="17.25" customHeight="1">
      <c r="A38" s="331">
        <v>4232</v>
      </c>
      <c r="B38" s="375" t="s">
        <v>121</v>
      </c>
      <c r="C38" s="376">
        <v>4232</v>
      </c>
      <c r="D38" s="256">
        <f t="shared" si="1"/>
        <v>1219.2</v>
      </c>
      <c r="E38" s="256">
        <f>+'havelvac 6'!O31+'havelvac 6'!O345</f>
        <v>1219.2</v>
      </c>
      <c r="F38" s="256"/>
    </row>
    <row r="39" spans="1:6" ht="29.25" customHeight="1">
      <c r="A39" s="331">
        <v>4233</v>
      </c>
      <c r="B39" s="375" t="s">
        <v>394</v>
      </c>
      <c r="C39" s="376">
        <v>4233</v>
      </c>
      <c r="D39" s="256">
        <f t="shared" si="1"/>
        <v>1721.2</v>
      </c>
      <c r="E39" s="256">
        <f>+'havelvac 6'!O32+'havelvac 6'!O673+'havelvac 6'!O694</f>
        <v>1721.2</v>
      </c>
      <c r="F39" s="256"/>
    </row>
    <row r="40" spans="1:6" ht="17.25" customHeight="1">
      <c r="A40" s="331">
        <v>4234</v>
      </c>
      <c r="B40" s="375" t="s">
        <v>122</v>
      </c>
      <c r="C40" s="376">
        <v>4234</v>
      </c>
      <c r="D40" s="256">
        <f t="shared" si="1"/>
        <v>17344</v>
      </c>
      <c r="E40" s="256">
        <f>+'havelvac 6'!O33+'havelvac 6'!O117+'havelvac 6'!O265+'havelvac 6'!O304+'havelvac 6'!O459+'havelvac 6'!O531+'havelvac 6'!O674</f>
        <v>17344</v>
      </c>
      <c r="F40" s="256"/>
    </row>
    <row r="41" spans="1:6" ht="17.25" hidden="1" customHeight="1">
      <c r="A41" s="331">
        <v>4235</v>
      </c>
      <c r="B41" s="375" t="s">
        <v>123</v>
      </c>
      <c r="C41" s="376">
        <v>4235</v>
      </c>
      <c r="D41" s="256">
        <f t="shared" si="1"/>
        <v>0</v>
      </c>
      <c r="E41" s="256">
        <f>+'havelvac 6'!O34+'havelvac 6'!O683+'havelvac 6'!O686+'havelvac 6'!O695</f>
        <v>0</v>
      </c>
      <c r="F41" s="256"/>
    </row>
    <row r="42" spans="1:6" ht="17.25" hidden="1" customHeight="1">
      <c r="A42" s="331">
        <v>4236</v>
      </c>
      <c r="B42" s="375" t="s">
        <v>638</v>
      </c>
      <c r="C42" s="376">
        <v>4236</v>
      </c>
      <c r="D42" s="256">
        <f t="shared" si="1"/>
        <v>0</v>
      </c>
      <c r="E42" s="256"/>
      <c r="F42" s="256"/>
    </row>
    <row r="43" spans="1:6" ht="17.25" customHeight="1">
      <c r="A43" s="331">
        <v>4237</v>
      </c>
      <c r="B43" s="375" t="s">
        <v>124</v>
      </c>
      <c r="C43" s="376">
        <v>4237</v>
      </c>
      <c r="D43" s="256">
        <f t="shared" si="1"/>
        <v>138.5</v>
      </c>
      <c r="E43" s="256">
        <f>+'havelvac 6'!O35</f>
        <v>138.5</v>
      </c>
      <c r="F43" s="256"/>
    </row>
    <row r="44" spans="1:6" ht="17.25" customHeight="1">
      <c r="A44" s="331">
        <v>4238</v>
      </c>
      <c r="B44" s="375" t="s">
        <v>125</v>
      </c>
      <c r="C44" s="376">
        <v>4239</v>
      </c>
      <c r="D44" s="256">
        <f t="shared" si="1"/>
        <v>152209.29999999999</v>
      </c>
      <c r="E44" s="256">
        <f>+'havelvac 6'!O36+'havelvac 6'!O63+'havelvac 6'!O118+'havelvac 6'!O134+'havelvac 6'!O148+'havelvac 6'!O150+'havelvac 6'!O209+'havelvac 6'!O226+'havelvac 6'!O266+'havelvac 6'!O296+'havelvac 6'!O301+'havelvac 6'!O305+'havelvac 6'!O308+'havelvac 6'!O346+'havelvac 6'!O375+'havelvac 6'!O383+'havelvac 6'!O450+'havelvac 6'!O490+'havelvac 6'!O506+'havelvac 6'!O532+'havelvac 6'!O555+'havelvac 6'!O564+'havelvac 6'!O575+'havelvac 6'!O584+'havelvac 6'!O598+'havelvac 6'!O605+'havelvac 6'!O612+'havelvac 6'!O627+'havelvac 6'!O649+'havelvac 6'!O666+'havelvac 6'!O675+'havelvac 6'!O680+'havelvac 6'!O687+'havelvac 6'!O696+'havelvac 6'!O701+'havelvac 6'!O710+'havelvac 6'!O715+'havelvac 6'!O722+'havelvac 6'!O727+'havelvac 6'!O740</f>
        <v>152209.29999999999</v>
      </c>
      <c r="F44" s="256"/>
    </row>
    <row r="45" spans="1:6" ht="27">
      <c r="A45" s="331">
        <v>4240</v>
      </c>
      <c r="B45" s="378" t="s">
        <v>395</v>
      </c>
      <c r="C45" s="323" t="s">
        <v>361</v>
      </c>
      <c r="D45" s="256">
        <f t="shared" si="1"/>
        <v>7349.9000000000005</v>
      </c>
      <c r="E45" s="256">
        <f>E47</f>
        <v>7349.9000000000005</v>
      </c>
      <c r="F45" s="256">
        <f>F47</f>
        <v>0</v>
      </c>
    </row>
    <row r="46" spans="1:6">
      <c r="A46" s="331"/>
      <c r="B46" s="354" t="s">
        <v>110</v>
      </c>
      <c r="C46" s="323"/>
      <c r="D46" s="256"/>
      <c r="E46" s="256"/>
      <c r="F46" s="256"/>
    </row>
    <row r="47" spans="1:6" ht="18.75" customHeight="1">
      <c r="A47" s="331">
        <v>4241</v>
      </c>
      <c r="B47" s="375" t="s">
        <v>396</v>
      </c>
      <c r="C47" s="376">
        <v>4241</v>
      </c>
      <c r="D47" s="256">
        <f t="shared" si="1"/>
        <v>7349.9000000000005</v>
      </c>
      <c r="E47" s="256">
        <f>+'havelvac 6'!O37+'havelvac 6'!O77+'havelvac 6'!O107+'havelvac 6'!O119+'havelvac 6'!O249+'havelvac 6'!O347+'havelvac 6'!O480+'havelvac 6'!O697+'havelvac 6'!O711</f>
        <v>7349.9000000000005</v>
      </c>
      <c r="F47" s="256"/>
    </row>
    <row r="48" spans="1:6" ht="27">
      <c r="A48" s="331">
        <v>4250</v>
      </c>
      <c r="B48" s="378" t="s">
        <v>397</v>
      </c>
      <c r="C48" s="323" t="s">
        <v>361</v>
      </c>
      <c r="D48" s="256">
        <f>E48+F48</f>
        <v>181395.19999999998</v>
      </c>
      <c r="E48" s="256">
        <f>SUM(E50:E51)</f>
        <v>181395.19999999998</v>
      </c>
      <c r="F48" s="256">
        <f>SUM(F50:F51)</f>
        <v>0</v>
      </c>
    </row>
    <row r="49" spans="1:6">
      <c r="A49" s="331"/>
      <c r="B49" s="354" t="s">
        <v>110</v>
      </c>
      <c r="C49" s="323"/>
      <c r="D49" s="256"/>
      <c r="E49" s="256"/>
      <c r="F49" s="256"/>
    </row>
    <row r="50" spans="1:6" ht="29.25" customHeight="1">
      <c r="A50" s="331">
        <v>4251</v>
      </c>
      <c r="B50" s="375" t="s">
        <v>142</v>
      </c>
      <c r="C50" s="376">
        <v>4251</v>
      </c>
      <c r="D50" s="256">
        <f>E50+F50</f>
        <v>179314.9</v>
      </c>
      <c r="E50" s="256">
        <f>+'havelvac 6'!O56+'havelvac 6'!O135+'havelvac 6'!O177+'havelvac 6'!O182+'havelvac 6'!O186+'havelvac 6'!O190+'havelvac 6'!O201+'havelvac 6'!O210+'havelvac 6'!O218+'havelvac 6'!O227+'havelvac 6'!O297+'havelvac 6'!O309+'havelvac 6'!O315+'havelvac 6'!O327+'havelvac 6'!O367+'havelvac 6'!O399+'havelvac 6'!O428+'havelvac 6'!O440+'havelvac 6'!O444+'havelvac 6'!O451+'havelvac 6'!O460+'havelvac 6'!O468+'havelvac 6'!O497+'havelvac 6'!O556+'havelvac 6'!O644+'havelvac 6'!O702+'havelvac 6'!O712+'havelvac 6'!O728+'havelvac 6'!O734</f>
        <v>179314.9</v>
      </c>
      <c r="F50" s="256">
        <v>0</v>
      </c>
    </row>
    <row r="51" spans="1:6" ht="29.25" customHeight="1">
      <c r="A51" s="331">
        <v>4252</v>
      </c>
      <c r="B51" s="375" t="s">
        <v>127</v>
      </c>
      <c r="C51" s="376">
        <v>4252</v>
      </c>
      <c r="D51" s="256">
        <f>E51+F51</f>
        <v>2080.3000000000002</v>
      </c>
      <c r="E51" s="256">
        <f>+'havelvac 6'!O38+'havelvac 6'!O78+'havelvac 6'!O120+'havelvac 6'!O348</f>
        <v>2080.3000000000002</v>
      </c>
      <c r="F51" s="256">
        <f>+'havelvac 6'!P38+'havelvac 6'!P75+'havelvac 6'!P580</f>
        <v>0</v>
      </c>
    </row>
    <row r="52" spans="1:6" ht="17.25" customHeight="1">
      <c r="A52" s="331">
        <v>4260</v>
      </c>
      <c r="B52" s="378" t="s">
        <v>398</v>
      </c>
      <c r="C52" s="323" t="s">
        <v>361</v>
      </c>
      <c r="D52" s="256">
        <f>E52+F52</f>
        <v>148296.5</v>
      </c>
      <c r="E52" s="256">
        <f>SUM(E54:E57)</f>
        <v>148296.5</v>
      </c>
      <c r="F52" s="256">
        <f>SUM(F54:F57)</f>
        <v>0</v>
      </c>
    </row>
    <row r="53" spans="1:6">
      <c r="A53" s="331"/>
      <c r="B53" s="354" t="s">
        <v>110</v>
      </c>
      <c r="C53" s="323"/>
      <c r="D53" s="256"/>
      <c r="E53" s="256"/>
      <c r="F53" s="256"/>
    </row>
    <row r="54" spans="1:6" ht="17.25" customHeight="1">
      <c r="A54" s="331">
        <v>4261</v>
      </c>
      <c r="B54" s="375" t="s">
        <v>128</v>
      </c>
      <c r="C54" s="376">
        <v>4261</v>
      </c>
      <c r="D54" s="256">
        <f>E54+F54</f>
        <v>2300.5</v>
      </c>
      <c r="E54" s="256">
        <f>+'havelvac 6'!O39+'havelvac 6'!O79+'havelvac 6'!O121+'havelvac 6'!O349+'havelvac 6'!O676</f>
        <v>2300.5</v>
      </c>
      <c r="F54" s="256"/>
    </row>
    <row r="55" spans="1:6" ht="17.25" customHeight="1">
      <c r="A55" s="331">
        <v>4264</v>
      </c>
      <c r="B55" s="379" t="s">
        <v>129</v>
      </c>
      <c r="C55" s="376">
        <v>4264</v>
      </c>
      <c r="D55" s="256">
        <f>E55+F55</f>
        <v>133600.20000000001</v>
      </c>
      <c r="E55" s="256">
        <f>+'havelvac 6'!O40+'havelvac 6'!O122+'havelvac 6'!O136+'havelvac 6'!O350</f>
        <v>133600.20000000001</v>
      </c>
      <c r="F55" s="256">
        <f>+'havelvac 6'!P40+'havelvac 6'!P124+'havelvac 6'!P583</f>
        <v>0</v>
      </c>
    </row>
    <row r="56" spans="1:6" ht="17.25" customHeight="1">
      <c r="A56" s="331">
        <v>4267</v>
      </c>
      <c r="B56" s="379" t="s">
        <v>130</v>
      </c>
      <c r="C56" s="376">
        <v>4267</v>
      </c>
      <c r="D56" s="256">
        <f>E56+F56</f>
        <v>162.9</v>
      </c>
      <c r="E56" s="256">
        <f>+'havelvac 6'!O41+'havelvac 6'!O80+'havelvac 6'!O328+'havelvac 6'!O351+'havelvac 6'!O533+'havelvac 6'!O677+'havelvac 6'!O703+'havelvac 6'!O716+'havelvac 6'!O729+'havelvac 6'!O735</f>
        <v>162.9</v>
      </c>
      <c r="F56" s="256">
        <f>+'havelvac 6'!P41+'havelvac 6'!P77+'havelvac 6'!P584</f>
        <v>0</v>
      </c>
    </row>
    <row r="57" spans="1:6" ht="17.25" customHeight="1">
      <c r="A57" s="331">
        <v>4268</v>
      </c>
      <c r="B57" s="379" t="s">
        <v>240</v>
      </c>
      <c r="C57" s="376">
        <v>4269</v>
      </c>
      <c r="D57" s="256">
        <f>E57+F57</f>
        <v>12232.900000000001</v>
      </c>
      <c r="E57" s="256">
        <f>+'havelvac 6'!O42+'havelvac 6'!O123+'havelvac 6'!O267+'havelvac 6'!O277+'havelvac 6'!O329+'havelvac 6'!O352+'havelvac 6'!O441+'havelvac 6'!O445+'havelvac 6'!O452+'havelvac 6'!O461+'havelvac 6'!O534+'havelvac 6'!O576+'havelvac 6'!O580+'havelvac 6'!O678+'havelvac 6'!O704+'havelvac 6'!O717+'havelvac 6'!O730</f>
        <v>12232.900000000001</v>
      </c>
      <c r="F57" s="256"/>
    </row>
    <row r="58" spans="1:6" ht="21.75" customHeight="1">
      <c r="A58" s="331">
        <v>4400</v>
      </c>
      <c r="B58" s="380" t="s">
        <v>399</v>
      </c>
      <c r="C58" s="323" t="s">
        <v>361</v>
      </c>
      <c r="D58" s="298">
        <f>E58+F58</f>
        <v>2538244.7999999998</v>
      </c>
      <c r="E58" s="298">
        <f>+E60+E64</f>
        <v>2538244.7999999998</v>
      </c>
      <c r="F58" s="298">
        <f>+F60+F64</f>
        <v>0</v>
      </c>
    </row>
    <row r="59" spans="1:6">
      <c r="A59" s="369"/>
      <c r="B59" s="354" t="s">
        <v>383</v>
      </c>
      <c r="C59" s="332"/>
      <c r="D59" s="298"/>
      <c r="E59" s="256"/>
      <c r="F59" s="256"/>
    </row>
    <row r="60" spans="1:6" ht="27">
      <c r="A60" s="331">
        <v>4410</v>
      </c>
      <c r="B60" s="381" t="s">
        <v>400</v>
      </c>
      <c r="C60" s="323" t="s">
        <v>361</v>
      </c>
      <c r="D60" s="256">
        <f>E60+F60</f>
        <v>2538244.7999999998</v>
      </c>
      <c r="E60" s="256">
        <f>SUM(E62:E63)</f>
        <v>2538244.7999999998</v>
      </c>
      <c r="F60" s="256">
        <f>SUM(F62:F63)</f>
        <v>0</v>
      </c>
    </row>
    <row r="61" spans="1:6">
      <c r="A61" s="331"/>
      <c r="B61" s="354" t="s">
        <v>110</v>
      </c>
      <c r="C61" s="323"/>
      <c r="D61" s="256"/>
      <c r="E61" s="256"/>
      <c r="F61" s="256"/>
    </row>
    <row r="62" spans="1:6" ht="30.75" customHeight="1">
      <c r="A62" s="331">
        <v>4411</v>
      </c>
      <c r="B62" s="379" t="s">
        <v>217</v>
      </c>
      <c r="C62" s="376">
        <v>4511</v>
      </c>
      <c r="D62" s="256">
        <f>E62+F62</f>
        <v>2538244.7999999998</v>
      </c>
      <c r="E62" s="256">
        <f>+'havelvac 6'!O43+'havelvac 6'!O139+'havelvac 6'!O214+'havelvac 6'!O235+'havelvac 6'!O237+'havelvac 6'!O252+'havelvac 6'!O280+'havelvac 6'!O284+'havelvac 6'!O298+'havelvac 6'!O306+'havelvac 6'!O318+'havelvac 6'!O361+'havelvac 6'!O376+'havelvac 6'!O384+'havelvac 6'!O397+'havelvac 6'!O425+'havelvac 6'!O515+'havelvac 6'!O521+'havelvac 6'!O526+'havelvac 6'!O539+'havelvac 6'!O546+'havelvac 6'!O548+'havelvac 6'!O577+'havelvac 6'!O586+'havelvac 6'!O599+'havelvac 6'!O606+'havelvac 6'!O613+'havelvac 6'!O620+'havelvac 6'!O628+'havelvac 6'!O630</f>
        <v>2538244.7999999998</v>
      </c>
      <c r="F62" s="256">
        <v>0</v>
      </c>
    </row>
    <row r="63" spans="1:6" ht="30.75" hidden="1" customHeight="1">
      <c r="A63" s="331">
        <v>4412</v>
      </c>
      <c r="B63" s="379" t="s">
        <v>230</v>
      </c>
      <c r="C63" s="376">
        <v>4512</v>
      </c>
      <c r="D63" s="256">
        <f>E63+F63</f>
        <v>0</v>
      </c>
      <c r="E63" s="256">
        <f>+'havelvac 6'!O140</f>
        <v>0</v>
      </c>
      <c r="F63" s="256"/>
    </row>
    <row r="64" spans="1:6" ht="27" hidden="1">
      <c r="A64" s="331">
        <v>4420</v>
      </c>
      <c r="B64" s="381" t="s">
        <v>401</v>
      </c>
      <c r="C64" s="323" t="s">
        <v>361</v>
      </c>
      <c r="D64" s="256">
        <f>E64+F64</f>
        <v>0</v>
      </c>
      <c r="E64" s="256">
        <f>E66</f>
        <v>0</v>
      </c>
      <c r="F64" s="256">
        <f>F66</f>
        <v>0</v>
      </c>
    </row>
    <row r="65" spans="1:6" hidden="1">
      <c r="A65" s="331"/>
      <c r="B65" s="354" t="s">
        <v>110</v>
      </c>
      <c r="C65" s="323"/>
      <c r="D65" s="256"/>
      <c r="E65" s="256"/>
      <c r="F65" s="256"/>
    </row>
    <row r="66" spans="1:6" ht="30" hidden="1" customHeight="1">
      <c r="A66" s="331">
        <v>4421</v>
      </c>
      <c r="B66" s="379" t="s">
        <v>267</v>
      </c>
      <c r="C66" s="376">
        <v>4521</v>
      </c>
      <c r="D66" s="256">
        <f>E66+F66</f>
        <v>0</v>
      </c>
      <c r="E66" s="256">
        <f>+'havelvac 6'!O442+'havelvac 6'!O446+'havelvac 6'!O453+'havelvac 6'!O462</f>
        <v>0</v>
      </c>
      <c r="F66" s="256"/>
    </row>
    <row r="67" spans="1:6" ht="15.75" customHeight="1">
      <c r="A67" s="331">
        <v>4500</v>
      </c>
      <c r="B67" s="380" t="s">
        <v>402</v>
      </c>
      <c r="C67" s="323" t="s">
        <v>361</v>
      </c>
      <c r="D67" s="298">
        <f>E67+F67</f>
        <v>204467.8</v>
      </c>
      <c r="E67" s="298">
        <f>E69+E72+E77</f>
        <v>204467.8</v>
      </c>
      <c r="F67" s="298">
        <f>F69+F72+F77</f>
        <v>0</v>
      </c>
    </row>
    <row r="68" spans="1:6">
      <c r="A68" s="369"/>
      <c r="B68" s="354" t="s">
        <v>383</v>
      </c>
      <c r="C68" s="332"/>
      <c r="D68" s="256"/>
      <c r="E68" s="256"/>
      <c r="F68" s="256"/>
    </row>
    <row r="69" spans="1:6" ht="27" hidden="1">
      <c r="A69" s="331">
        <v>4520</v>
      </c>
      <c r="B69" s="381" t="s">
        <v>403</v>
      </c>
      <c r="C69" s="323" t="s">
        <v>361</v>
      </c>
      <c r="D69" s="256">
        <f>E69+F69</f>
        <v>0</v>
      </c>
      <c r="E69" s="256">
        <f>E71</f>
        <v>0</v>
      </c>
      <c r="F69" s="256">
        <f>F71</f>
        <v>0</v>
      </c>
    </row>
    <row r="70" spans="1:6" hidden="1">
      <c r="A70" s="331"/>
      <c r="B70" s="354" t="s">
        <v>110</v>
      </c>
      <c r="C70" s="323"/>
      <c r="D70" s="256"/>
      <c r="E70" s="256"/>
      <c r="F70" s="256"/>
    </row>
    <row r="71" spans="1:6" ht="32.25" hidden="1" customHeight="1">
      <c r="A71" s="331">
        <v>4522</v>
      </c>
      <c r="B71" s="379" t="s">
        <v>404</v>
      </c>
      <c r="C71" s="376">
        <v>4622</v>
      </c>
      <c r="D71" s="256">
        <f>E71+F71</f>
        <v>0</v>
      </c>
      <c r="E71" s="256">
        <v>0</v>
      </c>
      <c r="F71" s="256">
        <v>0</v>
      </c>
    </row>
    <row r="72" spans="1:6" ht="27">
      <c r="A72" s="331">
        <v>4530</v>
      </c>
      <c r="B72" s="381" t="s">
        <v>405</v>
      </c>
      <c r="C72" s="323" t="s">
        <v>361</v>
      </c>
      <c r="D72" s="256">
        <f>E72+F72</f>
        <v>24467.800000000003</v>
      </c>
      <c r="E72" s="256">
        <f>SUM(E74:E76)</f>
        <v>24467.800000000003</v>
      </c>
      <c r="F72" s="256">
        <f>SUM(F74:F76)</f>
        <v>0</v>
      </c>
    </row>
    <row r="73" spans="1:6">
      <c r="A73" s="331"/>
      <c r="B73" s="354" t="s">
        <v>110</v>
      </c>
      <c r="C73" s="323"/>
      <c r="D73" s="256"/>
      <c r="E73" s="256"/>
      <c r="F73" s="256"/>
    </row>
    <row r="74" spans="1:6" ht="31.5" hidden="1" customHeight="1">
      <c r="A74" s="331">
        <v>4531</v>
      </c>
      <c r="B74" s="337" t="s">
        <v>215</v>
      </c>
      <c r="C74" s="382">
        <v>4637</v>
      </c>
      <c r="D74" s="256">
        <f>E74+F74</f>
        <v>0</v>
      </c>
      <c r="E74" s="256">
        <f>+'havelvac 6'!O281+'havelvac 6'!O656</f>
        <v>0</v>
      </c>
      <c r="F74" s="256">
        <f>+'havelvac 6'!P218+'havelvac 6'!P546</f>
        <v>0</v>
      </c>
    </row>
    <row r="75" spans="1:6" ht="31.5" hidden="1" customHeight="1">
      <c r="A75" s="331">
        <v>4532</v>
      </c>
      <c r="B75" s="337" t="s">
        <v>241</v>
      </c>
      <c r="C75" s="382">
        <v>4638</v>
      </c>
      <c r="D75" s="256">
        <f>E75+F75</f>
        <v>0</v>
      </c>
      <c r="E75" s="256">
        <f>+'havelvac 6'!O44+'havelvac 6'!O286+'havelvac 6'!O385</f>
        <v>0</v>
      </c>
      <c r="F75" s="256">
        <v>0</v>
      </c>
    </row>
    <row r="76" spans="1:6" ht="17.25" customHeight="1">
      <c r="A76" s="331">
        <v>4533</v>
      </c>
      <c r="B76" s="354" t="s">
        <v>167</v>
      </c>
      <c r="C76" s="376">
        <v>4639</v>
      </c>
      <c r="D76" s="256">
        <f>E76+F76</f>
        <v>24467.800000000003</v>
      </c>
      <c r="E76" s="256">
        <f>+'havelvac 6'!O45+'havelvac 6'!O137+'havelvac 6'!O211+'havelvac 6'!O268+'havelvac 6'!O287+'havelvac 6'!O463+'havelvac 6'!O491+'havelvac 6'!O498+'havelvac 6'!O535+'havelvac 6'!O645+'havelvac 6'!O755</f>
        <v>24467.800000000003</v>
      </c>
      <c r="F76" s="256">
        <v>0</v>
      </c>
    </row>
    <row r="77" spans="1:6" ht="25.5">
      <c r="A77" s="331">
        <v>4540</v>
      </c>
      <c r="B77" s="374" t="s">
        <v>406</v>
      </c>
      <c r="C77" s="323" t="s">
        <v>361</v>
      </c>
      <c r="D77" s="256">
        <f>E77+F77</f>
        <v>180000</v>
      </c>
      <c r="E77" s="256">
        <f>SUM(E79:E81)</f>
        <v>180000</v>
      </c>
      <c r="F77" s="256">
        <f>SUM(F80:F81)</f>
        <v>0</v>
      </c>
    </row>
    <row r="78" spans="1:6">
      <c r="A78" s="331"/>
      <c r="B78" s="354" t="s">
        <v>110</v>
      </c>
      <c r="C78" s="323"/>
      <c r="D78" s="256"/>
      <c r="E78" s="256"/>
      <c r="F78" s="256"/>
    </row>
    <row r="79" spans="1:6" ht="30" hidden="1" customHeight="1">
      <c r="A79" s="331">
        <v>4541</v>
      </c>
      <c r="B79" s="354" t="s">
        <v>837</v>
      </c>
      <c r="C79" s="376">
        <v>4655</v>
      </c>
      <c r="D79" s="256">
        <f>E79+F79</f>
        <v>0</v>
      </c>
      <c r="E79" s="256">
        <f>'havelvac 6'!O658</f>
        <v>0</v>
      </c>
      <c r="F79" s="256">
        <v>0</v>
      </c>
    </row>
    <row r="80" spans="1:6" ht="30" customHeight="1">
      <c r="A80" s="331">
        <v>4542</v>
      </c>
      <c r="B80" s="354" t="s">
        <v>407</v>
      </c>
      <c r="C80" s="376">
        <v>4656</v>
      </c>
      <c r="D80" s="256">
        <f>E80+F80</f>
        <v>180000</v>
      </c>
      <c r="E80" s="256">
        <f>+'havelvac 6'!O215+'havelvac 6'!O239</f>
        <v>180000</v>
      </c>
      <c r="F80" s="256">
        <v>0</v>
      </c>
    </row>
    <row r="81" spans="1:6" ht="19.5" hidden="1" customHeight="1">
      <c r="A81" s="331">
        <v>4543</v>
      </c>
      <c r="B81" s="354" t="s">
        <v>408</v>
      </c>
      <c r="C81" s="376">
        <v>4657</v>
      </c>
      <c r="D81" s="256">
        <f>E81+F81</f>
        <v>0</v>
      </c>
      <c r="E81" s="256">
        <f>+'havelvac 6'!O282+'havelvac 6'!O288+'havelvac 6'!O581+'havelvac 6'!O585</f>
        <v>0</v>
      </c>
      <c r="F81" s="256">
        <v>0</v>
      </c>
    </row>
    <row r="82" spans="1:6" ht="27">
      <c r="A82" s="331">
        <v>4600</v>
      </c>
      <c r="B82" s="381" t="s">
        <v>409</v>
      </c>
      <c r="C82" s="323" t="s">
        <v>361</v>
      </c>
      <c r="D82" s="298">
        <f>E82+F82</f>
        <v>311107.8</v>
      </c>
      <c r="E82" s="298">
        <f>+E84</f>
        <v>311107.8</v>
      </c>
      <c r="F82" s="298">
        <f>+F84</f>
        <v>0</v>
      </c>
    </row>
    <row r="83" spans="1:6">
      <c r="A83" s="369"/>
      <c r="B83" s="354" t="s">
        <v>383</v>
      </c>
      <c r="C83" s="332"/>
      <c r="D83" s="256"/>
      <c r="E83" s="256"/>
      <c r="F83" s="256"/>
    </row>
    <row r="84" spans="1:6" ht="27">
      <c r="A84" s="331">
        <v>4630</v>
      </c>
      <c r="B84" s="381" t="s">
        <v>410</v>
      </c>
      <c r="C84" s="323" t="s">
        <v>361</v>
      </c>
      <c r="D84" s="347">
        <f>E84+F84</f>
        <v>311107.8</v>
      </c>
      <c r="E84" s="256">
        <f>SUM(E86:E88)</f>
        <v>311107.8</v>
      </c>
      <c r="F84" s="256">
        <f>SUM(F86:F88)</f>
        <v>0</v>
      </c>
    </row>
    <row r="85" spans="1:6">
      <c r="A85" s="331"/>
      <c r="B85" s="354" t="s">
        <v>110</v>
      </c>
      <c r="C85" s="323"/>
      <c r="D85" s="256"/>
      <c r="E85" s="256"/>
      <c r="F85" s="256"/>
    </row>
    <row r="86" spans="1:6" ht="28.5" hidden="1" customHeight="1">
      <c r="A86" s="331">
        <v>4632</v>
      </c>
      <c r="B86" s="379" t="s">
        <v>835</v>
      </c>
      <c r="C86" s="376">
        <v>4727</v>
      </c>
      <c r="D86" s="256">
        <f>E86+F86</f>
        <v>0</v>
      </c>
      <c r="E86" s="256">
        <f>+'havelvac 6'!O492</f>
        <v>0</v>
      </c>
      <c r="F86" s="256">
        <v>0</v>
      </c>
    </row>
    <row r="87" spans="1:6" ht="19.899999999999999" customHeight="1">
      <c r="A87" s="331">
        <v>4633</v>
      </c>
      <c r="B87" s="379" t="s">
        <v>763</v>
      </c>
      <c r="C87" s="376">
        <v>4728</v>
      </c>
      <c r="D87" s="256">
        <f>E87+F87</f>
        <v>18090</v>
      </c>
      <c r="E87" s="256">
        <f>+'havelvac 6'!O415+'havelvac 6'!O723</f>
        <v>18090</v>
      </c>
      <c r="F87" s="256"/>
    </row>
    <row r="88" spans="1:6" ht="15" customHeight="1">
      <c r="A88" s="331">
        <v>4634</v>
      </c>
      <c r="B88" s="379" t="s">
        <v>348</v>
      </c>
      <c r="C88" s="376">
        <v>4729</v>
      </c>
      <c r="D88" s="256">
        <f>E88+F88</f>
        <v>293017.8</v>
      </c>
      <c r="E88" s="256">
        <f>+'havelvac 6'!O46+'havelvac 6'!O104+'havelvac 6'!O199+'havelvac 6'!O202+'havelvac 6'!O289+'havelvac 6'!O330+'havelvac 6'!O417+'havelvac 6'!O588+'havelvac 6'!O592+'havelvac 6'!O594+'havelvac 6'!O608+'havelvac 6'!O632+'havelvac 6'!O651+'havelvac 6'!O653+'havelvac 6'!O655+'havelvac 6'!O718+'havelvac 6'!O731+'havelvac 6'!O736+'havelvac 6'!O746</f>
        <v>293017.8</v>
      </c>
      <c r="F88" s="256">
        <v>0</v>
      </c>
    </row>
    <row r="89" spans="1:6" ht="16.5" customHeight="1">
      <c r="A89" s="331">
        <v>4700</v>
      </c>
      <c r="B89" s="378" t="s">
        <v>411</v>
      </c>
      <c r="C89" s="323" t="s">
        <v>361</v>
      </c>
      <c r="D89" s="298">
        <f>E89+F89-E104</f>
        <v>-3062844</v>
      </c>
      <c r="E89" s="298">
        <f>+E91+E94+E98+E101</f>
        <v>-6778943</v>
      </c>
      <c r="F89" s="298">
        <f>+F91+F94+F98+F101</f>
        <v>0</v>
      </c>
    </row>
    <row r="90" spans="1:6">
      <c r="A90" s="369"/>
      <c r="B90" s="354" t="s">
        <v>383</v>
      </c>
      <c r="C90" s="332"/>
      <c r="D90" s="256"/>
      <c r="E90" s="256"/>
      <c r="F90" s="256"/>
    </row>
    <row r="91" spans="1:6" ht="27">
      <c r="A91" s="331">
        <v>4710</v>
      </c>
      <c r="B91" s="378" t="s">
        <v>412</v>
      </c>
      <c r="C91" s="323" t="s">
        <v>361</v>
      </c>
      <c r="D91" s="256">
        <f>E91+F91</f>
        <v>51516</v>
      </c>
      <c r="E91" s="256">
        <f>SUM(E93)</f>
        <v>51516</v>
      </c>
      <c r="F91" s="256">
        <f>SUM(F93)</f>
        <v>0</v>
      </c>
    </row>
    <row r="92" spans="1:6">
      <c r="A92" s="331"/>
      <c r="B92" s="354" t="s">
        <v>110</v>
      </c>
      <c r="C92" s="323"/>
      <c r="D92" s="256"/>
      <c r="E92" s="256"/>
      <c r="F92" s="256"/>
    </row>
    <row r="93" spans="1:6" ht="30.75" customHeight="1">
      <c r="A93" s="331">
        <v>4712</v>
      </c>
      <c r="B93" s="379" t="s">
        <v>219</v>
      </c>
      <c r="C93" s="376">
        <v>4819</v>
      </c>
      <c r="D93" s="256">
        <f>E93+F93</f>
        <v>51516</v>
      </c>
      <c r="E93" s="256">
        <f>+'havelvac 6'!O47+'havelvac 6'!O65+'havelvac 6'!O290+'havelvac 6'!O454+'havelvac 6'!O493+'havelvac 6'!O499+'havelvac 6'!O522+'havelvac 6'!O536+'havelvac 6'!O565+'havelvac 6'!O621+'havelvac 6'!O624+'havelvac 6'!O707</f>
        <v>51516</v>
      </c>
      <c r="F93" s="256"/>
    </row>
    <row r="94" spans="1:6" ht="54">
      <c r="A94" s="331">
        <v>4720</v>
      </c>
      <c r="B94" s="381" t="s">
        <v>413</v>
      </c>
      <c r="C94" s="323" t="s">
        <v>361</v>
      </c>
      <c r="D94" s="298">
        <f>E94+F94</f>
        <v>14388.9</v>
      </c>
      <c r="E94" s="298">
        <f>SUM(E96:E97)</f>
        <v>14388.9</v>
      </c>
      <c r="F94" s="298">
        <f>SUM(F96:F97)</f>
        <v>0</v>
      </c>
    </row>
    <row r="95" spans="1:6">
      <c r="A95" s="331"/>
      <c r="B95" s="354" t="s">
        <v>110</v>
      </c>
      <c r="C95" s="323"/>
      <c r="D95" s="256"/>
      <c r="E95" s="256"/>
      <c r="F95" s="256"/>
    </row>
    <row r="96" spans="1:6" ht="19.5" hidden="1" customHeight="1">
      <c r="A96" s="331">
        <v>4722</v>
      </c>
      <c r="B96" s="379" t="s">
        <v>791</v>
      </c>
      <c r="C96" s="376">
        <v>4822</v>
      </c>
      <c r="D96" s="256">
        <f>E96+F96</f>
        <v>0</v>
      </c>
      <c r="E96" s="256">
        <f>+'havelvac 6'!O240+'havelvac 6'!O353</f>
        <v>0</v>
      </c>
      <c r="F96" s="256">
        <v>0</v>
      </c>
    </row>
    <row r="97" spans="1:6" ht="19.5" customHeight="1">
      <c r="A97" s="331">
        <v>4723</v>
      </c>
      <c r="B97" s="379" t="s">
        <v>133</v>
      </c>
      <c r="C97" s="376">
        <v>4823</v>
      </c>
      <c r="D97" s="256">
        <f>E97+F97</f>
        <v>14388.9</v>
      </c>
      <c r="E97" s="256">
        <f>+'havelvac 6'!O48+'havelvac 6'!O81+'havelvac 6'!O105+'havelvac 6'!O108+'havelvac 6'!O354</f>
        <v>14388.9</v>
      </c>
      <c r="F97" s="256"/>
    </row>
    <row r="98" spans="1:6" ht="18" customHeight="1">
      <c r="A98" s="331">
        <v>4760</v>
      </c>
      <c r="B98" s="381" t="s">
        <v>414</v>
      </c>
      <c r="C98" s="323" t="s">
        <v>361</v>
      </c>
      <c r="D98" s="298">
        <f>E98+F98</f>
        <v>-3128748.9</v>
      </c>
      <c r="E98" s="298">
        <f>E100</f>
        <v>-3128748.9</v>
      </c>
      <c r="F98" s="298">
        <f>F100</f>
        <v>0</v>
      </c>
    </row>
    <row r="99" spans="1:6">
      <c r="A99" s="331"/>
      <c r="B99" s="354" t="s">
        <v>110</v>
      </c>
      <c r="C99" s="323"/>
      <c r="D99" s="256"/>
      <c r="E99" s="256"/>
      <c r="F99" s="256"/>
    </row>
    <row r="100" spans="1:6" ht="16.5" customHeight="1">
      <c r="A100" s="331">
        <v>4761</v>
      </c>
      <c r="B100" s="379" t="s">
        <v>134</v>
      </c>
      <c r="C100" s="376">
        <v>4861</v>
      </c>
      <c r="D100" s="256">
        <f>E100+F100</f>
        <v>-3128748.9</v>
      </c>
      <c r="E100" s="256">
        <f>+'havelvac 6'!O49+'havelvac 6'!O82+'havelvac 6'!O89+'havelvac 6'!O155+'havelvac 6'!O160+'havelvac 6'!O162+'havelvac 6'!O180+'havelvac 6'!O195+'havelvac 6'!O216+'havelvac 6'!O221+'havelvac 6'!O228+'havelvac 6'!O233+'havelvac 6'!O254+'havelvac 6'!O256+'havelvac 6'!O259+'havelvac 6'!O269+'havelvac 6'!O299+'havelvac 6'!O302+'havelvac 6'!O310+'havelvac 6'!O356+'havelvac 6'!O426+'havelvac 6'!O429+'havelvac 6'!O432+'havelvac 6'!O434+'havelvac 6'!O464+'havelvac 6'!O505+'havelvac 6'!O590+'havelvac 6'!O658+'havelvac 6'!O681+'havelvac 6'!O684+'havelvac 6'!O698+'havelvac 6'!O705+'havelvac 6'!O713+'havelvac 6'!O719+'havelvac 6'!O724+'havelvac 6'!O732+'havelvac 6'!O737</f>
        <v>-3128748.9</v>
      </c>
      <c r="F100" s="256">
        <v>0</v>
      </c>
    </row>
    <row r="101" spans="1:6" ht="16.5" customHeight="1">
      <c r="A101" s="331">
        <v>4770</v>
      </c>
      <c r="B101" s="381" t="s">
        <v>415</v>
      </c>
      <c r="C101" s="323" t="s">
        <v>361</v>
      </c>
      <c r="D101" s="298">
        <f>E101+F101-E104</f>
        <v>0</v>
      </c>
      <c r="E101" s="298">
        <f>+E103</f>
        <v>-3716099</v>
      </c>
      <c r="F101" s="298">
        <f>+F103+F104</f>
        <v>0</v>
      </c>
    </row>
    <row r="102" spans="1:6">
      <c r="A102" s="331"/>
      <c r="B102" s="354" t="s">
        <v>110</v>
      </c>
      <c r="C102" s="323"/>
      <c r="D102" s="256"/>
      <c r="E102" s="256"/>
      <c r="F102" s="256"/>
    </row>
    <row r="103" spans="1:6" ht="17.25" customHeight="1">
      <c r="A103" s="331">
        <v>4771</v>
      </c>
      <c r="B103" s="380" t="s">
        <v>416</v>
      </c>
      <c r="C103" s="376">
        <v>4891</v>
      </c>
      <c r="D103" s="256">
        <f>+E103+F103-E104</f>
        <v>0</v>
      </c>
      <c r="E103" s="256">
        <f>+'havelvac 6'!O756</f>
        <v>-3716099</v>
      </c>
      <c r="F103" s="256">
        <f>+'havelvac 6'!P756</f>
        <v>0</v>
      </c>
    </row>
    <row r="104" spans="1:6" ht="42.75" customHeight="1">
      <c r="A104" s="331">
        <v>4772</v>
      </c>
      <c r="B104" s="379" t="s">
        <v>417</v>
      </c>
      <c r="C104" s="323" t="s">
        <v>361</v>
      </c>
      <c r="D104" s="256">
        <f>+E104</f>
        <v>-3716099</v>
      </c>
      <c r="E104" s="256">
        <f>+'havelvac 6'!O757</f>
        <v>-3716099</v>
      </c>
      <c r="F104" s="256">
        <f>+'havelvac 6'!P604</f>
        <v>0</v>
      </c>
    </row>
    <row r="105" spans="1:6" s="363" customFormat="1" ht="28.5">
      <c r="A105" s="331">
        <v>5000</v>
      </c>
      <c r="B105" s="383" t="s">
        <v>418</v>
      </c>
      <c r="C105" s="323" t="s">
        <v>361</v>
      </c>
      <c r="D105" s="334">
        <f>E105+F105</f>
        <v>4462138.7</v>
      </c>
      <c r="E105" s="334">
        <f>SUM(E107,E124)</f>
        <v>0</v>
      </c>
      <c r="F105" s="334">
        <f>SUM(F107,F124)</f>
        <v>4462138.7</v>
      </c>
    </row>
    <row r="106" spans="1:6">
      <c r="A106" s="369"/>
      <c r="B106" s="354" t="s">
        <v>383</v>
      </c>
      <c r="C106" s="332"/>
      <c r="D106" s="256"/>
      <c r="E106" s="256"/>
      <c r="F106" s="256"/>
    </row>
    <row r="107" spans="1:6" ht="20.25" customHeight="1">
      <c r="A107" s="331">
        <v>5100</v>
      </c>
      <c r="B107" s="380" t="s">
        <v>419</v>
      </c>
      <c r="C107" s="323" t="s">
        <v>361</v>
      </c>
      <c r="D107" s="298">
        <f>E107+F107</f>
        <v>4462138.7</v>
      </c>
      <c r="E107" s="298">
        <f>+E109+E114+E119</f>
        <v>0</v>
      </c>
      <c r="F107" s="298">
        <f>+F109+F114+F119</f>
        <v>4462138.7</v>
      </c>
    </row>
    <row r="108" spans="1:6">
      <c r="A108" s="369"/>
      <c r="B108" s="354" t="s">
        <v>383</v>
      </c>
      <c r="C108" s="332"/>
      <c r="D108" s="256"/>
      <c r="E108" s="256"/>
      <c r="F108" s="256"/>
    </row>
    <row r="109" spans="1:6" ht="18.75" customHeight="1">
      <c r="A109" s="331">
        <v>5110</v>
      </c>
      <c r="B109" s="381" t="s">
        <v>420</v>
      </c>
      <c r="C109" s="323" t="s">
        <v>361</v>
      </c>
      <c r="D109" s="256">
        <f>E109+F109</f>
        <v>3779224.2</v>
      </c>
      <c r="E109" s="256">
        <f>SUM(E111:E113)</f>
        <v>0</v>
      </c>
      <c r="F109" s="256">
        <f>SUM(F111:F113)</f>
        <v>3779224.2</v>
      </c>
    </row>
    <row r="110" spans="1:6" ht="13.5" customHeight="1">
      <c r="A110" s="331"/>
      <c r="B110" s="354" t="s">
        <v>110</v>
      </c>
      <c r="C110" s="323"/>
      <c r="D110" s="256"/>
      <c r="E110" s="256"/>
      <c r="F110" s="256"/>
    </row>
    <row r="111" spans="1:6" ht="18" hidden="1" customHeight="1">
      <c r="A111" s="331">
        <v>5111</v>
      </c>
      <c r="B111" s="379" t="s">
        <v>421</v>
      </c>
      <c r="C111" s="376">
        <v>5111</v>
      </c>
      <c r="D111" s="256">
        <f>E111+F111</f>
        <v>0</v>
      </c>
      <c r="E111" s="298">
        <v>0</v>
      </c>
      <c r="F111" s="384">
        <f>+'havelvac 6'!P415</f>
        <v>0</v>
      </c>
    </row>
    <row r="112" spans="1:6" ht="18" customHeight="1">
      <c r="A112" s="331">
        <v>5112</v>
      </c>
      <c r="B112" s="379" t="s">
        <v>173</v>
      </c>
      <c r="C112" s="376">
        <v>5112</v>
      </c>
      <c r="D112" s="256">
        <f>E112+F112</f>
        <v>592107</v>
      </c>
      <c r="E112" s="384">
        <v>0</v>
      </c>
      <c r="F112" s="384">
        <f>+'havelvac 6'!P57+'havelvac 6'!P124+'havelvac 6'!P170+'havelvac 6'!P183+'havelvac 6'!P187+'havelvac 6'!P191+'havelvac 6'!P203+'havelvac 6'!P219+'havelvac 6'!P241+'havelvac 6'!P245+'havelvac 6'!P270+'havelvac 6'!P316+'havelvac 6'!P331+'havelvac 6'!P368+'havelvac 6'!P386+'havelvac 6'!P395+'havelvac 6'!P400+'havelvac 6'!P405+'havelvac 6'!P447+'havelvac 6'!P455+'havelvac 6'!P465+'havelvac 6'!P500+'havelvac 6'!P541+'havelvac 6'!P633+'havelvac 6'!P637+'havelvac 6'!P646</f>
        <v>592107</v>
      </c>
    </row>
    <row r="113" spans="1:6" ht="18" customHeight="1">
      <c r="A113" s="331">
        <v>5113</v>
      </c>
      <c r="B113" s="379" t="s">
        <v>174</v>
      </c>
      <c r="C113" s="376">
        <v>5113</v>
      </c>
      <c r="D113" s="256">
        <f>E113+F113</f>
        <v>3187117.2</v>
      </c>
      <c r="E113" s="384">
        <v>0</v>
      </c>
      <c r="F113" s="384">
        <f>+'havelvac 6'!P58+'havelvac 6'!P125+'havelvac 6'!P153+'havelvac 6'!P156+'havelvac 6'!P158+'havelvac 6'!P171+'havelvac 6'!P178+'havelvac 6'!P184+'havelvac 6'!P188+'havelvac 6'!P192+'havelvac 6'!P196+'havelvac 6'!P204+'havelvac 6'!P212+'havelvac 6'!P242+'havelvac 6'!P257+'havelvac 6'!P332+'havelvac 6'!P369+'havelvac 6'!P388+'havelvac 6'!P401+'havelvac 6'!P423+'havelvac 6'!P430+'havelvac 6'!P448+'havelvac 6'!P456+'havelvac 6'!P466+'havelvac 6'!P469+'havelvac 6'!P482+'havelvac 6'!P501+'havelvac 6'!P507+'havelvac 6'!P542+'havelvac 6'!P550+'havelvac 6'!P634+'havelvac 6'!P638+'havelvac 6'!P647</f>
        <v>3187117.2</v>
      </c>
    </row>
    <row r="114" spans="1:6" ht="19.5" customHeight="1">
      <c r="A114" s="331">
        <v>5120</v>
      </c>
      <c r="B114" s="381" t="s">
        <v>422</v>
      </c>
      <c r="C114" s="323" t="s">
        <v>361</v>
      </c>
      <c r="D114" s="256">
        <f>E114+F114</f>
        <v>367272.4</v>
      </c>
      <c r="E114" s="256">
        <f>E116+E117+E118</f>
        <v>0</v>
      </c>
      <c r="F114" s="256">
        <f>F116+F117+F118</f>
        <v>367272.4</v>
      </c>
    </row>
    <row r="115" spans="1:6">
      <c r="A115" s="331"/>
      <c r="B115" s="375" t="s">
        <v>110</v>
      </c>
      <c r="C115" s="323"/>
      <c r="D115" s="256"/>
      <c r="E115" s="256"/>
      <c r="F115" s="256"/>
    </row>
    <row r="116" spans="1:6" ht="17.25" customHeight="1">
      <c r="A116" s="331">
        <v>5121</v>
      </c>
      <c r="B116" s="379" t="s">
        <v>423</v>
      </c>
      <c r="C116" s="376">
        <v>5121</v>
      </c>
      <c r="D116" s="256">
        <f t="shared" ref="D116:D117" si="2">E116+F116</f>
        <v>101200</v>
      </c>
      <c r="E116" s="298">
        <v>0</v>
      </c>
      <c r="F116" s="384">
        <f>+'havelvac 6'!P50+'havelvac 6'!P222+'havelvac 6'!P243+'havelvac 6'!P333+'havelvac 6'!P387</f>
        <v>101200</v>
      </c>
    </row>
    <row r="117" spans="1:6" ht="17.25" customHeight="1">
      <c r="A117" s="331">
        <v>5122</v>
      </c>
      <c r="B117" s="379" t="s">
        <v>332</v>
      </c>
      <c r="C117" s="376">
        <v>5122</v>
      </c>
      <c r="D117" s="256">
        <f t="shared" si="2"/>
        <v>24425.200000000004</v>
      </c>
      <c r="E117" s="384">
        <v>0</v>
      </c>
      <c r="F117" s="384">
        <f>+'havelvac 6'!P51+'havelvac 6'!P83+'havelvac 6'!P126+'havelvac 6'!P357+'havelvac 6'!P477+'havelvac 6'!P622+'havelvac 6'!P699</f>
        <v>24425.200000000004</v>
      </c>
    </row>
    <row r="118" spans="1:6" ht="17.25" customHeight="1">
      <c r="A118" s="331">
        <v>5123</v>
      </c>
      <c r="B118" s="379" t="s">
        <v>424</v>
      </c>
      <c r="C118" s="376">
        <v>5129</v>
      </c>
      <c r="D118" s="256">
        <f>E118+F118</f>
        <v>241647.19999999998</v>
      </c>
      <c r="E118" s="298">
        <v>0</v>
      </c>
      <c r="F118" s="384">
        <f>+'havelvac 6'!P52+'havelvac 6'!P59+'havelvac 6'!P127+'havelvac 6'!P193+'havelvac 6'!P197+'havelvac 6'!P205+'havelvac 6'!P229+'havelvac 6'!P250+'havelvac 6'!P278+'havelvac 6'!P313+'havelvac 6'!P334+'havelvac 6'!P358+'havelvac 6'!P457+'havelvac 6'!P478+'havelvac 6'!P502+'havelvac 6'!P537+'havelvac 6'!P551+'havelvac 6'!P557+'havelvac 6'!P578+'havelvac 6'!P582+'havelvac 6'!P625+'havelvac 6'!P635+'havelvac 6'!P720+'havelvac 6'!P738</f>
        <v>241647.19999999998</v>
      </c>
    </row>
    <row r="119" spans="1:6" ht="17.25" customHeight="1">
      <c r="A119" s="331">
        <v>5130</v>
      </c>
      <c r="B119" s="381" t="s">
        <v>425</v>
      </c>
      <c r="C119" s="323" t="s">
        <v>361</v>
      </c>
      <c r="D119" s="256">
        <f>E119+F119</f>
        <v>315642.09999999998</v>
      </c>
      <c r="E119" s="256">
        <v>0</v>
      </c>
      <c r="F119" s="256">
        <f>SUM(F121:F123)</f>
        <v>315642.09999999998</v>
      </c>
    </row>
    <row r="120" spans="1:6">
      <c r="A120" s="331"/>
      <c r="B120" s="354" t="s">
        <v>110</v>
      </c>
      <c r="C120" s="323"/>
      <c r="D120" s="256"/>
      <c r="E120" s="256"/>
      <c r="F120" s="256"/>
    </row>
    <row r="121" spans="1:6" ht="16.5" customHeight="1">
      <c r="A121" s="331">
        <v>5132</v>
      </c>
      <c r="B121" s="379" t="s">
        <v>426</v>
      </c>
      <c r="C121" s="376">
        <v>5132</v>
      </c>
      <c r="D121" s="256">
        <f>E121+F121</f>
        <v>63035.8</v>
      </c>
      <c r="E121" s="298">
        <v>0</v>
      </c>
      <c r="F121" s="384">
        <f>+'havelvac 6'!P53+'havelvac 6'!P223+'havelvac 6'!P271+'havelvac 6'!P359+'havelvac 6'!P517+'havelvac 6'!P558</f>
        <v>63035.8</v>
      </c>
    </row>
    <row r="122" spans="1:6" ht="16.5" hidden="1" customHeight="1">
      <c r="A122" s="331">
        <v>5133</v>
      </c>
      <c r="B122" s="379" t="s">
        <v>197</v>
      </c>
      <c r="C122" s="376">
        <v>5133</v>
      </c>
      <c r="D122" s="256">
        <f>E122+F122</f>
        <v>0</v>
      </c>
      <c r="E122" s="298">
        <v>0</v>
      </c>
      <c r="F122" s="298">
        <v>0</v>
      </c>
    </row>
    <row r="123" spans="1:6" ht="16.5" customHeight="1">
      <c r="A123" s="331">
        <v>5134</v>
      </c>
      <c r="B123" s="379" t="s">
        <v>139</v>
      </c>
      <c r="C123" s="376">
        <v>5134</v>
      </c>
      <c r="D123" s="256">
        <f>E123+F123</f>
        <v>252606.3</v>
      </c>
      <c r="E123" s="298">
        <v>0</v>
      </c>
      <c r="F123" s="384">
        <f>+'havelvac 6'!P54+'havelvac 6'!P90+'havelvac 6'!P92+'havelvac 6'!P94+'havelvac 6'!P96+'havelvac 6'!P98</f>
        <v>252606.3</v>
      </c>
    </row>
    <row r="124" spans="1:6" ht="16.5" hidden="1" customHeight="1">
      <c r="A124" s="331">
        <v>5200</v>
      </c>
      <c r="B124" s="381" t="s">
        <v>427</v>
      </c>
      <c r="C124" s="323" t="s">
        <v>361</v>
      </c>
      <c r="D124" s="298">
        <f>E124+F124</f>
        <v>0</v>
      </c>
      <c r="E124" s="298">
        <f>+E126</f>
        <v>0</v>
      </c>
      <c r="F124" s="298">
        <f>+F126</f>
        <v>0</v>
      </c>
    </row>
    <row r="125" spans="1:6" hidden="1">
      <c r="A125" s="369"/>
      <c r="B125" s="354" t="s">
        <v>383</v>
      </c>
      <c r="C125" s="332"/>
      <c r="D125" s="256"/>
      <c r="E125" s="256"/>
      <c r="F125" s="256"/>
    </row>
    <row r="126" spans="1:6" ht="19.5" hidden="1" customHeight="1">
      <c r="A126" s="331">
        <v>5221</v>
      </c>
      <c r="B126" s="379" t="s">
        <v>428</v>
      </c>
      <c r="C126" s="376">
        <v>5221</v>
      </c>
      <c r="D126" s="256">
        <f>E126+F126</f>
        <v>0</v>
      </c>
      <c r="E126" s="298">
        <v>0</v>
      </c>
      <c r="F126" s="384">
        <f>+'havelvac 6'!P230</f>
        <v>0</v>
      </c>
    </row>
    <row r="127" spans="1:6" ht="28.5" hidden="1">
      <c r="A127" s="323" t="s">
        <v>429</v>
      </c>
      <c r="B127" s="385" t="s">
        <v>430</v>
      </c>
      <c r="C127" s="386" t="s">
        <v>361</v>
      </c>
      <c r="D127" s="334">
        <f>E127+F127</f>
        <v>0</v>
      </c>
      <c r="E127" s="334">
        <f>E129+E132</f>
        <v>0</v>
      </c>
      <c r="F127" s="334">
        <f>F129+F132</f>
        <v>0</v>
      </c>
    </row>
    <row r="128" spans="1:6" hidden="1">
      <c r="A128" s="323"/>
      <c r="B128" s="375" t="s">
        <v>108</v>
      </c>
      <c r="C128" s="323"/>
      <c r="D128" s="256"/>
      <c r="E128" s="256"/>
      <c r="F128" s="256"/>
    </row>
    <row r="129" spans="1:6" ht="29.25" hidden="1" customHeight="1">
      <c r="A129" s="323" t="s">
        <v>431</v>
      </c>
      <c r="B129" s="377" t="s">
        <v>432</v>
      </c>
      <c r="C129" s="323" t="s">
        <v>361</v>
      </c>
      <c r="D129" s="256">
        <f>E129+F129</f>
        <v>0</v>
      </c>
      <c r="E129" s="256">
        <f>SUM(E131:E131)</f>
        <v>0</v>
      </c>
      <c r="F129" s="256">
        <f>SUM(F131:F131)</f>
        <v>0</v>
      </c>
    </row>
    <row r="130" spans="1:6" hidden="1">
      <c r="A130" s="323"/>
      <c r="B130" s="375" t="s">
        <v>108</v>
      </c>
      <c r="C130" s="323"/>
      <c r="D130" s="256"/>
      <c r="E130" s="256"/>
      <c r="F130" s="256"/>
    </row>
    <row r="131" spans="1:6" ht="18.75" hidden="1" customHeight="1">
      <c r="A131" s="323" t="s">
        <v>433</v>
      </c>
      <c r="B131" s="387" t="s">
        <v>434</v>
      </c>
      <c r="C131" s="376">
        <v>8111</v>
      </c>
      <c r="D131" s="256">
        <f>E131+F131</f>
        <v>0</v>
      </c>
      <c r="E131" s="256">
        <v>0</v>
      </c>
      <c r="F131" s="256">
        <f>'havelvac 6'!P292</f>
        <v>0</v>
      </c>
    </row>
    <row r="132" spans="1:6" ht="29.25" hidden="1" customHeight="1">
      <c r="A132" s="340" t="s">
        <v>435</v>
      </c>
      <c r="B132" s="377" t="s">
        <v>436</v>
      </c>
      <c r="C132" s="323" t="s">
        <v>361</v>
      </c>
      <c r="D132" s="256">
        <f>E132+F132</f>
        <v>0</v>
      </c>
      <c r="E132" s="256">
        <f>E134</f>
        <v>0</v>
      </c>
      <c r="F132" s="256">
        <f>F134</f>
        <v>0</v>
      </c>
    </row>
    <row r="133" spans="1:6" hidden="1">
      <c r="A133" s="340"/>
      <c r="B133" s="375" t="s">
        <v>108</v>
      </c>
      <c r="C133" s="323"/>
      <c r="D133" s="256"/>
      <c r="E133" s="256"/>
      <c r="F133" s="256"/>
    </row>
    <row r="134" spans="1:6" ht="18.75" hidden="1" customHeight="1">
      <c r="A134" s="340" t="s">
        <v>437</v>
      </c>
      <c r="B134" s="387" t="s">
        <v>438</v>
      </c>
      <c r="C134" s="376">
        <v>8411</v>
      </c>
      <c r="D134" s="256">
        <f>E134+F134</f>
        <v>0</v>
      </c>
      <c r="E134" s="256">
        <v>0</v>
      </c>
      <c r="F134" s="256">
        <f>+'havelvac 6'!P226</f>
        <v>0</v>
      </c>
    </row>
    <row r="236" ht="13.5" customHeight="1"/>
    <row r="237" hidden="1"/>
    <row r="239" ht="16.5" customHeight="1"/>
    <row r="269" hidden="1"/>
  </sheetData>
  <mergeCells count="11">
    <mergeCell ref="D4:F4"/>
    <mergeCell ref="D1:F1"/>
    <mergeCell ref="D2:F2"/>
    <mergeCell ref="D3:F3"/>
    <mergeCell ref="A6:F6"/>
    <mergeCell ref="E8:F8"/>
    <mergeCell ref="A9:A10"/>
    <mergeCell ref="B9:B10"/>
    <mergeCell ref="C9:C10"/>
    <mergeCell ref="D9:D10"/>
    <mergeCell ref="E9:F9"/>
  </mergeCells>
  <pageMargins left="0.37" right="0.19" top="0.75" bottom="0.03" header="0.3" footer="0.3"/>
  <pageSetup scale="93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L10" sqref="L10:L11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524" t="s">
        <v>366</v>
      </c>
      <c r="D1" s="524"/>
      <c r="E1" s="524"/>
    </row>
    <row r="2" spans="1:5">
      <c r="C2" s="524" t="s">
        <v>622</v>
      </c>
      <c r="D2" s="524"/>
      <c r="E2" s="524"/>
    </row>
    <row r="3" spans="1:5">
      <c r="C3" s="524" t="s">
        <v>936</v>
      </c>
      <c r="D3" s="524"/>
      <c r="E3" s="524"/>
    </row>
    <row r="4" spans="1:5">
      <c r="C4" s="524" t="s">
        <v>935</v>
      </c>
      <c r="D4" s="524"/>
      <c r="E4" s="524"/>
    </row>
    <row r="5" spans="1:5">
      <c r="D5" s="599"/>
      <c r="E5" s="599"/>
    </row>
    <row r="6" spans="1:5" ht="42" customHeight="1">
      <c r="A6" s="594" t="s">
        <v>917</v>
      </c>
      <c r="B6" s="594"/>
      <c r="C6" s="594"/>
      <c r="D6" s="594"/>
      <c r="E6" s="594"/>
    </row>
    <row r="7" spans="1:5" ht="15.75">
      <c r="A7" s="220"/>
      <c r="B7" s="220"/>
      <c r="C7" s="220"/>
      <c r="D7" s="220"/>
      <c r="E7" s="220"/>
    </row>
    <row r="8" spans="1:5" ht="15.75">
      <c r="A8" s="3"/>
      <c r="B8" s="3"/>
      <c r="C8" s="3"/>
      <c r="D8" s="595" t="s">
        <v>97</v>
      </c>
      <c r="E8" s="595"/>
    </row>
    <row r="9" spans="1:5" ht="38.25" customHeight="1">
      <c r="A9" s="596" t="s">
        <v>605</v>
      </c>
      <c r="B9" s="596"/>
      <c r="C9" s="529" t="s">
        <v>374</v>
      </c>
      <c r="D9" s="598" t="s">
        <v>375</v>
      </c>
      <c r="E9" s="598"/>
    </row>
    <row r="10" spans="1:5" ht="36" customHeight="1">
      <c r="A10" s="597"/>
      <c r="B10" s="597"/>
      <c r="C10" s="529"/>
      <c r="D10" s="1" t="s">
        <v>376</v>
      </c>
      <c r="E10" s="1" t="s">
        <v>377</v>
      </c>
    </row>
    <row r="11" spans="1:5" ht="15.75">
      <c r="A11" s="222">
        <v>1</v>
      </c>
      <c r="B11" s="222">
        <v>2</v>
      </c>
      <c r="C11" s="223">
        <v>3</v>
      </c>
      <c r="D11" s="222">
        <v>4</v>
      </c>
      <c r="E11" s="222">
        <v>5</v>
      </c>
    </row>
    <row r="12" spans="1:5" ht="52.5" customHeight="1">
      <c r="A12" s="222">
        <v>8000</v>
      </c>
      <c r="B12" s="224" t="s">
        <v>606</v>
      </c>
      <c r="C12" s="225">
        <f>+D12+E12</f>
        <v>-8421682.3999999985</v>
      </c>
      <c r="D12" s="225">
        <f>+'havelvac 1'!E12-'havelvac 6'!O13</f>
        <v>-243444.69999999972</v>
      </c>
      <c r="E12" s="225">
        <f>+'havelvac 1'!F12-'havelvac 6'!P13</f>
        <v>-8178237.6999999993</v>
      </c>
    </row>
    <row r="14" spans="1:5" hidden="1">
      <c r="C14" s="226">
        <f>+C12+havelvac5!D12</f>
        <v>0</v>
      </c>
      <c r="D14" s="226">
        <f>+D12+havelvac5!E12</f>
        <v>-4.6566128730773926E-10</v>
      </c>
      <c r="E14" s="226">
        <f>+E12+havelvac5!F12</f>
        <v>0</v>
      </c>
    </row>
    <row r="15" spans="1:5">
      <c r="D15" s="268"/>
    </row>
    <row r="152" hidden="1"/>
    <row r="233" ht="13.5" customHeight="1"/>
    <row r="234" hidden="1"/>
    <row r="236" ht="16.5" customHeight="1"/>
    <row r="265" hidden="1"/>
    <row r="692" spans="12:12">
      <c r="L692" t="s">
        <v>786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34" right="0.14000000000000001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L10" sqref="L10:L11"/>
    </sheetView>
  </sheetViews>
  <sheetFormatPr defaultColWidth="9.140625" defaultRowHeight="15.75"/>
  <cols>
    <col min="1" max="1" width="5.5703125" style="267" customWidth="1"/>
    <col min="2" max="2" width="39" style="267" customWidth="1"/>
    <col min="3" max="3" width="5.42578125" style="267" customWidth="1"/>
    <col min="4" max="6" width="18" style="267" customWidth="1"/>
    <col min="7" max="7" width="13.42578125" style="267" bestFit="1" customWidth="1"/>
    <col min="8" max="8" width="16.5703125" style="267" customWidth="1"/>
    <col min="9" max="16384" width="9.140625" style="267"/>
  </cols>
  <sheetData>
    <row r="1" spans="1:7">
      <c r="B1" s="388"/>
      <c r="D1" s="567" t="s">
        <v>607</v>
      </c>
      <c r="E1" s="567"/>
      <c r="F1" s="567"/>
      <c r="G1" s="389"/>
    </row>
    <row r="2" spans="1:7">
      <c r="B2" s="388"/>
      <c r="D2" s="567" t="s">
        <v>622</v>
      </c>
      <c r="E2" s="567"/>
      <c r="F2" s="567"/>
      <c r="G2" s="389"/>
    </row>
    <row r="3" spans="1:7">
      <c r="B3" s="388"/>
      <c r="D3" s="567" t="s">
        <v>936</v>
      </c>
      <c r="E3" s="567"/>
      <c r="F3" s="567"/>
      <c r="G3" s="389"/>
    </row>
    <row r="4" spans="1:7">
      <c r="B4" s="388"/>
      <c r="D4" s="567" t="s">
        <v>935</v>
      </c>
      <c r="E4" s="567"/>
      <c r="F4" s="567"/>
      <c r="G4" s="389"/>
    </row>
    <row r="5" spans="1:7">
      <c r="B5" s="388"/>
      <c r="E5" s="390"/>
      <c r="F5" s="390"/>
      <c r="G5" s="389"/>
    </row>
    <row r="6" spans="1:7" ht="36" customHeight="1">
      <c r="A6" s="566" t="s">
        <v>918</v>
      </c>
      <c r="B6" s="566"/>
      <c r="C6" s="566"/>
      <c r="D6" s="566"/>
      <c r="E6" s="566"/>
      <c r="F6" s="566"/>
    </row>
    <row r="7" spans="1:7" ht="12.75" customHeight="1">
      <c r="A7" s="388" t="s">
        <v>608</v>
      </c>
    </row>
    <row r="8" spans="1:7" ht="14.25" customHeight="1">
      <c r="E8" s="603" t="s">
        <v>97</v>
      </c>
      <c r="F8" s="603"/>
      <c r="G8" s="391"/>
    </row>
    <row r="9" spans="1:7" ht="46.5" customHeight="1">
      <c r="A9" s="600" t="s">
        <v>605</v>
      </c>
      <c r="B9" s="600" t="s">
        <v>373</v>
      </c>
      <c r="C9" s="601" t="s">
        <v>372</v>
      </c>
      <c r="D9" s="590" t="s">
        <v>374</v>
      </c>
      <c r="E9" s="602" t="s">
        <v>375</v>
      </c>
      <c r="F9" s="602"/>
    </row>
    <row r="10" spans="1:7" ht="36" customHeight="1">
      <c r="A10" s="600"/>
      <c r="B10" s="600"/>
      <c r="C10" s="601"/>
      <c r="D10" s="590"/>
      <c r="E10" s="275" t="s">
        <v>376</v>
      </c>
      <c r="F10" s="275" t="s">
        <v>377</v>
      </c>
    </row>
    <row r="11" spans="1:7">
      <c r="A11" s="392">
        <v>1</v>
      </c>
      <c r="B11" s="392">
        <v>2</v>
      </c>
      <c r="C11" s="392">
        <v>3</v>
      </c>
      <c r="D11" s="392">
        <v>4</v>
      </c>
      <c r="E11" s="392">
        <v>5</v>
      </c>
      <c r="F11" s="392">
        <v>6</v>
      </c>
    </row>
    <row r="12" spans="1:7" s="388" customFormat="1" ht="21.75" customHeight="1">
      <c r="A12" s="249">
        <v>8010</v>
      </c>
      <c r="B12" s="393" t="s">
        <v>609</v>
      </c>
      <c r="C12" s="394"/>
      <c r="D12" s="395">
        <f>E12+F12</f>
        <v>8421682.3999999985</v>
      </c>
      <c r="E12" s="395">
        <f>E14+E64</f>
        <v>243444.69999999925</v>
      </c>
      <c r="F12" s="395">
        <f>F14+F64</f>
        <v>8178237.6999999993</v>
      </c>
    </row>
    <row r="13" spans="1:7" s="388" customFormat="1" ht="12" customHeight="1">
      <c r="A13" s="396"/>
      <c r="B13" s="397" t="s">
        <v>108</v>
      </c>
      <c r="C13" s="398"/>
      <c r="D13" s="399"/>
      <c r="E13" s="399"/>
      <c r="F13" s="399"/>
    </row>
    <row r="14" spans="1:7">
      <c r="A14" s="400">
        <v>8100</v>
      </c>
      <c r="B14" s="393" t="s">
        <v>610</v>
      </c>
      <c r="C14" s="401"/>
      <c r="D14" s="402">
        <f>E14+F14</f>
        <v>8421682.3999999985</v>
      </c>
      <c r="E14" s="402">
        <f>+E16+E44</f>
        <v>243444.69999999925</v>
      </c>
      <c r="F14" s="402">
        <f>+F16+F44</f>
        <v>8178237.6999999993</v>
      </c>
    </row>
    <row r="15" spans="1:7" ht="13.5" customHeight="1">
      <c r="A15" s="396"/>
      <c r="B15" s="403" t="s">
        <v>108</v>
      </c>
      <c r="C15" s="249"/>
      <c r="D15" s="404"/>
      <c r="E15" s="404"/>
      <c r="F15" s="404"/>
    </row>
    <row r="16" spans="1:7" hidden="1">
      <c r="A16" s="249">
        <v>8110</v>
      </c>
      <c r="B16" s="405" t="s">
        <v>796</v>
      </c>
      <c r="C16" s="249"/>
      <c r="D16" s="406">
        <f>+E16+F16</f>
        <v>0</v>
      </c>
      <c r="E16" s="255">
        <f t="shared" ref="E16:F16" si="0">E18+E22</f>
        <v>0</v>
      </c>
      <c r="F16" s="255">
        <f t="shared" si="0"/>
        <v>0</v>
      </c>
    </row>
    <row r="17" spans="1:6" ht="12" hidden="1" customHeight="1">
      <c r="A17" s="249"/>
      <c r="B17" s="407" t="s">
        <v>108</v>
      </c>
      <c r="C17" s="249"/>
      <c r="D17" s="255"/>
      <c r="E17" s="255"/>
      <c r="F17" s="255"/>
    </row>
    <row r="18" spans="1:6" s="388" customFormat="1" ht="38.25" hidden="1">
      <c r="A18" s="247">
        <v>8111</v>
      </c>
      <c r="B18" s="408" t="s">
        <v>797</v>
      </c>
      <c r="C18" s="392"/>
      <c r="D18" s="406"/>
      <c r="E18" s="406"/>
      <c r="F18" s="406"/>
    </row>
    <row r="19" spans="1:6" ht="13.5" hidden="1" customHeight="1">
      <c r="A19" s="249"/>
      <c r="B19" s="407" t="s">
        <v>110</v>
      </c>
      <c r="C19" s="249"/>
      <c r="D19" s="255"/>
      <c r="E19" s="255"/>
      <c r="F19" s="255"/>
    </row>
    <row r="20" spans="1:6" ht="105.75" hidden="1" customHeight="1">
      <c r="A20" s="249">
        <v>8112</v>
      </c>
      <c r="B20" s="407" t="s">
        <v>798</v>
      </c>
      <c r="C20" s="249">
        <v>9111</v>
      </c>
      <c r="D20" s="255"/>
      <c r="E20" s="255"/>
      <c r="F20" s="255"/>
    </row>
    <row r="21" spans="1:6" hidden="1">
      <c r="A21" s="249">
        <v>8113</v>
      </c>
      <c r="B21" s="407" t="s">
        <v>799</v>
      </c>
      <c r="C21" s="249">
        <v>6111</v>
      </c>
      <c r="D21" s="255"/>
      <c r="E21" s="255"/>
      <c r="F21" s="255"/>
    </row>
    <row r="22" spans="1:6" s="388" customFormat="1" ht="29.25" hidden="1" customHeight="1">
      <c r="A22" s="247">
        <v>8120</v>
      </c>
      <c r="B22" s="408" t="s">
        <v>800</v>
      </c>
      <c r="C22" s="392"/>
      <c r="D22" s="406">
        <f>+E22+F22</f>
        <v>0</v>
      </c>
      <c r="E22" s="406">
        <f t="shared" ref="E22:F22" si="1">+E24+E34</f>
        <v>0</v>
      </c>
      <c r="F22" s="406">
        <f t="shared" si="1"/>
        <v>0</v>
      </c>
    </row>
    <row r="23" spans="1:6" hidden="1">
      <c r="A23" s="249"/>
      <c r="B23" s="407" t="s">
        <v>108</v>
      </c>
      <c r="C23" s="249"/>
      <c r="D23" s="255"/>
      <c r="E23" s="255"/>
      <c r="F23" s="255"/>
    </row>
    <row r="24" spans="1:6" hidden="1">
      <c r="A24" s="249">
        <v>8121</v>
      </c>
      <c r="B24" s="407" t="s">
        <v>801</v>
      </c>
      <c r="C24" s="249"/>
      <c r="D24" s="406">
        <f>+E24+F24</f>
        <v>0</v>
      </c>
      <c r="E24" s="255">
        <f t="shared" ref="E24:F24" si="2">+E26+E30</f>
        <v>0</v>
      </c>
      <c r="F24" s="255">
        <f t="shared" si="2"/>
        <v>0</v>
      </c>
    </row>
    <row r="25" spans="1:6" hidden="1">
      <c r="A25" s="249"/>
      <c r="B25" s="407" t="s">
        <v>110</v>
      </c>
      <c r="C25" s="249"/>
      <c r="D25" s="255"/>
      <c r="E25" s="255"/>
      <c r="F25" s="255"/>
    </row>
    <row r="26" spans="1:6" ht="65.25" hidden="1" customHeight="1">
      <c r="A26" s="249">
        <v>8122</v>
      </c>
      <c r="B26" s="407" t="s">
        <v>802</v>
      </c>
      <c r="C26" s="249">
        <v>9112</v>
      </c>
      <c r="D26" s="406">
        <f>+E26+F26</f>
        <v>0</v>
      </c>
      <c r="E26" s="255">
        <f>E28+E29</f>
        <v>0</v>
      </c>
      <c r="F26" s="255"/>
    </row>
    <row r="27" spans="1:6" hidden="1">
      <c r="A27" s="249"/>
      <c r="B27" s="407" t="s">
        <v>803</v>
      </c>
      <c r="C27" s="249"/>
      <c r="D27" s="255"/>
      <c r="E27" s="255"/>
      <c r="F27" s="255"/>
    </row>
    <row r="28" spans="1:6" hidden="1">
      <c r="A28" s="249">
        <v>8123</v>
      </c>
      <c r="B28" s="407" t="s">
        <v>804</v>
      </c>
      <c r="C28" s="249"/>
      <c r="D28" s="409"/>
      <c r="E28" s="255"/>
      <c r="F28" s="255"/>
    </row>
    <row r="29" spans="1:6" hidden="1">
      <c r="A29" s="249">
        <v>8124</v>
      </c>
      <c r="B29" s="407" t="s">
        <v>805</v>
      </c>
      <c r="C29" s="249"/>
      <c r="D29" s="406">
        <f>+E29+F29</f>
        <v>0</v>
      </c>
      <c r="E29" s="255">
        <v>0</v>
      </c>
      <c r="F29" s="255"/>
    </row>
    <row r="30" spans="1:6" ht="44.25" hidden="1" customHeight="1">
      <c r="A30" s="249">
        <v>8130</v>
      </c>
      <c r="B30" s="407" t="s">
        <v>806</v>
      </c>
      <c r="C30" s="249">
        <v>6112</v>
      </c>
      <c r="D30" s="255"/>
      <c r="E30" s="255"/>
      <c r="F30" s="255"/>
    </row>
    <row r="31" spans="1:6" hidden="1">
      <c r="A31" s="249"/>
      <c r="B31" s="407" t="s">
        <v>803</v>
      </c>
      <c r="C31" s="249"/>
      <c r="D31" s="255"/>
      <c r="E31" s="255"/>
      <c r="F31" s="255"/>
    </row>
    <row r="32" spans="1:6" hidden="1">
      <c r="A32" s="249">
        <v>8131</v>
      </c>
      <c r="B32" s="407" t="s">
        <v>807</v>
      </c>
      <c r="C32" s="249"/>
      <c r="D32" s="255"/>
      <c r="E32" s="255"/>
      <c r="F32" s="255"/>
    </row>
    <row r="33" spans="1:6" hidden="1">
      <c r="A33" s="249">
        <v>8132</v>
      </c>
      <c r="B33" s="407" t="s">
        <v>808</v>
      </c>
      <c r="C33" s="249"/>
      <c r="D33" s="255"/>
      <c r="E33" s="255"/>
      <c r="F33" s="255"/>
    </row>
    <row r="34" spans="1:6" hidden="1">
      <c r="A34" s="249">
        <v>8140</v>
      </c>
      <c r="B34" s="407" t="s">
        <v>809</v>
      </c>
      <c r="C34" s="249"/>
      <c r="D34" s="406"/>
      <c r="E34" s="255"/>
      <c r="F34" s="255"/>
    </row>
    <row r="35" spans="1:6" hidden="1">
      <c r="A35" s="249"/>
      <c r="B35" s="407" t="s">
        <v>110</v>
      </c>
      <c r="C35" s="249"/>
      <c r="D35" s="255"/>
      <c r="E35" s="255"/>
      <c r="F35" s="255"/>
    </row>
    <row r="36" spans="1:6" hidden="1">
      <c r="A36" s="249">
        <v>8141</v>
      </c>
      <c r="B36" s="407" t="s">
        <v>810</v>
      </c>
      <c r="C36" s="249">
        <v>9112</v>
      </c>
      <c r="D36" s="255"/>
      <c r="E36" s="255"/>
      <c r="F36" s="255"/>
    </row>
    <row r="37" spans="1:6" hidden="1">
      <c r="A37" s="249"/>
      <c r="B37" s="407" t="s">
        <v>803</v>
      </c>
      <c r="C37" s="249"/>
      <c r="D37" s="255"/>
      <c r="E37" s="255"/>
      <c r="F37" s="255"/>
    </row>
    <row r="38" spans="1:6" hidden="1">
      <c r="A38" s="249">
        <v>8142</v>
      </c>
      <c r="B38" s="407" t="s">
        <v>811</v>
      </c>
      <c r="C38" s="249"/>
      <c r="D38" s="255"/>
      <c r="E38" s="255"/>
      <c r="F38" s="255"/>
    </row>
    <row r="39" spans="1:6" hidden="1">
      <c r="A39" s="249">
        <v>8143</v>
      </c>
      <c r="B39" s="407" t="s">
        <v>812</v>
      </c>
      <c r="C39" s="249"/>
      <c r="D39" s="255"/>
      <c r="E39" s="255"/>
      <c r="F39" s="255"/>
    </row>
    <row r="40" spans="1:6" ht="25.5" hidden="1">
      <c r="A40" s="249">
        <v>8150</v>
      </c>
      <c r="B40" s="407" t="s">
        <v>813</v>
      </c>
      <c r="C40" s="249">
        <v>6112</v>
      </c>
      <c r="D40" s="255"/>
      <c r="E40" s="255"/>
      <c r="F40" s="255"/>
    </row>
    <row r="41" spans="1:6" hidden="1">
      <c r="A41" s="249"/>
      <c r="B41" s="407" t="s">
        <v>803</v>
      </c>
      <c r="C41" s="249"/>
      <c r="D41" s="255"/>
      <c r="E41" s="255"/>
      <c r="F41" s="255"/>
    </row>
    <row r="42" spans="1:6" hidden="1">
      <c r="A42" s="249">
        <v>8151</v>
      </c>
      <c r="B42" s="407" t="s">
        <v>807</v>
      </c>
      <c r="C42" s="249"/>
      <c r="D42" s="255"/>
      <c r="E42" s="255"/>
      <c r="F42" s="255"/>
    </row>
    <row r="43" spans="1:6" s="410" customFormat="1" hidden="1">
      <c r="A43" s="249">
        <v>8152</v>
      </c>
      <c r="B43" s="407" t="s">
        <v>814</v>
      </c>
      <c r="C43" s="249"/>
      <c r="D43" s="255"/>
      <c r="E43" s="255"/>
      <c r="F43" s="255"/>
    </row>
    <row r="44" spans="1:6">
      <c r="A44" s="249">
        <v>8160</v>
      </c>
      <c r="B44" s="405" t="s">
        <v>815</v>
      </c>
      <c r="C44" s="249"/>
      <c r="D44" s="406">
        <f>+E44+F44</f>
        <v>8421682.3999999985</v>
      </c>
      <c r="E44" s="255">
        <f>E46+E50</f>
        <v>243444.69999999925</v>
      </c>
      <c r="F44" s="255">
        <f>F46+F50</f>
        <v>8178237.6999999993</v>
      </c>
    </row>
    <row r="45" spans="1:6" s="410" customFormat="1">
      <c r="A45" s="249"/>
      <c r="B45" s="407" t="s">
        <v>108</v>
      </c>
      <c r="C45" s="249"/>
      <c r="D45" s="255"/>
      <c r="E45" s="255"/>
      <c r="F45" s="255"/>
    </row>
    <row r="46" spans="1:6" s="388" customFormat="1" ht="25.5">
      <c r="A46" s="247">
        <v>8161</v>
      </c>
      <c r="B46" s="408" t="s">
        <v>611</v>
      </c>
      <c r="C46" s="392"/>
      <c r="D46" s="406">
        <f>E46+F46</f>
        <v>-198000</v>
      </c>
      <c r="E46" s="406">
        <f>+E48+E49</f>
        <v>0</v>
      </c>
      <c r="F46" s="406">
        <f>+F48+F49</f>
        <v>-198000</v>
      </c>
    </row>
    <row r="47" spans="1:6" s="388" customFormat="1">
      <c r="A47" s="249"/>
      <c r="B47" s="411" t="s">
        <v>110</v>
      </c>
      <c r="C47" s="396"/>
      <c r="D47" s="412"/>
      <c r="E47" s="413"/>
      <c r="F47" s="412"/>
    </row>
    <row r="48" spans="1:6" s="388" customFormat="1" ht="89.25" hidden="1">
      <c r="A48" s="249">
        <v>8163</v>
      </c>
      <c r="B48" s="407" t="s">
        <v>785</v>
      </c>
      <c r="C48" s="249">
        <v>9213</v>
      </c>
      <c r="D48" s="409">
        <f>+E48+F48</f>
        <v>0</v>
      </c>
      <c r="E48" s="255">
        <v>0</v>
      </c>
      <c r="F48" s="414">
        <v>0</v>
      </c>
    </row>
    <row r="49" spans="1:6" ht="25.5">
      <c r="A49" s="249">
        <v>8164</v>
      </c>
      <c r="B49" s="407" t="s">
        <v>612</v>
      </c>
      <c r="C49" s="249" t="s">
        <v>613</v>
      </c>
      <c r="D49" s="414">
        <f>E49+F49</f>
        <v>-198000</v>
      </c>
      <c r="E49" s="255">
        <v>0</v>
      </c>
      <c r="F49" s="255">
        <v>-198000</v>
      </c>
    </row>
    <row r="50" spans="1:6" ht="25.5">
      <c r="A50" s="247">
        <v>8190</v>
      </c>
      <c r="B50" s="408" t="s">
        <v>614</v>
      </c>
      <c r="C50" s="396"/>
      <c r="D50" s="415">
        <f>E50+F50</f>
        <v>8619682.3999999985</v>
      </c>
      <c r="E50" s="415">
        <f>+E52+E56-E55</f>
        <v>243444.69999999925</v>
      </c>
      <c r="F50" s="415">
        <f>F52+F56</f>
        <v>8376237.6999999993</v>
      </c>
    </row>
    <row r="51" spans="1:6">
      <c r="A51" s="416"/>
      <c r="B51" s="417" t="s">
        <v>383</v>
      </c>
      <c r="C51" s="396"/>
      <c r="D51" s="399"/>
      <c r="E51" s="399"/>
      <c r="F51" s="399"/>
    </row>
    <row r="52" spans="1:6" ht="26.25">
      <c r="A52" s="249">
        <v>8191</v>
      </c>
      <c r="B52" s="417" t="s">
        <v>615</v>
      </c>
      <c r="C52" s="392">
        <v>9320</v>
      </c>
      <c r="D52" s="406">
        <f>E52+F52</f>
        <v>8642458.7999999989</v>
      </c>
      <c r="E52" s="406">
        <f>+E54+E55</f>
        <v>8642458.7999999989</v>
      </c>
      <c r="F52" s="404">
        <f>+F54+F55</f>
        <v>0</v>
      </c>
    </row>
    <row r="53" spans="1:6">
      <c r="A53" s="249"/>
      <c r="B53" s="417" t="s">
        <v>110</v>
      </c>
      <c r="C53" s="396"/>
      <c r="D53" s="404"/>
      <c r="E53" s="404"/>
      <c r="F53" s="404"/>
    </row>
    <row r="54" spans="1:6" ht="64.5">
      <c r="A54" s="249">
        <v>8192</v>
      </c>
      <c r="B54" s="418" t="s">
        <v>616</v>
      </c>
      <c r="C54" s="396"/>
      <c r="D54" s="255">
        <f>E54+F54</f>
        <v>243444.7</v>
      </c>
      <c r="E54" s="255">
        <v>243444.7</v>
      </c>
      <c r="F54" s="255">
        <v>0</v>
      </c>
    </row>
    <row r="55" spans="1:6" ht="26.25">
      <c r="A55" s="249">
        <v>8193</v>
      </c>
      <c r="B55" s="418" t="s">
        <v>617</v>
      </c>
      <c r="C55" s="396"/>
      <c r="D55" s="414">
        <f>E55+F55</f>
        <v>8399014.0999999996</v>
      </c>
      <c r="E55" s="255">
        <v>8399014.0999999996</v>
      </c>
      <c r="F55" s="255">
        <v>0</v>
      </c>
    </row>
    <row r="56" spans="1:6" ht="26.25">
      <c r="A56" s="249">
        <v>8194</v>
      </c>
      <c r="B56" s="417" t="s">
        <v>618</v>
      </c>
      <c r="C56" s="419">
        <v>9330</v>
      </c>
      <c r="D56" s="406">
        <f>E56+F56</f>
        <v>8376237.6999999993</v>
      </c>
      <c r="E56" s="255">
        <f>E58+E59</f>
        <v>0</v>
      </c>
      <c r="F56" s="255">
        <f>F58+F59</f>
        <v>8376237.6999999993</v>
      </c>
    </row>
    <row r="57" spans="1:6">
      <c r="A57" s="249"/>
      <c r="B57" s="417" t="s">
        <v>110</v>
      </c>
      <c r="C57" s="419"/>
      <c r="D57" s="406"/>
      <c r="E57" s="255"/>
      <c r="F57" s="404"/>
    </row>
    <row r="58" spans="1:6" ht="39">
      <c r="A58" s="249">
        <v>8195</v>
      </c>
      <c r="B58" s="418" t="s">
        <v>619</v>
      </c>
      <c r="C58" s="419"/>
      <c r="D58" s="406">
        <f>E58+F58</f>
        <v>-22776.400000000001</v>
      </c>
      <c r="E58" s="255">
        <v>0</v>
      </c>
      <c r="F58" s="255">
        <v>-22776.400000000001</v>
      </c>
    </row>
    <row r="59" spans="1:6" ht="39">
      <c r="A59" s="249">
        <v>8196</v>
      </c>
      <c r="B59" s="418" t="s">
        <v>620</v>
      </c>
      <c r="C59" s="419"/>
      <c r="D59" s="406">
        <f>E59+F59</f>
        <v>8399014.0999999996</v>
      </c>
      <c r="E59" s="255">
        <v>0</v>
      </c>
      <c r="F59" s="255">
        <v>8399014.0999999996</v>
      </c>
    </row>
    <row r="60" spans="1:6" ht="38.25" hidden="1">
      <c r="A60" s="249">
        <v>8197</v>
      </c>
      <c r="B60" s="420" t="s">
        <v>816</v>
      </c>
      <c r="C60" s="421"/>
      <c r="D60" s="422" t="s">
        <v>817</v>
      </c>
      <c r="E60" s="422" t="s">
        <v>817</v>
      </c>
      <c r="F60" s="422" t="s">
        <v>817</v>
      </c>
    </row>
    <row r="61" spans="1:6" ht="51" hidden="1">
      <c r="A61" s="249">
        <v>8198</v>
      </c>
      <c r="B61" s="420" t="s">
        <v>818</v>
      </c>
      <c r="C61" s="421"/>
      <c r="D61" s="422" t="s">
        <v>817</v>
      </c>
      <c r="E61" s="421"/>
      <c r="F61" s="421"/>
    </row>
    <row r="62" spans="1:6" ht="38.25" hidden="1">
      <c r="A62" s="249">
        <v>8199</v>
      </c>
      <c r="B62" s="420" t="s">
        <v>819</v>
      </c>
      <c r="C62" s="422"/>
      <c r="D62" s="421"/>
      <c r="E62" s="422"/>
      <c r="F62" s="421"/>
    </row>
    <row r="63" spans="1:6" ht="42.75" hidden="1" customHeight="1">
      <c r="A63" s="249" t="s">
        <v>820</v>
      </c>
      <c r="B63" s="423" t="s">
        <v>821</v>
      </c>
      <c r="C63" s="421"/>
      <c r="D63" s="421"/>
      <c r="E63" s="422" t="s">
        <v>817</v>
      </c>
      <c r="F63" s="421"/>
    </row>
    <row r="64" spans="1:6" hidden="1">
      <c r="A64" s="400">
        <v>8200</v>
      </c>
      <c r="B64" s="393" t="s">
        <v>822</v>
      </c>
      <c r="C64" s="401"/>
      <c r="D64" s="402">
        <f>E64+F64</f>
        <v>0</v>
      </c>
      <c r="E64" s="402">
        <f>+E66</f>
        <v>0</v>
      </c>
      <c r="F64" s="402">
        <f>+F66</f>
        <v>0</v>
      </c>
    </row>
    <row r="65" spans="1:6" hidden="1">
      <c r="A65" s="249"/>
      <c r="B65" s="422" t="s">
        <v>108</v>
      </c>
      <c r="C65" s="421"/>
      <c r="D65" s="421"/>
      <c r="E65" s="421"/>
      <c r="F65" s="421"/>
    </row>
    <row r="66" spans="1:6" hidden="1">
      <c r="A66" s="249">
        <v>8210</v>
      </c>
      <c r="B66" s="405" t="s">
        <v>823</v>
      </c>
      <c r="C66" s="249"/>
      <c r="D66" s="255">
        <f>+D72</f>
        <v>0</v>
      </c>
      <c r="E66" s="255">
        <f>+E72</f>
        <v>0</v>
      </c>
      <c r="F66" s="255">
        <f>+F72</f>
        <v>0</v>
      </c>
    </row>
    <row r="67" spans="1:6" hidden="1">
      <c r="A67" s="249"/>
      <c r="B67" s="423" t="s">
        <v>108</v>
      </c>
      <c r="C67" s="421"/>
      <c r="D67" s="421"/>
      <c r="E67" s="421"/>
      <c r="F67" s="421"/>
    </row>
    <row r="68" spans="1:6" s="388" customFormat="1" ht="38.25" hidden="1">
      <c r="A68" s="247">
        <v>8211</v>
      </c>
      <c r="B68" s="408" t="s">
        <v>824</v>
      </c>
      <c r="C68" s="392"/>
      <c r="D68" s="406"/>
      <c r="E68" s="406" t="s">
        <v>817</v>
      </c>
      <c r="F68" s="406"/>
    </row>
    <row r="69" spans="1:6" hidden="1">
      <c r="A69" s="249"/>
      <c r="B69" s="420" t="s">
        <v>110</v>
      </c>
      <c r="C69" s="249"/>
      <c r="D69" s="421"/>
      <c r="E69" s="422"/>
      <c r="F69" s="421"/>
    </row>
    <row r="70" spans="1:6" ht="25.5" hidden="1">
      <c r="A70" s="249">
        <v>8212</v>
      </c>
      <c r="B70" s="423" t="s">
        <v>798</v>
      </c>
      <c r="C70" s="249">
        <v>9121</v>
      </c>
      <c r="D70" s="421"/>
      <c r="E70" s="422" t="s">
        <v>817</v>
      </c>
      <c r="F70" s="421"/>
    </row>
    <row r="71" spans="1:6" hidden="1">
      <c r="A71" s="249">
        <v>8213</v>
      </c>
      <c r="B71" s="423" t="s">
        <v>799</v>
      </c>
      <c r="C71" s="249">
        <v>6121</v>
      </c>
      <c r="D71" s="421"/>
      <c r="E71" s="422" t="s">
        <v>817</v>
      </c>
      <c r="F71" s="421"/>
    </row>
    <row r="72" spans="1:6" s="388" customFormat="1" ht="25.5" hidden="1">
      <c r="A72" s="247">
        <v>8220</v>
      </c>
      <c r="B72" s="408" t="s">
        <v>825</v>
      </c>
      <c r="C72" s="392"/>
      <c r="D72" s="406">
        <f>E72+F72</f>
        <v>0</v>
      </c>
      <c r="E72" s="406">
        <f>+E74</f>
        <v>0</v>
      </c>
      <c r="F72" s="406">
        <f>+F74</f>
        <v>0</v>
      </c>
    </row>
    <row r="73" spans="1:6" hidden="1">
      <c r="A73" s="249"/>
      <c r="B73" s="420" t="s">
        <v>108</v>
      </c>
      <c r="C73" s="249"/>
      <c r="D73" s="421"/>
      <c r="E73" s="422"/>
      <c r="F73" s="421"/>
    </row>
    <row r="74" spans="1:6" hidden="1">
      <c r="A74" s="249">
        <v>8221</v>
      </c>
      <c r="B74" s="407" t="s">
        <v>801</v>
      </c>
      <c r="C74" s="249"/>
      <c r="D74" s="406">
        <f>+E74+F74</f>
        <v>0</v>
      </c>
      <c r="E74" s="255">
        <f>+E76+E77</f>
        <v>0</v>
      </c>
      <c r="F74" s="255">
        <f>+F76+F77</f>
        <v>0</v>
      </c>
    </row>
    <row r="75" spans="1:6" hidden="1">
      <c r="A75" s="249"/>
      <c r="B75" s="420" t="s">
        <v>110</v>
      </c>
      <c r="C75" s="249"/>
      <c r="D75" s="255"/>
      <c r="E75" s="255"/>
      <c r="F75" s="255"/>
    </row>
    <row r="76" spans="1:6" hidden="1">
      <c r="A76" s="249">
        <v>8222</v>
      </c>
      <c r="B76" s="423" t="s">
        <v>826</v>
      </c>
      <c r="C76" s="249">
        <v>9122</v>
      </c>
      <c r="D76" s="406">
        <f>+E76+F76</f>
        <v>0</v>
      </c>
      <c r="E76" s="255">
        <v>0</v>
      </c>
      <c r="F76" s="255"/>
    </row>
    <row r="77" spans="1:6" ht="25.5" hidden="1">
      <c r="A77" s="249">
        <v>8230</v>
      </c>
      <c r="B77" s="423" t="s">
        <v>827</v>
      </c>
      <c r="C77" s="249">
        <v>6122</v>
      </c>
      <c r="D77" s="255"/>
      <c r="E77" s="255">
        <v>0</v>
      </c>
      <c r="F77" s="255"/>
    </row>
    <row r="78" spans="1:6" hidden="1">
      <c r="A78" s="249">
        <v>8240</v>
      </c>
      <c r="B78" s="407" t="s">
        <v>809</v>
      </c>
      <c r="C78" s="249"/>
      <c r="D78" s="406"/>
      <c r="E78" s="255"/>
      <c r="F78" s="255"/>
    </row>
    <row r="79" spans="1:6" hidden="1">
      <c r="A79" s="249"/>
      <c r="B79" s="420" t="s">
        <v>110</v>
      </c>
      <c r="C79" s="249"/>
      <c r="D79" s="421"/>
      <c r="E79" s="422"/>
      <c r="F79" s="421"/>
    </row>
    <row r="80" spans="1:6" hidden="1">
      <c r="A80" s="249">
        <v>8241</v>
      </c>
      <c r="B80" s="423" t="s">
        <v>828</v>
      </c>
      <c r="C80" s="249">
        <v>9122</v>
      </c>
      <c r="D80" s="421"/>
      <c r="E80" s="421"/>
      <c r="F80" s="421"/>
    </row>
    <row r="81" spans="1:6" ht="25.5" hidden="1">
      <c r="A81" s="249">
        <v>8250</v>
      </c>
      <c r="B81" s="423" t="s">
        <v>829</v>
      </c>
      <c r="C81" s="249">
        <v>6122</v>
      </c>
      <c r="D81" s="421"/>
      <c r="E81" s="421"/>
      <c r="F81" s="421"/>
    </row>
    <row r="153" ht="15.75" hidden="1" customHeight="1"/>
    <row r="233" ht="13.5" customHeight="1"/>
    <row r="234" ht="15.75" hidden="1" customHeight="1"/>
    <row r="236" ht="16.5" customHeight="1"/>
    <row r="266" ht="15.75" hidden="1" customHeight="1"/>
    <row r="692" spans="12:12">
      <c r="L692" s="267" t="s">
        <v>786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41</vt:i4>
      </vt:variant>
    </vt:vector>
  </HeadingPairs>
  <TitlesOfParts>
    <vt:vector size="64" baseType="lpstr">
      <vt:lpstr>CP</vt:lpstr>
      <vt:lpstr>havelvac 3</vt:lpstr>
      <vt:lpstr>Hashvt</vt:lpstr>
      <vt:lpstr>havelvac 6 varchakan</vt:lpstr>
      <vt:lpstr>havelvac 1</vt:lpstr>
      <vt:lpstr>havelvac 2</vt:lpstr>
      <vt:lpstr>havelvac3</vt:lpstr>
      <vt:lpstr>havelvac4</vt:lpstr>
      <vt:lpstr>havelvac5</vt:lpstr>
      <vt:lpstr>havelvac 6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2'!Print_Area</vt:lpstr>
      <vt:lpstr>'havelvac 3'!Print_Area</vt:lpstr>
      <vt:lpstr>'havelvac 6'!Print_Area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havelvac3!Print_Area</vt:lpstr>
      <vt:lpstr>havelvac4!Print_Area</vt:lpstr>
      <vt:lpstr>havelvac5!Print_Area</vt:lpstr>
      <vt:lpstr>'havelvac 1'!Print_Titles</vt:lpstr>
      <vt:lpstr>'havelvac 2'!Print_Titles</vt:lpstr>
      <vt:lpstr>'havelvac 3'!Print_Titles</vt:lpstr>
      <vt:lpstr>'havelvac 6'!Print_Titles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Tigran Ghandiljyan</cp:lastModifiedBy>
  <cp:lastPrinted>2025-03-04T08:55:26Z</cp:lastPrinted>
  <dcterms:created xsi:type="dcterms:W3CDTF">2016-09-08T08:35:47Z</dcterms:created>
  <dcterms:modified xsi:type="dcterms:W3CDTF">2025-03-27T06:42:39Z</dcterms:modified>
</cp:coreProperties>
</file>