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05"/>
  </bookViews>
  <sheets>
    <sheet name="hav.3" sheetId="2" r:id="rId1"/>
    <sheet name="hav.3-1.1." sheetId="6" r:id="rId2"/>
    <sheet name="hav.3-1.1.1" sheetId="4" r:id="rId3"/>
    <sheet name="hav.3-1.1.1.1" sheetId="5" r:id="rId4"/>
  </sheets>
  <definedNames>
    <definedName name="_xlnm._FilterDatabase" localSheetId="1" hidden="1">'hav.3-1.1.'!$A$6:$F$1049</definedName>
    <definedName name="_xlnm.Print_Area" localSheetId="0">hav.3!$A$1:$B$85</definedName>
    <definedName name="_xlnm.Print_Titles" localSheetId="0">hav.3!$6:$6</definedName>
    <definedName name="_xlnm.Print_Titles" localSheetId="1">'hav.3-1.1.'!$4:$5</definedName>
    <definedName name="_xlnm.Print_Titles" localSheetId="2">'hav.3-1.1.1'!$5:$7</definedName>
    <definedName name="_xlnm.Print_Titles" localSheetId="3">'hav.3-1.1.1.1'!$6:$7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" l="1"/>
  <c r="G26" i="6"/>
  <c r="G25" i="6"/>
  <c r="G22" i="6"/>
  <c r="G11" i="6"/>
  <c r="G10" i="6"/>
  <c r="G9" i="6"/>
  <c r="G21" i="6"/>
  <c r="G20" i="6"/>
  <c r="G19" i="6"/>
  <c r="G18" i="6"/>
  <c r="G17" i="6"/>
  <c r="G15" i="6"/>
  <c r="G14" i="6"/>
  <c r="B20" i="2"/>
  <c r="B21" i="2"/>
  <c r="B16" i="2"/>
  <c r="G24" i="6" l="1"/>
  <c r="G13" i="6"/>
  <c r="G8" i="6"/>
  <c r="G6" i="6" l="1"/>
  <c r="B29" i="2"/>
  <c r="E43" i="4" l="1"/>
  <c r="D26" i="5"/>
  <c r="D25" i="5" s="1"/>
  <c r="D24" i="5" s="1"/>
  <c r="D20" i="5" s="1"/>
  <c r="D22" i="5" s="1"/>
  <c r="D18" i="5"/>
  <c r="D17" i="5" s="1"/>
  <c r="D16" i="5" s="1"/>
  <c r="D12" i="5" s="1"/>
  <c r="D52" i="4"/>
  <c r="F51" i="4"/>
  <c r="E51" i="4"/>
  <c r="E50" i="4"/>
  <c r="D48" i="4"/>
  <c r="D46" i="4"/>
  <c r="D44" i="4"/>
  <c r="F43" i="4"/>
  <c r="F42" i="4" s="1"/>
  <c r="F41" i="4" s="1"/>
  <c r="F37" i="4" s="1"/>
  <c r="F39" i="4" s="1"/>
  <c r="D40" i="4"/>
  <c r="D38" i="4"/>
  <c r="D36" i="4"/>
  <c r="F35" i="4"/>
  <c r="F34" i="4" s="1"/>
  <c r="F33" i="4" s="1"/>
  <c r="F29" i="4" s="1"/>
  <c r="E35" i="4"/>
  <c r="E34" i="4" s="1"/>
  <c r="D32" i="4"/>
  <c r="D30" i="4"/>
  <c r="D27" i="4"/>
  <c r="F26" i="4"/>
  <c r="F25" i="4" s="1"/>
  <c r="F24" i="4" s="1"/>
  <c r="F20" i="4" s="1"/>
  <c r="F22" i="4" s="1"/>
  <c r="E26" i="4"/>
  <c r="E25" i="4" s="1"/>
  <c r="D23" i="4"/>
  <c r="D21" i="4"/>
  <c r="D19" i="4"/>
  <c r="F18" i="4"/>
  <c r="E18" i="4"/>
  <c r="E17" i="4" s="1"/>
  <c r="D15" i="4"/>
  <c r="D13" i="4"/>
  <c r="D26" i="4" l="1"/>
  <c r="D18" i="4"/>
  <c r="D35" i="4"/>
  <c r="D43" i="4"/>
  <c r="D51" i="4"/>
  <c r="D14" i="5"/>
  <c r="D11" i="5"/>
  <c r="D10" i="5" s="1"/>
  <c r="D8" i="5" s="1"/>
  <c r="F31" i="4"/>
  <c r="E24" i="4"/>
  <c r="D25" i="4"/>
  <c r="D34" i="4"/>
  <c r="E33" i="4"/>
  <c r="E16" i="4"/>
  <c r="E12" i="4" s="1"/>
  <c r="F17" i="4"/>
  <c r="F16" i="4" s="1"/>
  <c r="F12" i="4" s="1"/>
  <c r="E42" i="4"/>
  <c r="E49" i="4"/>
  <c r="F50" i="4"/>
  <c r="F49" i="4" s="1"/>
  <c r="F45" i="4" s="1"/>
  <c r="F47" i="4" s="1"/>
  <c r="F28" i="4" l="1"/>
  <c r="D16" i="4"/>
  <c r="E20" i="4"/>
  <c r="D24" i="4"/>
  <c r="D17" i="4"/>
  <c r="E45" i="4"/>
  <c r="D49" i="4"/>
  <c r="D33" i="4"/>
  <c r="E29" i="4"/>
  <c r="D50" i="4"/>
  <c r="E41" i="4"/>
  <c r="D42" i="4"/>
  <c r="E37" i="4" l="1"/>
  <c r="D41" i="4"/>
  <c r="E22" i="4"/>
  <c r="D22" i="4" s="1"/>
  <c r="D20" i="4"/>
  <c r="E47" i="4"/>
  <c r="D47" i="4" s="1"/>
  <c r="D45" i="4"/>
  <c r="D29" i="4"/>
  <c r="E31" i="4"/>
  <c r="D31" i="4" s="1"/>
  <c r="E11" i="4"/>
  <c r="E14" i="4"/>
  <c r="E39" i="4" l="1"/>
  <c r="D39" i="4" s="1"/>
  <c r="D37" i="4"/>
  <c r="E28" i="4"/>
  <c r="D28" i="4" s="1"/>
  <c r="E10" i="4" l="1"/>
  <c r="E8" i="4" l="1"/>
  <c r="B14" i="2" l="1"/>
  <c r="B13" i="2" s="1"/>
  <c r="B11" i="2" s="1"/>
  <c r="B25" i="2"/>
  <c r="B58" i="2"/>
  <c r="B69" i="2"/>
  <c r="B65" i="2"/>
  <c r="B75" i="2"/>
  <c r="B82" i="2"/>
  <c r="B79" i="2"/>
  <c r="B78" i="2" l="1"/>
  <c r="B73" i="2" s="1"/>
  <c r="B18" i="2"/>
  <c r="B9" i="2" s="1"/>
  <c r="B63" i="2"/>
  <c r="B61" i="2" l="1"/>
  <c r="B7" i="2" s="1"/>
  <c r="F11" i="4"/>
  <c r="D11" i="4" s="1"/>
  <c r="F14" i="4"/>
  <c r="D14" i="4" s="1"/>
  <c r="D12" i="4"/>
  <c r="F10" i="4" l="1"/>
  <c r="D10" i="4" s="1"/>
  <c r="F8" i="4"/>
  <c r="D8" i="4" s="1"/>
</calcChain>
</file>

<file path=xl/sharedStrings.xml><?xml version="1.0" encoding="utf-8"?>
<sst xmlns="http://schemas.openxmlformats.org/spreadsheetml/2006/main" count="254" uniqueCount="167">
  <si>
    <t>Պետական  բյուջեի  դեֆիցիտի ֆինանսավորման աղբյուրներն ու դրանց տարրերի անվանումները</t>
  </si>
  <si>
    <t xml:space="preserve">  ԸՆԴԱՄԵՆԸ</t>
  </si>
  <si>
    <t>այդ թվում՝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</si>
  <si>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</si>
  <si>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</si>
  <si>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</si>
  <si>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</si>
  <si>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</si>
  <si>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գանձապետական պարտատոմսեր</t>
  </si>
  <si>
    <t xml:space="preserve">մուրհակների մարում </t>
  </si>
  <si>
    <t>2. Ֆինանսական զուտ ակտիվներ</t>
  </si>
  <si>
    <t>2.2 Բաժնետոմսերի և կապիտալում այլ մասնակցության ձեռքբերում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</si>
  <si>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</si>
  <si>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</si>
  <si>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</si>
  <si>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 xml:space="preserve">- բյուջետային վարկերի տրամադրում տնտեսվարող սուբյեկտներին </t>
  </si>
  <si>
    <t>2.5. Տրամադրված վարկերի և փոխատվությունների վերադարձից մուտքեր</t>
  </si>
  <si>
    <t>2.6.Այլ</t>
  </si>
  <si>
    <t>կայունացման դեպոզիտային հաշվի համալրում</t>
  </si>
  <si>
    <t>կայունացման դեպոզիտային հաշվից օգտագործում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</si>
  <si>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</si>
  <si>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</si>
  <si>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</si>
  <si>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- նպատակային վարկերի գծով</t>
  </si>
  <si>
    <t>- բյուջետային աջակցության  վարկերի գծով</t>
  </si>
  <si>
    <t>1.2. Ստացված վարկերի և փոխատվությունների մարում</t>
  </si>
  <si>
    <t>1.3 Արտարժութային պարտատոմսերի թողարկում</t>
  </si>
  <si>
    <t>1.4  Արտարժութային պարտատոմսերի մարում</t>
  </si>
  <si>
    <t>2.Ֆինանսական զուտ ակտիվներ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</si>
  <si>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</si>
  <si>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</si>
  <si>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</si>
  <si>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</si>
  <si>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ՀՀ էկոնոմիկայի նախարարություն</t>
  </si>
  <si>
    <t>Եվրասիական վերաապահովագրական ընկերության բաժնեմասերի ձեռքբերում</t>
  </si>
  <si>
    <t>ԵՄ-Հայաստան ՓՄՁ Ֆոնդ</t>
  </si>
  <si>
    <t>2025 թվական</t>
  </si>
  <si>
    <t>Հայաստանի Հանրապետության 2025 թվականի պետական բյուջեի դեֆիցիտի (պակասուրդի) ֆինանսավորման աղբյուրներն` ըստ առանձին տարրերի</t>
  </si>
  <si>
    <t>ՀԱՎԵԼՎԱԾ N 3</t>
  </si>
  <si>
    <t>Աղյուսակ N 1</t>
  </si>
  <si>
    <t>հազար դրամներով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</si>
  <si>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</si>
  <si>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</si>
  <si>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</si>
  <si>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</si>
  <si>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 xml:space="preserve">ՀՀ տարածքային կառավարման և ենթակառուցվածքների նախարարություն </t>
  </si>
  <si>
    <t>Վարկերի տրամադրում</t>
  </si>
  <si>
    <t>1167</t>
  </si>
  <si>
    <t>42008</t>
  </si>
  <si>
    <t>«Հայկական ատոմային էլեկտրակայան» ՓԲԸ-ի 2-րդ էներգաբլոկի շահագործման նախագծային ժամկետի կրկնակի երկարաձգում</t>
  </si>
  <si>
    <t>42013</t>
  </si>
  <si>
    <t>Վերակառուցման և զարգացման միջազգային բանկի աջակցությամբ իրականացվող «Շահումյան-2», «Մարաշ» և «Եղեգնաձոր» ենթակայանների վերակառուցման ծրագրի շրջանակներում ենթավարկի տրամադրում «Բարձրավոլտ էլեկտրացանցեր» ՓԲԸ-ին</t>
  </si>
  <si>
    <t xml:space="preserve">ՀՀ էկոնոմիկայի նախարարություն </t>
  </si>
  <si>
    <t>Հավելված N 3</t>
  </si>
  <si>
    <t>Աղյուսակ N 1.1.1</t>
  </si>
  <si>
    <t>ՕՏԱՐԵՐԿՐՅԱ ՊԵՏՈՒԹՅՈՒՆՆԵՐԻ ԵՎ ՄԻՋԱԶԳԱՅԻՆ ԿԱԶՄԱԿԵՐՊՈՒԹՅՈՒՆՆԵՐԻ ԱՋԱԿՑՈՒԹՅԱՄԲ 2025Թ. ԻՐԱԿԱՆԱՑՎՈՂ ՎԱՐԿԱՅԻՆ ԾՐԱԳՐԵՐԻ ԵՎ ՄԻՋՈՑԱՌՈՒՄՆԵՐԻ ՇՐՋԱՆԱԿՆԵՐՈՒՄ ՎԱՐԿԵՐԻ ՏՐԱՄԱԴՐՄԱՆՆ ՈՒՂՂՎՈՂ ՄԻՋՈՑՆԵՐ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</si>
  <si>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</si>
  <si>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</si>
  <si>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</si>
  <si>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</si>
  <si>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 xml:space="preserve">ԸՆԴԱՄԵՆԸ 
</t>
  </si>
  <si>
    <t>ՀՀ ՏԱՐԱԾՔԱՅԻՆ ԿԱՌԱՎԱՐՄԱՆ ԵՎ ԵՆԹԱԿԱՌՈՒՑՎԱԾՔՆԵՐԻ ՆԱԽԱՐԱՐՈՒԹՅՈՒՆ</t>
  </si>
  <si>
    <t>Քաղաքային զարգացում</t>
  </si>
  <si>
    <t>այդ թվում՝ ըստ կատարողների</t>
  </si>
  <si>
    <t xml:space="preserve"> ՀՀ տարածքային կառավարման և ենթակառուցվածքների նախարարություն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</si>
  <si>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</si>
  <si>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</si>
  <si>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</si>
  <si>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</si>
  <si>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</si>
  <si>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</si>
  <si>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</si>
  <si>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>Վերակառուցման և զարգացման միջազգային բանկի աջակցությամբ իրականացվող «Աշնակ»
 և «Արարատ 2» ենթակայանների վերակառուցման ծրագրի շրջանակներում ենթավարկի տրամադրում «Բարձրավոլտ էլեկտրացանցեր» ՓԲԸ-ին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</si>
  <si>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ՓԲԸ-ին</t>
  </si>
  <si>
    <t>Աղյուսակ N 1.1.1.1</t>
  </si>
  <si>
    <t>ՀՀ ՊԵՏԱԿԱՆ ԲՅՈՒՋԵԻՑ  2025 Թ. ԲՅՈՒՋԵՏԱՅԻՆ ՎԱՐԿԵՐԻ ՏՐԱՄԱԴՐՄԱՆՆ ՈՒՂՂՎՈՂ ՄԻՋՈՑՆԵՐ</t>
  </si>
  <si>
    <t>2025թ.</t>
  </si>
  <si>
    <t>«Հայկական ատոմային էլեկտրակայան» ՓԲԸ-ին տրամադրվող բյուջետային վարկ</t>
  </si>
  <si>
    <t>«Հայկական ատոմակայան» 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</si>
  <si>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</si>
  <si>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</si>
  <si>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</si>
  <si>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</si>
  <si>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</si>
  <si>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</si>
  <si>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</si>
  <si>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«Երքաղլույս»  ՓԲԸ</t>
  </si>
  <si>
    <t>ՀՀ կենտրոնական բանկից</t>
  </si>
  <si>
    <t>«Երևանի Ջերմաէլեկտրակենտրոն»  ՓԲԸ</t>
  </si>
  <si>
    <t>Վերականգնվող էներգետիկայի և էներգախնայողության, քաղաքային ջեռուցման փորձնական ծրագրեր</t>
  </si>
  <si>
    <t>Գյուղական ֆինանսավորման կառույց</t>
  </si>
  <si>
    <t>Շուկայավարման հնարավորություն ֆերմերներին ծրագիր</t>
  </si>
  <si>
    <t xml:space="preserve">«ՔոնթուրԳլոբալ  Հիդրո Կասկադ» ՓԲԸ         </t>
  </si>
  <si>
    <t>«Հայ-Ալմաստ» ՓԲԸ</t>
  </si>
  <si>
    <t>«Կորսան Կորվիամ Կոնստրուկսինո» ԲԸ-ի կողմից չվճարված դրամական պահանջներ ունեցող ՀՀ կազմակերպություններին տրամադրվող բյուջետային վարկեր</t>
  </si>
  <si>
    <t>«Դի ընդ Էյջ Գրուպ» ՍՊԸ</t>
  </si>
  <si>
    <t>Հայաստանում գյուղական տարածքների տնտեսական զարգացման հիմնադրամ (FREDA)</t>
  </si>
  <si>
    <t>«Դարդան» ՍՊԸ</t>
  </si>
  <si>
    <t>«Էս ընդ Էյ Մայնինգ» ՍՊԸ</t>
  </si>
  <si>
    <t xml:space="preserve">«ՄԼ մայնինգ» ՍՊԸ      </t>
  </si>
  <si>
    <t xml:space="preserve">«Միրադա» ՍՊԸ      </t>
  </si>
  <si>
    <t>«Արարատ Թորոսյան» ԱՁ</t>
  </si>
  <si>
    <t>«Նաիրի ՃՇՇ» ԲԲԸ</t>
  </si>
  <si>
    <t>«Երևանի ավտոբուսներ» ՓԲԸ</t>
  </si>
  <si>
    <t>«Երևանի քաղաքային նոր աղբավայր» ՓԲԸ</t>
  </si>
  <si>
    <t>այլ</t>
  </si>
  <si>
    <t>ՀՀ տարածքային կառավարման և ենթակառուցվածքների նախարարություն</t>
  </si>
  <si>
    <t>«Ատոմային նոր էներգաբլոկի կառուցում» ՓԲԸ</t>
  </si>
  <si>
    <t xml:space="preserve"> ԲԳԿ</t>
  </si>
  <si>
    <t xml:space="preserve"> Ծրագրային դասիչը</t>
  </si>
  <si>
    <t xml:space="preserve"> ԲԳԿ/Ծրագրի /միջոցառման անվանումը</t>
  </si>
  <si>
    <t xml:space="preserve"> Ծրագրի նպատակը/Միջոցառման նկարագրույունը</t>
  </si>
  <si>
    <t xml:space="preserve"> Վերջնական արդյունքի նկարագրությունը/Միջոցառման տեսակը</t>
  </si>
  <si>
    <t xml:space="preserve"> Գումար</t>
  </si>
  <si>
    <t xml:space="preserve"> Ծրագիր</t>
  </si>
  <si>
    <t xml:space="preserve"> Միջոցառում</t>
  </si>
  <si>
    <t>ԸՆԴԱՄԵՆԸ</t>
  </si>
  <si>
    <t>Ֆինանսական պարտավորությունների կատարման ծրագիր</t>
  </si>
  <si>
    <t>Պետական ֆինանսական պարտավորությունների կատարման ապահովում</t>
  </si>
  <si>
    <t>Պետական ֆինանսական պարտավորությունների պատշաճ կատարում</t>
  </si>
  <si>
    <t>1211-43001</t>
  </si>
  <si>
    <t>Արտաքին աղբյուրներից ստացված վարկերի և փոխատվությունների մարում</t>
  </si>
  <si>
    <t>Օտարերկրյա պետություններից, միջազգային կազմակերպություններից և այլ արտաքին աղբյուրներից ստացված վարկերի և փոխատվությունների մարում</t>
  </si>
  <si>
    <t>Վարկերի մարում</t>
  </si>
  <si>
    <t>1211-44001</t>
  </si>
  <si>
    <t>Միջազգային ֆինանսական կազմակերպությունների կապիտալում մասնակցության գծով ստանձնած պարտավորությունների կատարում</t>
  </si>
  <si>
    <t xml:space="preserve">Միջազգային ֆինանսական կազմակերպությունների կապիտալում բաժնեմասերի ձեռքբերման գծով ՀՀ ստանձնված պարտավորությունների կատարում </t>
  </si>
  <si>
    <t>Բաժնեմասերի ձեռք բերում</t>
  </si>
  <si>
    <t>1211-46001</t>
  </si>
  <si>
    <t>Արտարժութային պետական պարտատոմսերի մարում/հետգնում</t>
  </si>
  <si>
    <t>Պարտատոմսերի մարում/հետգնում</t>
  </si>
  <si>
    <t>Քաղաքային ենթակառուցվածքների զարգացում</t>
  </si>
  <si>
    <t xml:space="preserve"> Քաղաքային ենթակառուցվածքների արդիականացում և բարելավում</t>
  </si>
  <si>
    <t>1157-42001</t>
  </si>
  <si>
    <t xml:space="preserve">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</si>
  <si>
    <t>ՀՀ համայնքներին քաղաքային լուսավորության ենթակառուցվածքի բարելավման համար տրամադրվող աջակցություն և ծառայություն</t>
  </si>
  <si>
    <t>1157-42003</t>
  </si>
  <si>
    <t>Երևանի մետրոպոլիտենի վերակառուցում</t>
  </si>
  <si>
    <t>Նպաստել էլեկտրաէներգետիկ համակարգի հուսալիության բարձրացմանը և էլեկտրաէներգիայի անխափան մատակարարման ապահովմանը</t>
  </si>
  <si>
    <t>Հուսալի և անվտանգ էլեկտրամատակարարման ապահովում</t>
  </si>
  <si>
    <t>1167-42005</t>
  </si>
  <si>
    <t>Վերակառուցման և զարգացման միջազգային բանկի աջակցությամբ իրականացվող «Աշնակ» և «Արարատ» ենթակայանների վերակառուցման ծրագրի շրջանակներում ենթավարկի տրամադրում «Բարձրավոլտ էլեկտրացանցեր» ՓԲԸ- ին և «Արարատ» ենթակայանների վերակառուցման ծրագրի շրջանակներում ենթավարկի տրամադրում «Բարձրավոլտ էլեկտրացանցեր» ՓԲԸ- ին</t>
  </si>
  <si>
    <t>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</si>
  <si>
    <t>1167-42008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</si>
  <si>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</si>
  <si>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Հայաստան-Վրաստան 400 կՎ լարման էլեկտրահաղորդման օդային գծի և համապատասխան ենթակայանների կառուցում</t>
  </si>
  <si>
    <t>1167-42009</t>
  </si>
  <si>
    <t xml:space="preserve">«Հայկական ատոմային էլեկտրակայան» ՓԲԸ-ի 2-րդ էներգաբլոկի շահագործման ժամկետի երկարաձգման ծրագրի աշխատանքների իրականացման համար բյուջետային վարկի տրամադրում </t>
  </si>
  <si>
    <t>1167-42012</t>
  </si>
  <si>
    <t xml:space="preserve">Հայկական ԱԷԿ-ի N 2 էներգաբլոկի շահագործման նախագծային ժամկետի  երկարացում-2 գործընթացի շրջանակներում էներգաբլոկի անվտանգ շահագործման շարունակականության ապահովում </t>
  </si>
  <si>
    <t>1167-42013</t>
  </si>
  <si>
    <t>«Հայաստանում էներգետիկ վերափոխման խթանում» արդյունքահեն ծրագրի շրջանակներում  40 և ավելի տարիներ շահագործման մեջ գտնվող «Շահումյան-2» 220/110/10 կՎ, «Մարաշ» 220/110/10 կՎ և «Եղեգնաձոր» 220/110/35 կՎ ենթակայանների վերակառուցում, «Բարձրավոլտ էլեկտրացանցեր» ՓԲԸ-ի ենթակայանների կարողությունների զարգացում</t>
  </si>
  <si>
    <t>1167-44003</t>
  </si>
  <si>
    <t>«Ատոմային նոր էներգաբլոկի կառուցում» ՓԲԸ կանոնադրական կապիտալի ավելացում</t>
  </si>
  <si>
    <t>Բաժնետոմսերի և կապիտալում այլ մասնակցության ձեռքբերում</t>
  </si>
  <si>
    <t>Տնտեսական երկարաժամկետ զարգացմանն ուղղված  ծրագիր</t>
  </si>
  <si>
    <t>Մասնավոր ներդրումների աճի խթանում</t>
  </si>
  <si>
    <t>Ներդրումների ծավալների աճ</t>
  </si>
  <si>
    <t>1226-44002</t>
  </si>
  <si>
    <t>Տնտեսական երկարաժամկետ զարգացմանն ուղղված երկրորդ միջոցառում</t>
  </si>
  <si>
    <t>Ներդրումների խթանում</t>
  </si>
  <si>
    <t>1226-44003</t>
  </si>
  <si>
    <t>Եվրասիական վերաապահովագրական ընկերության  կապիտալում մասնակցության ձեռքբերում</t>
  </si>
  <si>
    <t>Եվրասիական վերաապահովագրական ընկերության կապիտալում բաժնեմասերի ձեռքբերման գծով ՀՀ ստանձնված պարտավորությունների կատարում</t>
  </si>
  <si>
    <t>Հավելված N 3
 Աղյուսակ N 1.1</t>
  </si>
  <si>
    <t xml:space="preserve"> ՀՀ 2025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ըստ բյուջետային գլխավոր կարգադրիչների</t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</si>
  <si>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 xml:space="preserve">«Երքաղլույս» ՓԲԸ-ին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</si>
</sst>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"/>
    <numFmt numFmtId="167" formatCode="##,##0.0;\(##,##0.0\);\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b/>
      <sz val="11"/>
      <name val="GHEA Grapalat"/>
      <family val="3"/>
    </font>
    <font>
      <sz val="11"/>
      <name val="Times Armenian"/>
      <family val="1"/>
    </font>
    <font>
      <i/>
      <sz val="11"/>
      <name val="GHEA Grapalat"/>
      <family val="3"/>
    </font>
    <font>
      <b/>
      <i/>
      <sz val="11"/>
      <name val="GHEA Grapalat"/>
      <family val="3"/>
    </font>
    <font>
      <sz val="10"/>
      <name val="Times Armenian"/>
      <family val="1"/>
    </font>
    <font>
      <sz val="10"/>
      <name val="Arial"/>
      <family val="2"/>
    </font>
    <font>
      <sz val="11"/>
      <color rgb="FF000000"/>
      <name val="GHEA Grapalat"/>
      <family val="3"/>
    </font>
    <font>
      <sz val="8"/>
      <name val="GHEA Grapalat"/>
      <family val="2"/>
    </font>
    <font>
      <b/>
      <sz val="10"/>
      <name val="GHEA Grapalat"/>
      <family val="2"/>
    </font>
    <font>
      <sz val="10"/>
      <name val="GHEA Grapalat"/>
      <family val="2"/>
    </font>
    <font>
      <i/>
      <sz val="11"/>
      <color theme="1"/>
      <name val="GHEA Grapalat"/>
      <family val="3"/>
    </font>
    <font>
      <sz val="11"/>
      <color theme="0"/>
      <name val="GHEA Grapalat"/>
      <family val="3"/>
    </font>
    <font>
      <sz val="11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5" fillId="0" borderId="0"/>
    <xf numFmtId="0" fontId="14" fillId="0" borderId="0">
      <alignment horizontal="left" vertical="top" wrapText="1"/>
    </xf>
    <xf numFmtId="167" fontId="15" fillId="0" borderId="0" applyFill="0" applyBorder="0" applyProtection="0">
      <alignment horizontal="right" vertical="top"/>
    </xf>
    <xf numFmtId="167" fontId="16" fillId="0" borderId="0" applyFill="0" applyBorder="0" applyProtection="0">
      <alignment horizontal="right" vertical="top"/>
    </xf>
  </cellStyleXfs>
  <cellXfs count="116">
    <xf numFmtId="0" fontId="0" fillId="0" borderId="0" xfId="0"/>
    <xf numFmtId="49" fontId="3" fillId="0" borderId="4" xfId="6" applyNumberFormat="1" applyFont="1" applyBorder="1" applyAlignment="1">
      <alignment horizontal="left" vertical="center" wrapText="1"/>
    </xf>
    <xf numFmtId="165" fontId="3" fillId="0" borderId="4" xfId="11" applyNumberFormat="1" applyFont="1" applyBorder="1" applyAlignment="1">
      <alignment horizontal="left" vertical="center" wrapText="1"/>
    </xf>
    <xf numFmtId="165" fontId="3" fillId="0" borderId="4" xfId="1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0" xfId="0" applyFont="1"/>
    <xf numFmtId="165" fontId="10" fillId="0" borderId="4" xfId="11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0" xfId="13" applyFont="1">
      <alignment horizontal="left" vertical="top" wrapText="1"/>
    </xf>
    <xf numFmtId="0" fontId="7" fillId="0" borderId="0" xfId="13" applyFont="1" applyAlignment="1">
      <alignment horizontal="right" vertical="center" wrapText="1"/>
    </xf>
    <xf numFmtId="0" fontId="3" fillId="0" borderId="4" xfId="13" applyFont="1" applyBorder="1">
      <alignment horizontal="left" vertical="top" wrapText="1"/>
    </xf>
    <xf numFmtId="164" fontId="3" fillId="0" borderId="0" xfId="1" applyNumberFormat="1" applyFont="1" applyAlignment="1">
      <alignment horizontal="left" vertical="top" wrapText="1"/>
    </xf>
    <xf numFmtId="0" fontId="9" fillId="0" borderId="11" xfId="13" applyFont="1" applyBorder="1" applyAlignment="1">
      <alignment wrapText="1"/>
    </xf>
    <xf numFmtId="0" fontId="9" fillId="0" borderId="11" xfId="13" applyFont="1" applyBorder="1" applyAlignment="1">
      <alignment horizontal="center" wrapText="1"/>
    </xf>
    <xf numFmtId="164" fontId="7" fillId="0" borderId="0" xfId="2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43" fontId="3" fillId="0" borderId="0" xfId="1" applyFont="1"/>
    <xf numFmtId="4" fontId="3" fillId="0" borderId="0" xfId="0" applyNumberFormat="1" applyFont="1"/>
    <xf numFmtId="43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43" fontId="3" fillId="0" borderId="0" xfId="1" applyFont="1" applyBorder="1"/>
    <xf numFmtId="0" fontId="3" fillId="0" borderId="4" xfId="2" applyFont="1" applyBorder="1" applyAlignment="1">
      <alignment horizontal="left" vertical="center" wrapText="1"/>
    </xf>
    <xf numFmtId="164" fontId="4" fillId="0" borderId="0" xfId="0" applyNumberFormat="1" applyFont="1"/>
    <xf numFmtId="164" fontId="17" fillId="0" borderId="0" xfId="2" applyNumberFormat="1" applyFont="1" applyAlignment="1">
      <alignment horizontal="right"/>
    </xf>
    <xf numFmtId="165" fontId="3" fillId="0" borderId="0" xfId="8" applyNumberFormat="1" applyFont="1"/>
    <xf numFmtId="165" fontId="3" fillId="0" borderId="0" xfId="8" applyNumberFormat="1" applyFont="1" applyAlignment="1">
      <alignment vertical="center" wrapText="1"/>
    </xf>
    <xf numFmtId="165" fontId="18" fillId="0" borderId="0" xfId="8" applyNumberFormat="1" applyFont="1" applyAlignment="1">
      <alignment vertical="center" wrapText="1"/>
    </xf>
    <xf numFmtId="165" fontId="7" fillId="0" borderId="4" xfId="10" applyNumberFormat="1" applyFont="1" applyBorder="1" applyAlignment="1">
      <alignment horizontal="right" vertical="center" wrapText="1"/>
    </xf>
    <xf numFmtId="165" fontId="3" fillId="0" borderId="4" xfId="10" applyNumberFormat="1" applyFont="1" applyBorder="1" applyAlignment="1">
      <alignment horizontal="right" vertical="center" wrapText="1"/>
    </xf>
    <xf numFmtId="165" fontId="9" fillId="0" borderId="4" xfId="10" applyNumberFormat="1" applyFont="1" applyBorder="1" applyAlignment="1">
      <alignment horizontal="right" vertical="center" wrapText="1"/>
    </xf>
    <xf numFmtId="165" fontId="3" fillId="0" borderId="4" xfId="12" applyNumberFormat="1" applyFont="1" applyBorder="1" applyAlignment="1">
      <alignment horizontal="right" vertical="center" shrinkToFit="1"/>
    </xf>
    <xf numFmtId="49" fontId="3" fillId="0" borderId="4" xfId="6" applyNumberFormat="1" applyFont="1" applyBorder="1" applyAlignment="1">
      <alignment horizontal="center" vertical="center" wrapText="1"/>
    </xf>
    <xf numFmtId="165" fontId="7" fillId="0" borderId="0" xfId="8" applyNumberFormat="1" applyFont="1"/>
    <xf numFmtId="49" fontId="3" fillId="0" borderId="4" xfId="8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right" vertical="center" wrapText="1"/>
    </xf>
    <xf numFmtId="0" fontId="7" fillId="0" borderId="4" xfId="13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5" fontId="3" fillId="0" borderId="0" xfId="8" applyNumberFormat="1" applyFont="1" applyAlignment="1">
      <alignment horizontal="right" vertical="center"/>
    </xf>
    <xf numFmtId="165" fontId="3" fillId="0" borderId="0" xfId="8" applyNumberFormat="1" applyFont="1" applyAlignment="1">
      <alignment horizontal="center" vertical="center" wrapText="1"/>
    </xf>
    <xf numFmtId="165" fontId="3" fillId="0" borderId="4" xfId="8" applyNumberFormat="1" applyFont="1" applyBorder="1" applyAlignment="1">
      <alignment horizontal="center" vertical="center" wrapText="1"/>
    </xf>
    <xf numFmtId="165" fontId="3" fillId="0" borderId="4" xfId="1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 wrapText="1"/>
    </xf>
    <xf numFmtId="164" fontId="7" fillId="0" borderId="4" xfId="5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4" fontId="7" fillId="0" borderId="4" xfId="5" applyNumberFormat="1" applyFont="1" applyBorder="1" applyAlignment="1">
      <alignment horizontal="right" vertical="center"/>
    </xf>
    <xf numFmtId="165" fontId="10" fillId="0" borderId="4" xfId="10" applyNumberFormat="1" applyFont="1" applyBorder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5" fontId="7" fillId="0" borderId="4" xfId="8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5" fontId="3" fillId="0" borderId="4" xfId="11" applyNumberFormat="1" applyFont="1" applyBorder="1" applyAlignment="1">
      <alignment horizontal="left" wrapText="1"/>
    </xf>
    <xf numFmtId="165" fontId="7" fillId="0" borderId="4" xfId="8" applyNumberFormat="1" applyFont="1" applyBorder="1" applyAlignment="1">
      <alignment horizontal="left" wrapText="1"/>
    </xf>
    <xf numFmtId="165" fontId="3" fillId="0" borderId="4" xfId="11" applyNumberFormat="1" applyFont="1" applyBorder="1" applyAlignment="1">
      <alignment horizontal="left"/>
    </xf>
    <xf numFmtId="165" fontId="7" fillId="0" borderId="4" xfId="8" applyNumberFormat="1" applyFont="1" applyBorder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43" fontId="3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/>
    </xf>
    <xf numFmtId="167" fontId="7" fillId="0" borderId="4" xfId="15" applyFont="1" applyBorder="1" applyAlignment="1">
      <alignment horizontal="right" vertical="center"/>
    </xf>
    <xf numFmtId="167" fontId="7" fillId="0" borderId="4" xfId="14" applyFont="1" applyBorder="1" applyAlignment="1">
      <alignment horizontal="right" vertical="center"/>
    </xf>
    <xf numFmtId="0" fontId="3" fillId="0" borderId="4" xfId="13" applyFont="1" applyBorder="1" applyAlignment="1">
      <alignment horizontal="left" vertical="center" wrapText="1"/>
    </xf>
    <xf numFmtId="0" fontId="3" fillId="0" borderId="4" xfId="13" applyFont="1" applyBorder="1" applyAlignment="1">
      <alignment horizontal="center" vertical="center" wrapText="1"/>
    </xf>
    <xf numFmtId="0" fontId="3" fillId="0" borderId="0" xfId="13" applyFont="1" applyAlignment="1">
      <alignment horizontal="center" vertical="center" wrapText="1"/>
    </xf>
    <xf numFmtId="0" fontId="7" fillId="0" borderId="4" xfId="13" applyFont="1" applyBorder="1" applyAlignment="1">
      <alignment horizontal="left" vertical="center" wrapText="1"/>
    </xf>
    <xf numFmtId="49" fontId="3" fillId="0" borderId="4" xfId="6" applyNumberFormat="1" applyFont="1" applyBorder="1" applyAlignment="1">
      <alignment horizontal="left" wrapText="1"/>
    </xf>
    <xf numFmtId="165" fontId="19" fillId="0" borderId="4" xfId="0" applyNumberFormat="1" applyFont="1" applyBorder="1" applyAlignment="1">
      <alignment horizontal="right" vertical="center"/>
    </xf>
    <xf numFmtId="49" fontId="7" fillId="0" borderId="4" xfId="8" applyNumberFormat="1" applyFont="1" applyBorder="1" applyAlignment="1">
      <alignment horizontal="center" vertical="center"/>
    </xf>
    <xf numFmtId="165" fontId="7" fillId="0" borderId="4" xfId="8" applyNumberFormat="1" applyFont="1" applyBorder="1" applyAlignment="1">
      <alignment horizontal="center" vertical="center"/>
    </xf>
    <xf numFmtId="49" fontId="7" fillId="0" borderId="4" xfId="8" applyNumberFormat="1" applyFont="1" applyBorder="1" applyAlignment="1" applyProtection="1">
      <alignment horizontal="center" vertical="center" wrapText="1"/>
      <protection locked="0"/>
    </xf>
    <xf numFmtId="49" fontId="3" fillId="0" borderId="9" xfId="8" applyNumberFormat="1" applyFont="1" applyBorder="1" applyAlignment="1" applyProtection="1">
      <alignment horizontal="center" vertical="center" wrapText="1"/>
      <protection locked="0"/>
    </xf>
    <xf numFmtId="165" fontId="10" fillId="0" borderId="4" xfId="9" applyNumberFormat="1" applyFont="1" applyBorder="1" applyAlignment="1">
      <alignment horizontal="left" wrapText="1"/>
    </xf>
    <xf numFmtId="165" fontId="7" fillId="0" borderId="4" xfId="6" applyNumberFormat="1" applyFont="1" applyBorder="1" applyAlignment="1">
      <alignment horizontal="left" wrapText="1"/>
    </xf>
    <xf numFmtId="165" fontId="9" fillId="0" borderId="4" xfId="11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7" fillId="0" borderId="4" xfId="13" applyFont="1" applyBorder="1">
      <alignment horizontal="left" vertical="top" wrapText="1"/>
    </xf>
    <xf numFmtId="0" fontId="7" fillId="0" borderId="5" xfId="13" applyFont="1" applyBorder="1" applyAlignment="1">
      <alignment horizontal="left" vertical="center" wrapText="1"/>
    </xf>
    <xf numFmtId="0" fontId="7" fillId="0" borderId="6" xfId="13" applyFont="1" applyBorder="1" applyAlignment="1">
      <alignment horizontal="left" vertical="center" wrapText="1"/>
    </xf>
    <xf numFmtId="0" fontId="7" fillId="0" borderId="7" xfId="13" applyFont="1" applyBorder="1" applyAlignment="1">
      <alignment horizontal="left" vertical="center" wrapText="1"/>
    </xf>
    <xf numFmtId="0" fontId="7" fillId="0" borderId="4" xfId="13" applyFont="1" applyBorder="1" applyAlignment="1">
      <alignment horizontal="left" vertical="center" wrapText="1"/>
    </xf>
    <xf numFmtId="0" fontId="7" fillId="0" borderId="4" xfId="13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165" fontId="3" fillId="0" borderId="0" xfId="8" applyNumberFormat="1" applyFont="1" applyAlignment="1">
      <alignment horizontal="right" vertical="center"/>
    </xf>
    <xf numFmtId="165" fontId="3" fillId="0" borderId="0" xfId="8" applyNumberFormat="1" applyFont="1" applyAlignment="1">
      <alignment horizontal="center" vertical="center" wrapText="1"/>
    </xf>
    <xf numFmtId="165" fontId="9" fillId="0" borderId="0" xfId="8" applyNumberFormat="1" applyFont="1" applyAlignment="1">
      <alignment horizontal="right" vertical="center" wrapText="1"/>
    </xf>
    <xf numFmtId="165" fontId="3" fillId="0" borderId="4" xfId="8" applyNumberFormat="1" applyFont="1" applyBorder="1" applyAlignment="1">
      <alignment horizontal="center" vertical="center" wrapText="1"/>
    </xf>
    <xf numFmtId="165" fontId="3" fillId="0" borderId="4" xfId="9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3" fillId="0" borderId="4" xfId="1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9" fontId="3" fillId="0" borderId="8" xfId="8" applyNumberFormat="1" applyFont="1" applyBorder="1" applyAlignment="1" applyProtection="1">
      <alignment horizontal="center" vertical="center" wrapText="1"/>
      <protection locked="0"/>
    </xf>
    <xf numFmtId="49" fontId="3" fillId="0" borderId="9" xfId="8" applyNumberFormat="1" applyFont="1" applyBorder="1" applyAlignment="1" applyProtection="1">
      <alignment horizontal="center" vertical="center" wrapText="1"/>
      <protection locked="0"/>
    </xf>
    <xf numFmtId="49" fontId="3" fillId="0" borderId="10" xfId="8" applyNumberFormat="1" applyFont="1" applyBorder="1" applyAlignment="1" applyProtection="1">
      <alignment horizontal="center" vertical="top" wrapText="1"/>
      <protection locked="0"/>
    </xf>
    <xf numFmtId="49" fontId="3" fillId="0" borderId="8" xfId="8" applyNumberFormat="1" applyFont="1" applyBorder="1" applyAlignment="1" applyProtection="1">
      <alignment horizontal="center" vertical="top" wrapText="1"/>
      <protection locked="0"/>
    </xf>
    <xf numFmtId="49" fontId="3" fillId="0" borderId="9" xfId="8" applyNumberFormat="1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6">
    <cellStyle name="Comma" xfId="1" builtinId="3"/>
    <cellStyle name="Comma 15" xfId="3"/>
    <cellStyle name="Comma 2" xfId="7"/>
    <cellStyle name="Comma 2 2" xfId="5"/>
    <cellStyle name="Comma 2 3" xfId="9"/>
    <cellStyle name="Comma 3" xfId="10"/>
    <cellStyle name="Normal" xfId="0" builtinId="0"/>
    <cellStyle name="Normal 11 2" xfId="12"/>
    <cellStyle name="Normal 12" xfId="2"/>
    <cellStyle name="Normal 2" xfId="13"/>
    <cellStyle name="Normal 2 2" xfId="4"/>
    <cellStyle name="Normal 3" xfId="11"/>
    <cellStyle name="Normal 5 2" xfId="8"/>
    <cellStyle name="Normal_Book2" xfId="6"/>
    <cellStyle name="SN_241" xfId="15"/>
    <cellStyle name="SN_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zoomScale="96" zoomScaleNormal="96" workbookViewId="0">
      <selection activeCell="A2" sqref="A2"/>
    </sheetView>
  </sheetViews>
  <sheetFormatPr defaultRowHeight="16.5" x14ac:dyDescent="0.3"/>
  <cols>
    <col min="1" max="1" width="82.28515625" style="17" customWidth="1"/>
    <col min="2" max="2" width="23.28515625" style="28" bestFit="1" customWidth="1"/>
    <col min="3" max="3" width="15.42578125" style="7" bestFit="1" customWidth="1"/>
    <col min="4" max="4" width="9.140625" style="7"/>
    <col min="5" max="5" width="19.7109375" style="7" customWidth="1"/>
    <col min="6" max="6" width="35.42578125" style="7" customWidth="1"/>
    <col min="7" max="16384" width="9.140625" style="7"/>
  </cols>
  <sheetData>
    <row r="1" spans="1:5" x14ac:dyDescent="0.3">
      <c r="B1" s="16" t="s">
        <v>38</v>
      </c>
    </row>
    <row r="2" spans="1:5" x14ac:dyDescent="0.3">
      <c r="B2" s="16" t="s">
        <v>39</v>
      </c>
    </row>
    <row r="3" spans="1:5" ht="54" customHeight="1" x14ac:dyDescent="0.3">
      <c r="A3" s="89" t="s">
        <v>37</v>
      </c>
      <c r="B3" s="89"/>
    </row>
    <row r="5" spans="1:5" ht="17.25" thickBot="1" x14ac:dyDescent="0.35">
      <c r="B5" s="29" t="s">
        <v>40</v>
      </c>
    </row>
    <row r="6" spans="1:5" s="20" customFormat="1" ht="33" x14ac:dyDescent="0.3">
      <c r="A6" s="18" t="s">
        <v>0</v>
      </c>
      <c r="B6" s="19" t="s">
        <v>36</v>
      </c>
      <c r="E6" s="21"/>
    </row>
    <row r="7" spans="1:5" s="20" customFormat="1" x14ac:dyDescent="0.3">
      <c r="A7" s="69" t="s">
        <v>1</v>
      </c>
      <c r="B7" s="66">
        <f>B9+B61</f>
        <v>604000000</v>
      </c>
      <c r="E7" s="22"/>
    </row>
    <row r="8" spans="1:5" s="20" customFormat="1" x14ac:dyDescent="0.3">
      <c r="A8" s="69" t="s">
        <v>2</v>
      </c>
      <c r="B8" s="66"/>
      <c r="C8" s="23"/>
      <c r="D8" s="23"/>
      <c r="E8" s="23"/>
    </row>
    <row r="9" spans="1:5" s="20" customFormat="1" x14ac:dyDescent="0.3">
      <c r="A9" s="69" t="s">
        <v>3</v>
      </c>
      <c r="B9" s="66">
        <f>B11+B18</f>
        <v>255422030.09999999</v>
      </c>
    </row>
    <row r="10" spans="1:5" s="20" customFormat="1" x14ac:dyDescent="0.3">
      <c r="A10" s="69" t="s">
        <v>2</v>
      </c>
      <c r="B10" s="66"/>
      <c r="E10" s="21"/>
    </row>
    <row r="11" spans="1:5" s="20" customFormat="1" x14ac:dyDescent="0.3">
      <c r="A11" s="69" t="s">
        <v>4</v>
      </c>
      <c r="B11" s="66">
        <f>B13</f>
        <v>291376099</v>
      </c>
      <c r="C11" s="23"/>
      <c r="D11" s="23"/>
      <c r="E11" s="23"/>
    </row>
    <row r="12" spans="1:5" s="20" customFormat="1" x14ac:dyDescent="0.3">
      <c r="A12" s="69" t="s">
        <v>2</v>
      </c>
      <c r="B12" s="66"/>
    </row>
    <row r="13" spans="1:5" s="20" customFormat="1" ht="33" x14ac:dyDescent="0.3">
      <c r="A13" s="69" t="s">
        <v>5</v>
      </c>
      <c r="B13" s="66">
        <f>B14</f>
        <v>291376099</v>
      </c>
    </row>
    <row r="14" spans="1:5" s="20" customFormat="1" x14ac:dyDescent="0.3">
      <c r="A14" s="69" t="s">
        <v>6</v>
      </c>
      <c r="B14" s="66">
        <f>B16+B17</f>
        <v>291376099</v>
      </c>
    </row>
    <row r="15" spans="1:5" s="20" customFormat="1" x14ac:dyDescent="0.3">
      <c r="A15" s="69" t="s">
        <v>7</v>
      </c>
      <c r="B15" s="66"/>
    </row>
    <row r="16" spans="1:5" s="20" customFormat="1" x14ac:dyDescent="0.3">
      <c r="A16" s="69" t="s">
        <v>8</v>
      </c>
      <c r="B16" s="66">
        <f>291422350.6-46251.6</f>
        <v>291376099</v>
      </c>
    </row>
    <row r="17" spans="1:5" s="20" customFormat="1" x14ac:dyDescent="0.3">
      <c r="A17" s="69" t="s">
        <v>9</v>
      </c>
      <c r="B17" s="66"/>
    </row>
    <row r="18" spans="1:5" s="20" customFormat="1" x14ac:dyDescent="0.3">
      <c r="A18" s="69" t="s">
        <v>10</v>
      </c>
      <c r="B18" s="66">
        <f>B20+B24+B25+B29+B58</f>
        <v>-35954068.900000006</v>
      </c>
    </row>
    <row r="19" spans="1:5" s="20" customFormat="1" x14ac:dyDescent="0.3">
      <c r="A19" s="69" t="s">
        <v>2</v>
      </c>
      <c r="B19" s="66"/>
    </row>
    <row r="20" spans="1:5" s="20" customFormat="1" x14ac:dyDescent="0.3">
      <c r="A20" s="69" t="s">
        <v>11</v>
      </c>
      <c r="B20" s="66">
        <f>+B21</f>
        <v>-200000</v>
      </c>
    </row>
    <row r="21" spans="1:5" s="20" customFormat="1" x14ac:dyDescent="0.3">
      <c r="A21" s="69" t="s">
        <v>106</v>
      </c>
      <c r="B21" s="66">
        <f>+B23</f>
        <v>-200000</v>
      </c>
    </row>
    <row r="22" spans="1:5" s="20" customFormat="1" x14ac:dyDescent="0.3">
      <c r="A22" s="69" t="s">
        <v>7</v>
      </c>
      <c r="B22" s="66"/>
    </row>
    <row r="23" spans="1:5" s="20" customFormat="1" x14ac:dyDescent="0.3">
      <c r="A23" s="69" t="s">
        <v>107</v>
      </c>
      <c r="B23" s="66">
        <v>-200000</v>
      </c>
    </row>
    <row r="24" spans="1:5" s="20" customFormat="1" ht="33" hidden="1" x14ac:dyDescent="0.3">
      <c r="A24" s="69" t="s">
        <v>12</v>
      </c>
      <c r="B24" s="66"/>
    </row>
    <row r="25" spans="1:5" s="20" customFormat="1" x14ac:dyDescent="0.3">
      <c r="A25" s="69" t="s">
        <v>13</v>
      </c>
      <c r="B25" s="66">
        <f>B27+B28</f>
        <v>-63224324.999999993</v>
      </c>
    </row>
    <row r="26" spans="1:5" s="20" customFormat="1" x14ac:dyDescent="0.3">
      <c r="A26" s="69" t="s">
        <v>7</v>
      </c>
      <c r="B26" s="66"/>
    </row>
    <row r="27" spans="1:5" s="20" customFormat="1" ht="49.5" x14ac:dyDescent="0.3">
      <c r="A27" s="69" t="s">
        <v>14</v>
      </c>
      <c r="B27" s="66">
        <v>-37194344.999999993</v>
      </c>
      <c r="C27" s="23"/>
      <c r="D27" s="23"/>
      <c r="E27" s="23"/>
    </row>
    <row r="28" spans="1:5" s="20" customFormat="1" x14ac:dyDescent="0.3">
      <c r="A28" s="69" t="s">
        <v>15</v>
      </c>
      <c r="B28" s="66">
        <v>-26029980</v>
      </c>
    </row>
    <row r="29" spans="1:5" s="20" customFormat="1" x14ac:dyDescent="0.3">
      <c r="A29" s="69" t="s">
        <v>16</v>
      </c>
      <c r="B29" s="66">
        <f>SUM(B30:B57)</f>
        <v>31070256.09999999</v>
      </c>
      <c r="C29" s="24"/>
    </row>
    <row r="30" spans="1:5" s="20" customFormat="1" x14ac:dyDescent="0.3">
      <c r="A30" s="70" t="s">
        <v>78</v>
      </c>
      <c r="B30" s="67">
        <v>11797912.9</v>
      </c>
    </row>
    <row r="31" spans="1:5" s="20" customFormat="1" x14ac:dyDescent="0.3">
      <c r="A31" s="70" t="s">
        <v>79</v>
      </c>
      <c r="B31" s="67">
        <v>2761851.1</v>
      </c>
    </row>
    <row r="32" spans="1:5" s="20" customFormat="1" x14ac:dyDescent="0.3">
      <c r="A32" s="70" t="s">
        <v>80</v>
      </c>
      <c r="B32" s="67">
        <v>516110.1</v>
      </c>
    </row>
    <row r="33" spans="1:2" s="20" customFormat="1" x14ac:dyDescent="0.3">
      <c r="A33" s="70" t="s">
        <v>81</v>
      </c>
      <c r="B33" s="67">
        <v>489260.4</v>
      </c>
    </row>
    <row r="34" spans="1:2" s="20" customFormat="1" x14ac:dyDescent="0.3">
      <c r="A34" s="70" t="s">
        <v>82</v>
      </c>
      <c r="B34" s="67">
        <v>264024.09999999998</v>
      </c>
    </row>
    <row r="35" spans="1:2" s="20" customFormat="1" x14ac:dyDescent="0.3">
      <c r="A35" s="70" t="s">
        <v>83</v>
      </c>
      <c r="B35" s="67">
        <v>58203.3</v>
      </c>
    </row>
    <row r="36" spans="1:2" s="20" customFormat="1" x14ac:dyDescent="0.3">
      <c r="A36" s="70" t="s">
        <v>84</v>
      </c>
      <c r="B36" s="67">
        <v>481443.8</v>
      </c>
    </row>
    <row r="37" spans="1:2" s="20" customFormat="1" x14ac:dyDescent="0.3">
      <c r="A37" s="70" t="s">
        <v>85</v>
      </c>
      <c r="B37" s="67">
        <v>48779.199999999997</v>
      </c>
    </row>
    <row r="38" spans="1:2" s="20" customFormat="1" x14ac:dyDescent="0.3">
      <c r="A38" s="70" t="s">
        <v>86</v>
      </c>
      <c r="B38" s="67">
        <v>89185</v>
      </c>
    </row>
    <row r="39" spans="1:2" s="20" customFormat="1" x14ac:dyDescent="0.3">
      <c r="A39" s="70" t="s">
        <v>87</v>
      </c>
      <c r="B39" s="67">
        <v>3523809.5</v>
      </c>
    </row>
    <row r="40" spans="1:2" s="20" customFormat="1" x14ac:dyDescent="0.3">
      <c r="A40" s="70" t="s">
        <v>88</v>
      </c>
      <c r="B40" s="67">
        <v>2195029.7000000002</v>
      </c>
    </row>
    <row r="41" spans="1:2" s="20" customFormat="1" ht="33" x14ac:dyDescent="0.3">
      <c r="A41" s="70" t="s">
        <v>89</v>
      </c>
      <c r="B41" s="67">
        <v>93788</v>
      </c>
    </row>
    <row r="42" spans="1:2" s="20" customFormat="1" x14ac:dyDescent="0.3">
      <c r="A42" s="70" t="s">
        <v>90</v>
      </c>
      <c r="B42" s="67">
        <v>180792.8</v>
      </c>
    </row>
    <row r="43" spans="1:2" s="20" customFormat="1" x14ac:dyDescent="0.3">
      <c r="A43" s="70" t="s">
        <v>91</v>
      </c>
      <c r="B43" s="67">
        <v>97019.7</v>
      </c>
    </row>
    <row r="44" spans="1:2" s="20" customFormat="1" x14ac:dyDescent="0.3">
      <c r="A44" s="70" t="s">
        <v>92</v>
      </c>
      <c r="B44" s="67">
        <v>1613917.4</v>
      </c>
    </row>
    <row r="45" spans="1:2" s="20" customFormat="1" x14ac:dyDescent="0.3">
      <c r="A45" s="70" t="s">
        <v>93</v>
      </c>
      <c r="B45" s="67">
        <v>1877780</v>
      </c>
    </row>
    <row r="46" spans="1:2" s="20" customFormat="1" ht="49.5" hidden="1" x14ac:dyDescent="0.3">
      <c r="A46" s="70" t="s">
        <v>94</v>
      </c>
      <c r="B46" s="68">
        <v>0</v>
      </c>
    </row>
    <row r="47" spans="1:2" s="20" customFormat="1" x14ac:dyDescent="0.3">
      <c r="A47" s="70" t="s">
        <v>95</v>
      </c>
      <c r="B47" s="67">
        <v>1281330.2</v>
      </c>
    </row>
    <row r="48" spans="1:2" s="20" customFormat="1" ht="33" x14ac:dyDescent="0.3">
      <c r="A48" s="70" t="s">
        <v>96</v>
      </c>
      <c r="B48" s="67">
        <v>150848.70000000001</v>
      </c>
    </row>
    <row r="49" spans="1:4" s="20" customFormat="1" x14ac:dyDescent="0.3">
      <c r="A49" s="70" t="s">
        <v>97</v>
      </c>
      <c r="B49" s="67">
        <v>78982.7</v>
      </c>
    </row>
    <row r="50" spans="1:4" s="20" customFormat="1" x14ac:dyDescent="0.3">
      <c r="A50" s="70" t="s">
        <v>98</v>
      </c>
      <c r="B50" s="67">
        <v>58500.9</v>
      </c>
    </row>
    <row r="51" spans="1:4" s="20" customFormat="1" x14ac:dyDescent="0.3">
      <c r="A51" s="70" t="s">
        <v>99</v>
      </c>
      <c r="B51" s="67">
        <v>9251.2000000000007</v>
      </c>
    </row>
    <row r="52" spans="1:4" s="20" customFormat="1" x14ac:dyDescent="0.3">
      <c r="A52" s="70" t="s">
        <v>100</v>
      </c>
      <c r="B52" s="67">
        <v>29548.400000000001</v>
      </c>
    </row>
    <row r="53" spans="1:4" s="20" customFormat="1" x14ac:dyDescent="0.3">
      <c r="A53" s="70" t="s">
        <v>101</v>
      </c>
      <c r="B53" s="67">
        <v>499.4</v>
      </c>
    </row>
    <row r="54" spans="1:4" s="20" customFormat="1" x14ac:dyDescent="0.3">
      <c r="A54" s="70" t="s">
        <v>102</v>
      </c>
      <c r="B54" s="67">
        <v>1812.6</v>
      </c>
    </row>
    <row r="55" spans="1:4" s="20" customFormat="1" x14ac:dyDescent="0.3">
      <c r="A55" s="70" t="s">
        <v>103</v>
      </c>
      <c r="B55" s="67">
        <v>700850</v>
      </c>
    </row>
    <row r="56" spans="1:4" s="20" customFormat="1" x14ac:dyDescent="0.3">
      <c r="A56" s="70" t="s">
        <v>104</v>
      </c>
      <c r="B56" s="67">
        <v>3058.3</v>
      </c>
    </row>
    <row r="57" spans="1:4" s="20" customFormat="1" x14ac:dyDescent="0.3">
      <c r="A57" s="70" t="s">
        <v>105</v>
      </c>
      <c r="B57" s="67">
        <v>2666666.7000000002</v>
      </c>
    </row>
    <row r="58" spans="1:4" s="25" customFormat="1" x14ac:dyDescent="0.3">
      <c r="A58" s="69" t="s">
        <v>17</v>
      </c>
      <c r="B58" s="66">
        <f>B59+B60</f>
        <v>-3600000</v>
      </c>
    </row>
    <row r="59" spans="1:4" s="20" customFormat="1" x14ac:dyDescent="0.3">
      <c r="A59" s="69" t="s">
        <v>18</v>
      </c>
      <c r="B59" s="66">
        <v>-3600000</v>
      </c>
    </row>
    <row r="60" spans="1:4" s="20" customFormat="1" x14ac:dyDescent="0.3">
      <c r="A60" s="69" t="s">
        <v>19</v>
      </c>
      <c r="B60" s="66"/>
    </row>
    <row r="61" spans="1:4" s="20" customFormat="1" x14ac:dyDescent="0.3">
      <c r="A61" s="69" t="s">
        <v>20</v>
      </c>
      <c r="B61" s="66">
        <f>B63+B73</f>
        <v>348577969.89999998</v>
      </c>
      <c r="D61" s="23"/>
    </row>
    <row r="62" spans="1:4" s="20" customFormat="1" x14ac:dyDescent="0.3">
      <c r="A62" s="69" t="s">
        <v>21</v>
      </c>
      <c r="B62" s="66"/>
    </row>
    <row r="63" spans="1:4" s="20" customFormat="1" x14ac:dyDescent="0.3">
      <c r="A63" s="69" t="s">
        <v>4</v>
      </c>
      <c r="B63" s="66">
        <f>B65+B69+B71+B72</f>
        <v>357824058.79999995</v>
      </c>
    </row>
    <row r="64" spans="1:4" s="20" customFormat="1" x14ac:dyDescent="0.3">
      <c r="A64" s="69" t="s">
        <v>2</v>
      </c>
      <c r="B64" s="66"/>
    </row>
    <row r="65" spans="1:4" s="20" customFormat="1" x14ac:dyDescent="0.3">
      <c r="A65" s="69" t="s">
        <v>22</v>
      </c>
      <c r="B65" s="66">
        <f>B67+B68</f>
        <v>478659276.59999996</v>
      </c>
      <c r="C65" s="26"/>
      <c r="D65" s="23"/>
    </row>
    <row r="66" spans="1:4" s="20" customFormat="1" x14ac:dyDescent="0.3">
      <c r="A66" s="69" t="s">
        <v>7</v>
      </c>
      <c r="B66" s="66"/>
      <c r="D66" s="23"/>
    </row>
    <row r="67" spans="1:4" s="20" customFormat="1" x14ac:dyDescent="0.3">
      <c r="A67" s="69" t="s">
        <v>23</v>
      </c>
      <c r="B67" s="66">
        <v>217319526.59999996</v>
      </c>
    </row>
    <row r="68" spans="1:4" s="20" customFormat="1" x14ac:dyDescent="0.3">
      <c r="A68" s="69" t="s">
        <v>24</v>
      </c>
      <c r="B68" s="66">
        <v>261339750</v>
      </c>
    </row>
    <row r="69" spans="1:4" s="20" customFormat="1" x14ac:dyDescent="0.3">
      <c r="A69" s="69" t="s">
        <v>25</v>
      </c>
      <c r="B69" s="66">
        <f>B70</f>
        <v>-182098939.40000001</v>
      </c>
    </row>
    <row r="70" spans="1:4" s="20" customFormat="1" x14ac:dyDescent="0.3">
      <c r="A70" s="69" t="s">
        <v>6</v>
      </c>
      <c r="B70" s="66">
        <v>-182098939.40000001</v>
      </c>
    </row>
    <row r="71" spans="1:4" s="20" customFormat="1" x14ac:dyDescent="0.3">
      <c r="A71" s="69" t="s">
        <v>26</v>
      </c>
      <c r="B71" s="66">
        <v>193585000</v>
      </c>
    </row>
    <row r="72" spans="1:4" s="20" customFormat="1" x14ac:dyDescent="0.3">
      <c r="A72" s="69" t="s">
        <v>27</v>
      </c>
      <c r="B72" s="66">
        <v>-132321278.40000001</v>
      </c>
    </row>
    <row r="73" spans="1:4" s="20" customFormat="1" x14ac:dyDescent="0.3">
      <c r="A73" s="69" t="s">
        <v>28</v>
      </c>
      <c r="B73" s="66">
        <f>B75+B78</f>
        <v>-9246088.8999999985</v>
      </c>
    </row>
    <row r="74" spans="1:4" s="20" customFormat="1" x14ac:dyDescent="0.3">
      <c r="A74" s="69" t="s">
        <v>2</v>
      </c>
      <c r="B74" s="66"/>
    </row>
    <row r="75" spans="1:4" s="20" customFormat="1" x14ac:dyDescent="0.3">
      <c r="A75" s="69" t="s">
        <v>29</v>
      </c>
      <c r="B75" s="66">
        <f>B77</f>
        <v>393208.3</v>
      </c>
    </row>
    <row r="76" spans="1:4" s="20" customFormat="1" x14ac:dyDescent="0.3">
      <c r="A76" s="69" t="s">
        <v>7</v>
      </c>
      <c r="B76" s="66"/>
    </row>
    <row r="77" spans="1:4" s="20" customFormat="1" x14ac:dyDescent="0.3">
      <c r="A77" s="69" t="s">
        <v>30</v>
      </c>
      <c r="B77" s="66">
        <v>393208.3</v>
      </c>
    </row>
    <row r="78" spans="1:4" s="20" customFormat="1" x14ac:dyDescent="0.3">
      <c r="A78" s="69" t="s">
        <v>31</v>
      </c>
      <c r="B78" s="66">
        <f>B79+B82</f>
        <v>-9639297.1999999993</v>
      </c>
    </row>
    <row r="79" spans="1:4" s="20" customFormat="1" x14ac:dyDescent="0.3">
      <c r="A79" s="69" t="s">
        <v>6</v>
      </c>
      <c r="B79" s="66">
        <f>B81</f>
        <v>-8455417.5</v>
      </c>
    </row>
    <row r="80" spans="1:4" s="20" customFormat="1" x14ac:dyDescent="0.3">
      <c r="A80" s="69" t="s">
        <v>7</v>
      </c>
      <c r="B80" s="66"/>
    </row>
    <row r="81" spans="1:2" s="20" customFormat="1" ht="33" x14ac:dyDescent="0.3">
      <c r="A81" s="69" t="s">
        <v>32</v>
      </c>
      <c r="B81" s="66">
        <v>-8455417.5</v>
      </c>
    </row>
    <row r="82" spans="1:2" s="20" customFormat="1" x14ac:dyDescent="0.3">
      <c r="A82" s="69" t="s">
        <v>33</v>
      </c>
      <c r="B82" s="66">
        <f>B84+B85</f>
        <v>-1183879.7</v>
      </c>
    </row>
    <row r="83" spans="1:2" s="20" customFormat="1" x14ac:dyDescent="0.3">
      <c r="A83" s="69" t="s">
        <v>7</v>
      </c>
      <c r="B83" s="66"/>
    </row>
    <row r="84" spans="1:2" s="20" customFormat="1" x14ac:dyDescent="0.3">
      <c r="A84" s="27" t="s">
        <v>34</v>
      </c>
      <c r="B84" s="66">
        <v>-666562.5</v>
      </c>
    </row>
    <row r="85" spans="1:2" s="20" customFormat="1" x14ac:dyDescent="0.3">
      <c r="A85" s="27" t="s">
        <v>35</v>
      </c>
      <c r="B85" s="66">
        <v>-517317.2</v>
      </c>
    </row>
  </sheetData>
  <mergeCells count="1">
    <mergeCell ref="A3:B3"/>
  </mergeCells>
  <pageMargins left="0.23622047244094491" right="0.23622047244094491" top="0.27559055118110237" bottom="0.38" header="0.19685039370078741" footer="0.19685039370078741"/>
  <pageSetup paperSize="9" scale="90" firstPageNumber="144" orientation="portrait" useFirstPageNumber="1" verticalDpi="0" r:id="rId1"/>
  <headerFooter>
    <oddHeader>Page &amp;P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A2" sqref="A2:F2"/>
    </sheetView>
  </sheetViews>
  <sheetFormatPr defaultRowHeight="16.5" x14ac:dyDescent="0.25"/>
  <cols>
    <col min="1" max="1" width="7.5703125" style="10" customWidth="1"/>
    <col min="2" max="2" width="14.140625" style="10" customWidth="1"/>
    <col min="3" max="3" width="14.28515625" style="10" customWidth="1"/>
    <col min="4" max="6" width="51.42578125" style="10" customWidth="1"/>
    <col min="7" max="7" width="26.5703125" style="13" customWidth="1"/>
    <col min="8" max="16384" width="9.140625" style="10"/>
  </cols>
  <sheetData>
    <row r="1" spans="1:7" ht="33" x14ac:dyDescent="0.25">
      <c r="G1" s="11" t="s">
        <v>164</v>
      </c>
    </row>
    <row r="2" spans="1:7" ht="54.75" customHeight="1" x14ac:dyDescent="0.25">
      <c r="A2" s="96" t="s">
        <v>165</v>
      </c>
      <c r="B2" s="96"/>
      <c r="C2" s="96"/>
      <c r="D2" s="96"/>
      <c r="E2" s="96"/>
      <c r="F2" s="96"/>
    </row>
    <row r="3" spans="1:7" ht="16.5" customHeight="1" x14ac:dyDescent="0.3">
      <c r="A3" s="42"/>
      <c r="B3" s="42"/>
      <c r="C3" s="42"/>
      <c r="D3" s="42"/>
      <c r="E3" s="42"/>
      <c r="F3" s="14"/>
      <c r="G3" s="15" t="s">
        <v>40</v>
      </c>
    </row>
    <row r="4" spans="1:7" ht="20.25" customHeight="1" x14ac:dyDescent="0.25">
      <c r="A4" s="95" t="s">
        <v>108</v>
      </c>
      <c r="B4" s="95" t="s">
        <v>109</v>
      </c>
      <c r="C4" s="95"/>
      <c r="D4" s="95" t="s">
        <v>110</v>
      </c>
      <c r="E4" s="95" t="s">
        <v>111</v>
      </c>
      <c r="F4" s="95" t="s">
        <v>112</v>
      </c>
      <c r="G4" s="95" t="s">
        <v>113</v>
      </c>
    </row>
    <row r="5" spans="1:7" ht="49.5" x14ac:dyDescent="0.25">
      <c r="A5" s="95"/>
      <c r="B5" s="41" t="s">
        <v>114</v>
      </c>
      <c r="C5" s="41" t="s">
        <v>115</v>
      </c>
      <c r="D5" s="95"/>
      <c r="E5" s="95"/>
      <c r="F5" s="95"/>
      <c r="G5" s="95"/>
    </row>
    <row r="6" spans="1:7" x14ac:dyDescent="0.25">
      <c r="A6" s="90" t="s">
        <v>116</v>
      </c>
      <c r="B6" s="90"/>
      <c r="C6" s="12"/>
      <c r="D6" s="12"/>
      <c r="E6" s="12"/>
      <c r="F6" s="12"/>
      <c r="G6" s="71">
        <f>+G8+G13+G16+G24</f>
        <v>387483839.99999994</v>
      </c>
    </row>
    <row r="7" spans="1:7" x14ac:dyDescent="0.25">
      <c r="A7" s="90" t="s">
        <v>6</v>
      </c>
      <c r="B7" s="90"/>
      <c r="C7" s="90"/>
      <c r="D7" s="90"/>
      <c r="E7" s="90"/>
      <c r="F7" s="90"/>
      <c r="G7" s="72"/>
    </row>
    <row r="8" spans="1:7" ht="49.5" x14ac:dyDescent="0.25">
      <c r="A8" s="12"/>
      <c r="B8" s="43">
        <v>1211</v>
      </c>
      <c r="C8" s="76"/>
      <c r="D8" s="79" t="s">
        <v>117</v>
      </c>
      <c r="E8" s="79" t="s">
        <v>118</v>
      </c>
      <c r="F8" s="79" t="s">
        <v>119</v>
      </c>
      <c r="G8" s="73">
        <f>G9+G10+G11</f>
        <v>322875635.30000001</v>
      </c>
    </row>
    <row r="9" spans="1:7" ht="66" x14ac:dyDescent="0.25">
      <c r="A9" s="12"/>
      <c r="B9" s="76"/>
      <c r="C9" s="77" t="s">
        <v>120</v>
      </c>
      <c r="D9" s="76" t="s">
        <v>121</v>
      </c>
      <c r="E9" s="76" t="s">
        <v>122</v>
      </c>
      <c r="F9" s="76" t="s">
        <v>123</v>
      </c>
      <c r="G9" s="72">
        <f>-+hav.3!B70</f>
        <v>182098939.40000001</v>
      </c>
    </row>
    <row r="10" spans="1:7" ht="66" x14ac:dyDescent="0.25">
      <c r="A10" s="12"/>
      <c r="B10" s="76"/>
      <c r="C10" s="77" t="s">
        <v>124</v>
      </c>
      <c r="D10" s="76" t="s">
        <v>125</v>
      </c>
      <c r="E10" s="76" t="s">
        <v>126</v>
      </c>
      <c r="F10" s="76" t="s">
        <v>127</v>
      </c>
      <c r="G10" s="72">
        <f>-hav.3!B81</f>
        <v>8455417.5</v>
      </c>
    </row>
    <row r="11" spans="1:7" ht="33" x14ac:dyDescent="0.25">
      <c r="A11" s="12"/>
      <c r="B11" s="76"/>
      <c r="C11" s="78" t="s">
        <v>128</v>
      </c>
      <c r="D11" s="76" t="s">
        <v>129</v>
      </c>
      <c r="E11" s="76" t="s">
        <v>129</v>
      </c>
      <c r="F11" s="76" t="s">
        <v>130</v>
      </c>
      <c r="G11" s="72">
        <f>-hav.3!B72</f>
        <v>132321278.40000001</v>
      </c>
    </row>
    <row r="12" spans="1:7" x14ac:dyDescent="0.25">
      <c r="A12" s="91" t="s">
        <v>45</v>
      </c>
      <c r="B12" s="92"/>
      <c r="C12" s="92"/>
      <c r="D12" s="92"/>
      <c r="E12" s="92"/>
      <c r="F12" s="93"/>
      <c r="G12" s="72"/>
    </row>
    <row r="13" spans="1:7" ht="33" x14ac:dyDescent="0.25">
      <c r="A13" s="12"/>
      <c r="B13" s="43">
        <v>1157</v>
      </c>
      <c r="C13" s="76"/>
      <c r="D13" s="79" t="s">
        <v>62</v>
      </c>
      <c r="E13" s="79" t="s">
        <v>131</v>
      </c>
      <c r="F13" s="79" t="s">
        <v>132</v>
      </c>
      <c r="G13" s="73">
        <f>G14+G15</f>
        <v>1288049.8999999999</v>
      </c>
    </row>
    <row r="14" spans="1:7" ht="82.5" x14ac:dyDescent="0.25">
      <c r="A14" s="12"/>
      <c r="B14" s="76"/>
      <c r="C14" s="77" t="s">
        <v>133</v>
      </c>
      <c r="D14" s="76" t="s">
        <v>134</v>
      </c>
      <c r="E14" s="76" t="s">
        <v>135</v>
      </c>
      <c r="F14" s="1" t="s">
        <v>46</v>
      </c>
      <c r="G14" s="72">
        <f>+'hav.3-1.1.1'!D14</f>
        <v>1060133.3999999999</v>
      </c>
    </row>
    <row r="15" spans="1:7" ht="82.5" x14ac:dyDescent="0.25">
      <c r="A15" s="12"/>
      <c r="B15" s="76"/>
      <c r="C15" s="77" t="s">
        <v>136</v>
      </c>
      <c r="D15" s="76" t="s">
        <v>70</v>
      </c>
      <c r="E15" s="76" t="s">
        <v>137</v>
      </c>
      <c r="F15" s="1" t="s">
        <v>46</v>
      </c>
      <c r="G15" s="72">
        <f>+'hav.3-1.1.1'!D20</f>
        <v>227916.5</v>
      </c>
    </row>
    <row r="16" spans="1:7" ht="66" x14ac:dyDescent="0.25">
      <c r="A16" s="12"/>
      <c r="B16" s="43">
        <v>1167</v>
      </c>
      <c r="C16" s="77"/>
      <c r="D16" s="79" t="s">
        <v>71</v>
      </c>
      <c r="E16" s="79" t="s">
        <v>138</v>
      </c>
      <c r="F16" s="79" t="s">
        <v>139</v>
      </c>
      <c r="G16" s="74">
        <f>G17+G18+G19+G20+G21+G22</f>
        <v>62136275.099999994</v>
      </c>
    </row>
    <row r="17" spans="1:7" ht="148.5" x14ac:dyDescent="0.25">
      <c r="A17" s="12"/>
      <c r="B17" s="76"/>
      <c r="C17" s="77" t="s">
        <v>140</v>
      </c>
      <c r="D17" s="76" t="s">
        <v>141</v>
      </c>
      <c r="E17" s="76" t="s">
        <v>142</v>
      </c>
      <c r="F17" s="1" t="s">
        <v>46</v>
      </c>
      <c r="G17" s="72">
        <f>+'hav.3-1.1.1'!D29</f>
        <v>634443.19999999995</v>
      </c>
    </row>
    <row r="18" spans="1:7" ht="115.5" x14ac:dyDescent="0.25">
      <c r="A18" s="12"/>
      <c r="B18" s="76"/>
      <c r="C18" s="77" t="s">
        <v>143</v>
      </c>
      <c r="D18" s="76" t="s">
        <v>144</v>
      </c>
      <c r="E18" s="76" t="s">
        <v>145</v>
      </c>
      <c r="F18" s="76" t="s">
        <v>46</v>
      </c>
      <c r="G18" s="72">
        <f>+'hav.3-1.1.1'!D37</f>
        <v>31400151.899999999</v>
      </c>
    </row>
    <row r="19" spans="1:7" ht="82.5" x14ac:dyDescent="0.25">
      <c r="A19" s="12"/>
      <c r="B19" s="76"/>
      <c r="C19" s="77" t="s">
        <v>146</v>
      </c>
      <c r="D19" s="76" t="s">
        <v>77</v>
      </c>
      <c r="E19" s="76" t="s">
        <v>147</v>
      </c>
      <c r="F19" s="76" t="s">
        <v>46</v>
      </c>
      <c r="G19" s="72">
        <f>+'hav.3-1.1.1.1'!D12</f>
        <v>12500000</v>
      </c>
    </row>
    <row r="20" spans="1:7" ht="82.5" x14ac:dyDescent="0.25">
      <c r="A20" s="12"/>
      <c r="B20" s="76"/>
      <c r="C20" s="77" t="s">
        <v>148</v>
      </c>
      <c r="D20" s="76" t="s">
        <v>49</v>
      </c>
      <c r="E20" s="76" t="s">
        <v>149</v>
      </c>
      <c r="F20" s="76" t="s">
        <v>46</v>
      </c>
      <c r="G20" s="72">
        <f>+'hav.3-1.1.1.1'!D20</f>
        <v>13529980</v>
      </c>
    </row>
    <row r="21" spans="1:7" ht="132" x14ac:dyDescent="0.25">
      <c r="A21" s="12"/>
      <c r="B21" s="76"/>
      <c r="C21" s="77" t="s">
        <v>150</v>
      </c>
      <c r="D21" s="76" t="s">
        <v>51</v>
      </c>
      <c r="E21" s="76" t="s">
        <v>151</v>
      </c>
      <c r="F21" s="76" t="s">
        <v>46</v>
      </c>
      <c r="G21" s="72">
        <f>+'hav.3-1.1.1'!D45</f>
        <v>3871700</v>
      </c>
    </row>
    <row r="22" spans="1:7" ht="33" x14ac:dyDescent="0.25">
      <c r="A22" s="12"/>
      <c r="B22" s="76"/>
      <c r="C22" s="77" t="s">
        <v>152</v>
      </c>
      <c r="D22" s="76" t="s">
        <v>153</v>
      </c>
      <c r="E22" s="76" t="s">
        <v>154</v>
      </c>
      <c r="F22" s="76" t="s">
        <v>127</v>
      </c>
      <c r="G22" s="72">
        <f>-hav.3!B23</f>
        <v>200000</v>
      </c>
    </row>
    <row r="23" spans="1:7" x14ac:dyDescent="0.25">
      <c r="A23" s="94" t="s">
        <v>52</v>
      </c>
      <c r="B23" s="94"/>
      <c r="C23" s="94"/>
      <c r="D23" s="94"/>
      <c r="E23" s="94"/>
      <c r="F23" s="94"/>
      <c r="G23" s="72"/>
    </row>
    <row r="24" spans="1:7" ht="33" x14ac:dyDescent="0.25">
      <c r="A24" s="12"/>
      <c r="B24" s="43">
        <v>1226</v>
      </c>
      <c r="C24" s="76"/>
      <c r="D24" s="79" t="s">
        <v>155</v>
      </c>
      <c r="E24" s="79" t="s">
        <v>156</v>
      </c>
      <c r="F24" s="79" t="s">
        <v>157</v>
      </c>
      <c r="G24" s="75">
        <f>G25+G26</f>
        <v>1183879.7</v>
      </c>
    </row>
    <row r="25" spans="1:7" ht="33" x14ac:dyDescent="0.25">
      <c r="A25" s="12"/>
      <c r="B25" s="76"/>
      <c r="C25" s="77" t="s">
        <v>158</v>
      </c>
      <c r="D25" s="76" t="s">
        <v>159</v>
      </c>
      <c r="E25" s="76" t="s">
        <v>160</v>
      </c>
      <c r="F25" s="76" t="s">
        <v>127</v>
      </c>
      <c r="G25" s="72">
        <f>-hav.3!B85</f>
        <v>517317.2</v>
      </c>
    </row>
    <row r="26" spans="1:7" ht="66" x14ac:dyDescent="0.25">
      <c r="A26" s="12"/>
      <c r="B26" s="76"/>
      <c r="C26" s="77" t="s">
        <v>161</v>
      </c>
      <c r="D26" s="76" t="s">
        <v>162</v>
      </c>
      <c r="E26" s="76" t="s">
        <v>163</v>
      </c>
      <c r="F26" s="76" t="s">
        <v>127</v>
      </c>
      <c r="G26" s="72">
        <f>-hav.3!B84</f>
        <v>666562.5</v>
      </c>
    </row>
  </sheetData>
  <mergeCells count="11">
    <mergeCell ref="A2:F2"/>
    <mergeCell ref="A4:A5"/>
    <mergeCell ref="B4:C4"/>
    <mergeCell ref="D4:D5"/>
    <mergeCell ref="E4:E5"/>
    <mergeCell ref="F4:F5"/>
    <mergeCell ref="A6:B6"/>
    <mergeCell ref="A7:F7"/>
    <mergeCell ref="A12:F12"/>
    <mergeCell ref="A23:F23"/>
    <mergeCell ref="G4:G5"/>
  </mergeCells>
  <pageMargins left="0.19685039370078741" right="0.23622047244094491" top="0.19685039370078741" bottom="0.3" header="0.15748031496062992" footer="0.15748031496062992"/>
  <pageSetup paperSize="9" scale="66" firstPageNumber="146" orientation="landscape" useFirstPageNumber="1" verticalDpi="30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A2" sqref="A2"/>
    </sheetView>
  </sheetViews>
  <sheetFormatPr defaultRowHeight="16.5" x14ac:dyDescent="0.3"/>
  <cols>
    <col min="1" max="1" width="10.85546875" style="30" customWidth="1"/>
    <col min="2" max="2" width="16.7109375" style="30" customWidth="1"/>
    <col min="3" max="3" width="92.28515625" style="30" customWidth="1"/>
    <col min="4" max="4" width="18.7109375" style="30" customWidth="1"/>
    <col min="5" max="5" width="19" style="30" customWidth="1"/>
    <col min="6" max="6" width="18.7109375" style="30" customWidth="1"/>
    <col min="7" max="7" width="17" style="30" customWidth="1"/>
    <col min="8" max="8" width="16.140625" style="30" bestFit="1" customWidth="1"/>
    <col min="9" max="9" width="17.28515625" style="30" customWidth="1"/>
    <col min="10" max="10" width="19.5703125" style="30" customWidth="1"/>
    <col min="11" max="11" width="11.7109375" style="30" customWidth="1"/>
    <col min="12" max="16384" width="9.140625" style="30"/>
  </cols>
  <sheetData>
    <row r="1" spans="1:6" ht="23.25" customHeight="1" x14ac:dyDescent="0.3">
      <c r="E1" s="97" t="s">
        <v>53</v>
      </c>
      <c r="F1" s="97"/>
    </row>
    <row r="2" spans="1:6" ht="22.5" customHeight="1" x14ac:dyDescent="0.3">
      <c r="E2" s="97" t="s">
        <v>54</v>
      </c>
      <c r="F2" s="97"/>
    </row>
    <row r="3" spans="1:6" s="31" customFormat="1" ht="51.75" customHeight="1" x14ac:dyDescent="0.25">
      <c r="A3" s="98" t="s">
        <v>55</v>
      </c>
      <c r="B3" s="98"/>
      <c r="C3" s="98"/>
      <c r="D3" s="98"/>
      <c r="E3" s="98"/>
      <c r="F3" s="98"/>
    </row>
    <row r="4" spans="1:6" s="31" customFormat="1" ht="21.75" customHeight="1" x14ac:dyDescent="0.25">
      <c r="A4" s="46"/>
      <c r="B4" s="46"/>
      <c r="C4" s="46"/>
      <c r="E4" s="99" t="s">
        <v>40</v>
      </c>
      <c r="F4" s="99"/>
    </row>
    <row r="5" spans="1:6" s="32" customFormat="1" x14ac:dyDescent="0.25">
      <c r="A5" s="100" t="s">
        <v>41</v>
      </c>
      <c r="B5" s="100"/>
      <c r="C5" s="101" t="s">
        <v>42</v>
      </c>
      <c r="D5" s="102" t="s">
        <v>36</v>
      </c>
      <c r="E5" s="103"/>
      <c r="F5" s="104"/>
    </row>
    <row r="6" spans="1:6" ht="26.25" customHeight="1" x14ac:dyDescent="0.3">
      <c r="A6" s="100"/>
      <c r="B6" s="100"/>
      <c r="C6" s="101"/>
      <c r="D6" s="105" t="s">
        <v>56</v>
      </c>
      <c r="E6" s="105" t="s">
        <v>57</v>
      </c>
      <c r="F6" s="105"/>
    </row>
    <row r="7" spans="1:6" s="31" customFormat="1" ht="37.5" customHeight="1" x14ac:dyDescent="0.25">
      <c r="A7" s="47" t="s">
        <v>43</v>
      </c>
      <c r="B7" s="47" t="s">
        <v>44</v>
      </c>
      <c r="C7" s="101"/>
      <c r="D7" s="105"/>
      <c r="E7" s="48" t="s">
        <v>58</v>
      </c>
      <c r="F7" s="48" t="s">
        <v>59</v>
      </c>
    </row>
    <row r="8" spans="1:6" s="31" customFormat="1" ht="44.25" customHeight="1" x14ac:dyDescent="0.3">
      <c r="A8" s="65"/>
      <c r="B8" s="65"/>
      <c r="C8" s="86" t="s">
        <v>60</v>
      </c>
      <c r="D8" s="33">
        <f>+E8+F8</f>
        <v>37194344.999999993</v>
      </c>
      <c r="E8" s="33">
        <f>+E10</f>
        <v>36817727.199999996</v>
      </c>
      <c r="F8" s="33">
        <f>+F10</f>
        <v>376617.80000000005</v>
      </c>
    </row>
    <row r="9" spans="1:6" s="7" customFormat="1" ht="26.25" customHeight="1" x14ac:dyDescent="0.3">
      <c r="A9" s="107"/>
      <c r="B9" s="107"/>
      <c r="C9" s="62" t="s">
        <v>2</v>
      </c>
      <c r="D9" s="81"/>
      <c r="E9" s="81"/>
      <c r="F9" s="81"/>
    </row>
    <row r="10" spans="1:6" ht="36" customHeight="1" x14ac:dyDescent="0.3">
      <c r="A10" s="82"/>
      <c r="B10" s="83"/>
      <c r="C10" s="87" t="s">
        <v>61</v>
      </c>
      <c r="D10" s="33">
        <f>+E10+F10</f>
        <v>37194344.999999993</v>
      </c>
      <c r="E10" s="33">
        <f>E11+E28</f>
        <v>36817727.199999996</v>
      </c>
      <c r="F10" s="33">
        <f>F11+F28</f>
        <v>376617.80000000005</v>
      </c>
    </row>
    <row r="11" spans="1:6" ht="30.75" customHeight="1" x14ac:dyDescent="0.3">
      <c r="A11" s="84">
        <v>1157</v>
      </c>
      <c r="B11" s="83"/>
      <c r="C11" s="63" t="s">
        <v>62</v>
      </c>
      <c r="D11" s="33">
        <f t="shared" ref="D11:D52" si="0">+E11+F11</f>
        <v>1288049.8999999999</v>
      </c>
      <c r="E11" s="33">
        <f>+E12+E20</f>
        <v>1068304.8999999999</v>
      </c>
      <c r="F11" s="33">
        <f>+F12+F20</f>
        <v>219745</v>
      </c>
    </row>
    <row r="12" spans="1:6" ht="53.25" customHeight="1" x14ac:dyDescent="0.3">
      <c r="A12" s="84"/>
      <c r="B12" s="44">
        <v>42001</v>
      </c>
      <c r="C12" s="80" t="s">
        <v>166</v>
      </c>
      <c r="D12" s="34">
        <f t="shared" si="0"/>
        <v>1060133.3999999999</v>
      </c>
      <c r="E12" s="34">
        <f>+E16</f>
        <v>860152.4</v>
      </c>
      <c r="F12" s="34">
        <f>+F16</f>
        <v>199981</v>
      </c>
    </row>
    <row r="13" spans="1:6" x14ac:dyDescent="0.3">
      <c r="A13" s="107"/>
      <c r="B13" s="107"/>
      <c r="C13" s="64" t="s">
        <v>63</v>
      </c>
      <c r="D13" s="34">
        <f t="shared" si="0"/>
        <v>0</v>
      </c>
      <c r="E13" s="34"/>
      <c r="F13" s="34"/>
    </row>
    <row r="14" spans="1:6" ht="28.5" customHeight="1" x14ac:dyDescent="0.3">
      <c r="A14" s="107"/>
      <c r="B14" s="107"/>
      <c r="C14" s="88" t="s">
        <v>64</v>
      </c>
      <c r="D14" s="34">
        <f t="shared" si="0"/>
        <v>1060133.3999999999</v>
      </c>
      <c r="E14" s="35">
        <f>+E12</f>
        <v>860152.4</v>
      </c>
      <c r="F14" s="35">
        <f>+F12</f>
        <v>199981</v>
      </c>
    </row>
    <row r="15" spans="1:6" ht="28.5" customHeight="1" x14ac:dyDescent="0.3">
      <c r="A15" s="107"/>
      <c r="B15" s="107"/>
      <c r="C15" s="62" t="s">
        <v>65</v>
      </c>
      <c r="D15" s="34">
        <f t="shared" si="0"/>
        <v>0</v>
      </c>
      <c r="E15" s="34"/>
      <c r="F15" s="34"/>
    </row>
    <row r="16" spans="1:6" ht="34.5" customHeight="1" x14ac:dyDescent="0.3">
      <c r="A16" s="107"/>
      <c r="B16" s="107"/>
      <c r="C16" s="62" t="s">
        <v>66</v>
      </c>
      <c r="D16" s="34">
        <f t="shared" si="0"/>
        <v>1060133.3999999999</v>
      </c>
      <c r="E16" s="34">
        <f t="shared" ref="E16:F18" si="1">+E17</f>
        <v>860152.4</v>
      </c>
      <c r="F16" s="34">
        <f t="shared" si="1"/>
        <v>199981</v>
      </c>
    </row>
    <row r="17" spans="1:6" ht="35.25" customHeight="1" x14ac:dyDescent="0.3">
      <c r="A17" s="107"/>
      <c r="B17" s="107"/>
      <c r="C17" s="62" t="s">
        <v>67</v>
      </c>
      <c r="D17" s="34">
        <f t="shared" si="0"/>
        <v>1060133.3999999999</v>
      </c>
      <c r="E17" s="34">
        <f t="shared" si="1"/>
        <v>860152.4</v>
      </c>
      <c r="F17" s="34">
        <f t="shared" si="1"/>
        <v>199981</v>
      </c>
    </row>
    <row r="18" spans="1:6" ht="31.5" customHeight="1" x14ac:dyDescent="0.3">
      <c r="A18" s="107"/>
      <c r="B18" s="107"/>
      <c r="C18" s="62" t="s">
        <v>68</v>
      </c>
      <c r="D18" s="34">
        <f t="shared" si="0"/>
        <v>1060133.3999999999</v>
      </c>
      <c r="E18" s="34">
        <f t="shared" si="1"/>
        <v>860152.4</v>
      </c>
      <c r="F18" s="34">
        <f t="shared" si="1"/>
        <v>199981</v>
      </c>
    </row>
    <row r="19" spans="1:6" ht="37.5" customHeight="1" x14ac:dyDescent="0.3">
      <c r="A19" s="107"/>
      <c r="B19" s="107"/>
      <c r="C19" s="62" t="s">
        <v>69</v>
      </c>
      <c r="D19" s="34">
        <f t="shared" si="0"/>
        <v>1060133.3999999999</v>
      </c>
      <c r="E19" s="36">
        <v>860152.4</v>
      </c>
      <c r="F19" s="36">
        <v>199981</v>
      </c>
    </row>
    <row r="20" spans="1:6" ht="53.25" customHeight="1" x14ac:dyDescent="0.3">
      <c r="A20" s="84"/>
      <c r="B20" s="44">
        <v>42003</v>
      </c>
      <c r="C20" s="80" t="s">
        <v>70</v>
      </c>
      <c r="D20" s="34">
        <f t="shared" si="0"/>
        <v>227916.5</v>
      </c>
      <c r="E20" s="34">
        <f>+E24</f>
        <v>208152.5</v>
      </c>
      <c r="F20" s="34">
        <f>+F24</f>
        <v>19764</v>
      </c>
    </row>
    <row r="21" spans="1:6" x14ac:dyDescent="0.3">
      <c r="A21" s="107"/>
      <c r="B21" s="107"/>
      <c r="C21" s="64" t="s">
        <v>63</v>
      </c>
      <c r="D21" s="34">
        <f t="shared" si="0"/>
        <v>0</v>
      </c>
      <c r="E21" s="34"/>
      <c r="F21" s="34"/>
    </row>
    <row r="22" spans="1:6" ht="28.5" customHeight="1" x14ac:dyDescent="0.3">
      <c r="A22" s="107"/>
      <c r="B22" s="107"/>
      <c r="C22" s="88" t="s">
        <v>64</v>
      </c>
      <c r="D22" s="34">
        <f t="shared" si="0"/>
        <v>227916.5</v>
      </c>
      <c r="E22" s="35">
        <f>+E20</f>
        <v>208152.5</v>
      </c>
      <c r="F22" s="35">
        <f>+F20</f>
        <v>19764</v>
      </c>
    </row>
    <row r="23" spans="1:6" ht="28.5" customHeight="1" x14ac:dyDescent="0.3">
      <c r="A23" s="107"/>
      <c r="B23" s="107"/>
      <c r="C23" s="62" t="s">
        <v>65</v>
      </c>
      <c r="D23" s="34">
        <f t="shared" si="0"/>
        <v>0</v>
      </c>
      <c r="E23" s="34"/>
      <c r="F23" s="34"/>
    </row>
    <row r="24" spans="1:6" ht="34.5" customHeight="1" x14ac:dyDescent="0.3">
      <c r="A24" s="107"/>
      <c r="B24" s="107"/>
      <c r="C24" s="62" t="s">
        <v>66</v>
      </c>
      <c r="D24" s="34">
        <f t="shared" si="0"/>
        <v>227916.5</v>
      </c>
      <c r="E24" s="34">
        <f t="shared" ref="E24:F26" si="2">+E25</f>
        <v>208152.5</v>
      </c>
      <c r="F24" s="34">
        <f t="shared" si="2"/>
        <v>19764</v>
      </c>
    </row>
    <row r="25" spans="1:6" ht="35.25" customHeight="1" x14ac:dyDescent="0.3">
      <c r="A25" s="107"/>
      <c r="B25" s="107"/>
      <c r="C25" s="62" t="s">
        <v>67</v>
      </c>
      <c r="D25" s="34">
        <f t="shared" si="0"/>
        <v>227916.5</v>
      </c>
      <c r="E25" s="34">
        <f t="shared" si="2"/>
        <v>208152.5</v>
      </c>
      <c r="F25" s="34">
        <f t="shared" si="2"/>
        <v>19764</v>
      </c>
    </row>
    <row r="26" spans="1:6" ht="31.5" customHeight="1" x14ac:dyDescent="0.3">
      <c r="A26" s="107"/>
      <c r="B26" s="107"/>
      <c r="C26" s="62" t="s">
        <v>68</v>
      </c>
      <c r="D26" s="34">
        <f t="shared" si="0"/>
        <v>227916.5</v>
      </c>
      <c r="E26" s="34">
        <f t="shared" si="2"/>
        <v>208152.5</v>
      </c>
      <c r="F26" s="34">
        <f t="shared" si="2"/>
        <v>19764</v>
      </c>
    </row>
    <row r="27" spans="1:6" ht="37.5" customHeight="1" x14ac:dyDescent="0.3">
      <c r="A27" s="107"/>
      <c r="B27" s="107"/>
      <c r="C27" s="62" t="s">
        <v>69</v>
      </c>
      <c r="D27" s="34">
        <f t="shared" si="0"/>
        <v>227916.5</v>
      </c>
      <c r="E27" s="36">
        <v>208152.5</v>
      </c>
      <c r="F27" s="36">
        <v>19764</v>
      </c>
    </row>
    <row r="28" spans="1:6" ht="39" customHeight="1" x14ac:dyDescent="0.3">
      <c r="A28" s="84" t="s">
        <v>47</v>
      </c>
      <c r="B28" s="83"/>
      <c r="C28" s="63" t="s">
        <v>71</v>
      </c>
      <c r="D28" s="33">
        <f t="shared" si="0"/>
        <v>35906295.099999994</v>
      </c>
      <c r="E28" s="33">
        <f>E29+E37+E45</f>
        <v>35749422.299999997</v>
      </c>
      <c r="F28" s="33">
        <f>F29+F37+F45</f>
        <v>156872.80000000002</v>
      </c>
    </row>
    <row r="29" spans="1:6" ht="73.5" customHeight="1" x14ac:dyDescent="0.3">
      <c r="A29" s="108"/>
      <c r="B29" s="37">
        <v>42005</v>
      </c>
      <c r="C29" s="80" t="s">
        <v>72</v>
      </c>
      <c r="D29" s="34">
        <f t="shared" si="0"/>
        <v>634443.19999999995</v>
      </c>
      <c r="E29" s="34">
        <f>+E33</f>
        <v>507554.6</v>
      </c>
      <c r="F29" s="34">
        <f>+F33</f>
        <v>126888.6</v>
      </c>
    </row>
    <row r="30" spans="1:6" ht="25.5" customHeight="1" x14ac:dyDescent="0.3">
      <c r="A30" s="108"/>
      <c r="B30" s="107"/>
      <c r="C30" s="64" t="s">
        <v>63</v>
      </c>
      <c r="D30" s="34">
        <f t="shared" si="0"/>
        <v>0</v>
      </c>
      <c r="E30" s="34"/>
      <c r="F30" s="34"/>
    </row>
    <row r="31" spans="1:6" ht="40.5" customHeight="1" x14ac:dyDescent="0.3">
      <c r="A31" s="108"/>
      <c r="B31" s="107"/>
      <c r="C31" s="88" t="s">
        <v>64</v>
      </c>
      <c r="D31" s="34">
        <f t="shared" si="0"/>
        <v>634443.19999999995</v>
      </c>
      <c r="E31" s="35">
        <f>+E29</f>
        <v>507554.6</v>
      </c>
      <c r="F31" s="35">
        <f>+F29</f>
        <v>126888.6</v>
      </c>
    </row>
    <row r="32" spans="1:6" s="38" customFormat="1" ht="29.25" customHeight="1" x14ac:dyDescent="0.3">
      <c r="A32" s="108"/>
      <c r="B32" s="107"/>
      <c r="C32" s="62" t="s">
        <v>65</v>
      </c>
      <c r="D32" s="34">
        <f t="shared" si="0"/>
        <v>0</v>
      </c>
      <c r="E32" s="34"/>
      <c r="F32" s="34"/>
    </row>
    <row r="33" spans="1:6" ht="33" x14ac:dyDescent="0.3">
      <c r="A33" s="108"/>
      <c r="B33" s="107"/>
      <c r="C33" s="62" t="s">
        <v>66</v>
      </c>
      <c r="D33" s="34">
        <f t="shared" si="0"/>
        <v>634443.19999999995</v>
      </c>
      <c r="E33" s="34">
        <f t="shared" ref="E33:F35" si="3">+E34</f>
        <v>507554.6</v>
      </c>
      <c r="F33" s="34">
        <f t="shared" si="3"/>
        <v>126888.6</v>
      </c>
    </row>
    <row r="34" spans="1:6" ht="32.25" customHeight="1" x14ac:dyDescent="0.3">
      <c r="A34" s="108"/>
      <c r="B34" s="107"/>
      <c r="C34" s="62" t="s">
        <v>67</v>
      </c>
      <c r="D34" s="34">
        <f t="shared" si="0"/>
        <v>634443.19999999995</v>
      </c>
      <c r="E34" s="34">
        <f t="shared" si="3"/>
        <v>507554.6</v>
      </c>
      <c r="F34" s="34">
        <f t="shared" si="3"/>
        <v>126888.6</v>
      </c>
    </row>
    <row r="35" spans="1:6" ht="32.25" customHeight="1" x14ac:dyDescent="0.3">
      <c r="A35" s="108"/>
      <c r="B35" s="107"/>
      <c r="C35" s="62" t="s">
        <v>68</v>
      </c>
      <c r="D35" s="34">
        <f t="shared" si="0"/>
        <v>634443.19999999995</v>
      </c>
      <c r="E35" s="34">
        <f t="shared" si="3"/>
        <v>507554.6</v>
      </c>
      <c r="F35" s="34">
        <f t="shared" si="3"/>
        <v>126888.6</v>
      </c>
    </row>
    <row r="36" spans="1:6" ht="32.25" customHeight="1" x14ac:dyDescent="0.3">
      <c r="A36" s="108"/>
      <c r="B36" s="107"/>
      <c r="C36" s="62" t="s">
        <v>69</v>
      </c>
      <c r="D36" s="34">
        <f t="shared" si="0"/>
        <v>634443.19999999995</v>
      </c>
      <c r="E36" s="34">
        <v>507554.6</v>
      </c>
      <c r="F36" s="34">
        <v>126888.6</v>
      </c>
    </row>
    <row r="37" spans="1:6" ht="72.75" customHeight="1" x14ac:dyDescent="0.3">
      <c r="A37" s="108"/>
      <c r="B37" s="39" t="s">
        <v>48</v>
      </c>
      <c r="C37" s="80" t="s">
        <v>73</v>
      </c>
      <c r="D37" s="34">
        <f t="shared" si="0"/>
        <v>31400151.899999999</v>
      </c>
      <c r="E37" s="34">
        <f>+E41</f>
        <v>31370167.699999999</v>
      </c>
      <c r="F37" s="34">
        <f>+F41</f>
        <v>29984.2</v>
      </c>
    </row>
    <row r="38" spans="1:6" ht="32.25" customHeight="1" x14ac:dyDescent="0.3">
      <c r="A38" s="108"/>
      <c r="B38" s="107"/>
      <c r="C38" s="64" t="s">
        <v>63</v>
      </c>
      <c r="D38" s="34">
        <f t="shared" si="0"/>
        <v>0</v>
      </c>
      <c r="E38" s="34"/>
      <c r="F38" s="34"/>
    </row>
    <row r="39" spans="1:6" ht="39" customHeight="1" x14ac:dyDescent="0.3">
      <c r="A39" s="108"/>
      <c r="B39" s="107"/>
      <c r="C39" s="88" t="s">
        <v>64</v>
      </c>
      <c r="D39" s="34">
        <f t="shared" si="0"/>
        <v>31400151.899999999</v>
      </c>
      <c r="E39" s="35">
        <f>+E37</f>
        <v>31370167.699999999</v>
      </c>
      <c r="F39" s="35">
        <f>+F37</f>
        <v>29984.2</v>
      </c>
    </row>
    <row r="40" spans="1:6" ht="32.25" customHeight="1" x14ac:dyDescent="0.3">
      <c r="A40" s="108"/>
      <c r="B40" s="107"/>
      <c r="C40" s="62" t="s">
        <v>65</v>
      </c>
      <c r="D40" s="34">
        <f t="shared" si="0"/>
        <v>0</v>
      </c>
      <c r="E40" s="34"/>
      <c r="F40" s="34"/>
    </row>
    <row r="41" spans="1:6" ht="33" x14ac:dyDescent="0.3">
      <c r="A41" s="108"/>
      <c r="B41" s="107"/>
      <c r="C41" s="62" t="s">
        <v>66</v>
      </c>
      <c r="D41" s="34">
        <f t="shared" si="0"/>
        <v>31400151.899999999</v>
      </c>
      <c r="E41" s="34">
        <f t="shared" ref="E41:F43" si="4">+E42</f>
        <v>31370167.699999999</v>
      </c>
      <c r="F41" s="34">
        <f t="shared" si="4"/>
        <v>29984.2</v>
      </c>
    </row>
    <row r="42" spans="1:6" ht="27.75" customHeight="1" x14ac:dyDescent="0.3">
      <c r="A42" s="108"/>
      <c r="B42" s="107"/>
      <c r="C42" s="62" t="s">
        <v>67</v>
      </c>
      <c r="D42" s="34">
        <f t="shared" si="0"/>
        <v>31400151.899999999</v>
      </c>
      <c r="E42" s="34">
        <f t="shared" si="4"/>
        <v>31370167.699999999</v>
      </c>
      <c r="F42" s="34">
        <f t="shared" si="4"/>
        <v>29984.2</v>
      </c>
    </row>
    <row r="43" spans="1:6" ht="27.75" customHeight="1" x14ac:dyDescent="0.3">
      <c r="A43" s="108"/>
      <c r="B43" s="107"/>
      <c r="C43" s="62" t="s">
        <v>68</v>
      </c>
      <c r="D43" s="34">
        <f t="shared" si="0"/>
        <v>31400151.899999999</v>
      </c>
      <c r="E43" s="34">
        <f t="shared" si="4"/>
        <v>31370167.699999999</v>
      </c>
      <c r="F43" s="34">
        <f t="shared" si="4"/>
        <v>29984.2</v>
      </c>
    </row>
    <row r="44" spans="1:6" ht="27.75" customHeight="1" x14ac:dyDescent="0.3">
      <c r="A44" s="109"/>
      <c r="B44" s="107"/>
      <c r="C44" s="62" t="s">
        <v>69</v>
      </c>
      <c r="D44" s="34">
        <f t="shared" si="0"/>
        <v>31400151.899999999</v>
      </c>
      <c r="E44" s="36">
        <v>31370167.699999999</v>
      </c>
      <c r="F44" s="36">
        <v>29984.2</v>
      </c>
    </row>
    <row r="45" spans="1:6" ht="99.75" customHeight="1" x14ac:dyDescent="0.3">
      <c r="A45" s="85"/>
      <c r="B45" s="39" t="s">
        <v>50</v>
      </c>
      <c r="C45" s="80" t="s">
        <v>51</v>
      </c>
      <c r="D45" s="34">
        <f t="shared" si="0"/>
        <v>3871700</v>
      </c>
      <c r="E45" s="34">
        <f>+E49</f>
        <v>3871700</v>
      </c>
      <c r="F45" s="34">
        <f>+F49</f>
        <v>0</v>
      </c>
    </row>
    <row r="46" spans="1:6" ht="24.75" customHeight="1" x14ac:dyDescent="0.3">
      <c r="A46" s="110"/>
      <c r="B46" s="106"/>
      <c r="C46" s="64" t="s">
        <v>63</v>
      </c>
      <c r="D46" s="34">
        <f t="shared" si="0"/>
        <v>0</v>
      </c>
      <c r="E46" s="34"/>
      <c r="F46" s="34"/>
    </row>
    <row r="47" spans="1:6" ht="47.25" customHeight="1" x14ac:dyDescent="0.3">
      <c r="A47" s="111"/>
      <c r="B47" s="106"/>
      <c r="C47" s="88" t="s">
        <v>64</v>
      </c>
      <c r="D47" s="34">
        <f t="shared" si="0"/>
        <v>3871700</v>
      </c>
      <c r="E47" s="35">
        <f>+E45</f>
        <v>3871700</v>
      </c>
      <c r="F47" s="35">
        <f>+F45</f>
        <v>0</v>
      </c>
    </row>
    <row r="48" spans="1:6" ht="24.75" customHeight="1" x14ac:dyDescent="0.3">
      <c r="A48" s="111"/>
      <c r="B48" s="106"/>
      <c r="C48" s="62" t="s">
        <v>65</v>
      </c>
      <c r="D48" s="34">
        <f t="shared" si="0"/>
        <v>0</v>
      </c>
      <c r="E48" s="34"/>
      <c r="F48" s="34"/>
    </row>
    <row r="49" spans="1:6" ht="33" x14ac:dyDescent="0.3">
      <c r="A49" s="111"/>
      <c r="B49" s="106"/>
      <c r="C49" s="62" t="s">
        <v>66</v>
      </c>
      <c r="D49" s="34">
        <f t="shared" si="0"/>
        <v>3871700</v>
      </c>
      <c r="E49" s="34">
        <f t="shared" ref="E49:F51" si="5">+E50</f>
        <v>3871700</v>
      </c>
      <c r="F49" s="34">
        <f t="shared" si="5"/>
        <v>0</v>
      </c>
    </row>
    <row r="50" spans="1:6" ht="27" customHeight="1" x14ac:dyDescent="0.3">
      <c r="A50" s="111"/>
      <c r="B50" s="106"/>
      <c r="C50" s="62" t="s">
        <v>67</v>
      </c>
      <c r="D50" s="34">
        <f t="shared" si="0"/>
        <v>3871700</v>
      </c>
      <c r="E50" s="34">
        <f t="shared" si="5"/>
        <v>3871700</v>
      </c>
      <c r="F50" s="34">
        <f t="shared" si="5"/>
        <v>0</v>
      </c>
    </row>
    <row r="51" spans="1:6" ht="27" customHeight="1" x14ac:dyDescent="0.3">
      <c r="A51" s="111"/>
      <c r="B51" s="106"/>
      <c r="C51" s="62" t="s">
        <v>68</v>
      </c>
      <c r="D51" s="34">
        <f t="shared" si="0"/>
        <v>3871700</v>
      </c>
      <c r="E51" s="34">
        <f t="shared" si="5"/>
        <v>3871700</v>
      </c>
      <c r="F51" s="34">
        <f t="shared" si="5"/>
        <v>0</v>
      </c>
    </row>
    <row r="52" spans="1:6" ht="27" customHeight="1" x14ac:dyDescent="0.3">
      <c r="A52" s="112"/>
      <c r="B52" s="106"/>
      <c r="C52" s="62" t="s">
        <v>69</v>
      </c>
      <c r="D52" s="34">
        <f t="shared" si="0"/>
        <v>3871700</v>
      </c>
      <c r="E52" s="36">
        <v>3871700</v>
      </c>
      <c r="F52" s="36">
        <v>0</v>
      </c>
    </row>
  </sheetData>
  <mergeCells count="19">
    <mergeCell ref="B46:B52"/>
    <mergeCell ref="A9:B9"/>
    <mergeCell ref="A13:A19"/>
    <mergeCell ref="B13:B19"/>
    <mergeCell ref="A21:A27"/>
    <mergeCell ref="B21:B27"/>
    <mergeCell ref="A29:A44"/>
    <mergeCell ref="B30:B36"/>
    <mergeCell ref="B38:B44"/>
    <mergeCell ref="A46:A52"/>
    <mergeCell ref="E1:F1"/>
    <mergeCell ref="E2:F2"/>
    <mergeCell ref="A3:F3"/>
    <mergeCell ref="E4:F4"/>
    <mergeCell ref="A5:B6"/>
    <mergeCell ref="C5:C7"/>
    <mergeCell ref="D5:F5"/>
    <mergeCell ref="D6:D7"/>
    <mergeCell ref="E6:F6"/>
  </mergeCells>
  <pageMargins left="0.19685039370078741" right="0.19685039370078741" top="0.19685039370078741" bottom="0.19685039370078741" header="0.15748031496062992" footer="0.15748031496062992"/>
  <pageSetup paperSize="9" scale="80" firstPageNumber="148" orientation="landscape" useFirstPageNumber="1" verticalDpi="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A2" sqref="A2"/>
    </sheetView>
  </sheetViews>
  <sheetFormatPr defaultColWidth="9.140625" defaultRowHeight="16.5" x14ac:dyDescent="0.25"/>
  <cols>
    <col min="1" max="1" width="14" style="4" customWidth="1"/>
    <col min="2" max="2" width="16" style="4" customWidth="1"/>
    <col min="3" max="3" width="61.28515625" style="57" customWidth="1"/>
    <col min="4" max="4" width="22.7109375" style="56" customWidth="1"/>
    <col min="5" max="5" width="5.5703125" style="5" customWidth="1"/>
    <col min="6" max="16384" width="9.140625" style="5"/>
  </cols>
  <sheetData>
    <row r="1" spans="1:8" x14ac:dyDescent="0.25">
      <c r="D1" s="45" t="s">
        <v>53</v>
      </c>
    </row>
    <row r="2" spans="1:8" x14ac:dyDescent="0.25">
      <c r="D2" s="45" t="s">
        <v>74</v>
      </c>
    </row>
    <row r="3" spans="1:8" ht="32.25" customHeight="1" x14ac:dyDescent="0.25">
      <c r="A3" s="114" t="s">
        <v>75</v>
      </c>
      <c r="B3" s="114"/>
      <c r="C3" s="114"/>
      <c r="D3" s="114"/>
      <c r="E3" s="6"/>
      <c r="F3" s="6"/>
      <c r="G3" s="6"/>
      <c r="H3" s="6"/>
    </row>
    <row r="4" spans="1:8" x14ac:dyDescent="0.25">
      <c r="A4" s="50"/>
      <c r="B4" s="50"/>
      <c r="C4" s="58"/>
      <c r="D4" s="51"/>
      <c r="E4" s="6"/>
      <c r="F4" s="6"/>
      <c r="G4" s="6"/>
      <c r="H4" s="6"/>
    </row>
    <row r="5" spans="1:8" x14ac:dyDescent="0.25">
      <c r="D5" s="40" t="s">
        <v>40</v>
      </c>
    </row>
    <row r="6" spans="1:8" x14ac:dyDescent="0.25">
      <c r="A6" s="100" t="s">
        <v>41</v>
      </c>
      <c r="B6" s="100"/>
      <c r="C6" s="115" t="s">
        <v>0</v>
      </c>
      <c r="D6" s="107" t="s">
        <v>76</v>
      </c>
    </row>
    <row r="7" spans="1:8" x14ac:dyDescent="0.25">
      <c r="A7" s="100"/>
      <c r="B7" s="100"/>
      <c r="C7" s="115"/>
      <c r="D7" s="107"/>
    </row>
    <row r="8" spans="1:8" x14ac:dyDescent="0.25">
      <c r="A8" s="65" t="s">
        <v>43</v>
      </c>
      <c r="B8" s="65" t="s">
        <v>44</v>
      </c>
      <c r="C8" s="59" t="s">
        <v>1</v>
      </c>
      <c r="D8" s="52">
        <f t="shared" ref="D8" si="0">+D10</f>
        <v>26029980</v>
      </c>
    </row>
    <row r="9" spans="1:8" s="7" customFormat="1" x14ac:dyDescent="0.3">
      <c r="A9" s="107"/>
      <c r="B9" s="107"/>
      <c r="C9" s="2" t="s">
        <v>2</v>
      </c>
      <c r="D9" s="53"/>
    </row>
    <row r="10" spans="1:8" ht="33" x14ac:dyDescent="0.25">
      <c r="A10" s="115"/>
      <c r="B10" s="115"/>
      <c r="C10" s="8" t="s">
        <v>64</v>
      </c>
      <c r="D10" s="52">
        <f t="shared" ref="D10" si="1">+D11</f>
        <v>26029980</v>
      </c>
    </row>
    <row r="11" spans="1:8" s="7" customFormat="1" ht="33" x14ac:dyDescent="0.3">
      <c r="A11" s="9">
        <v>1167</v>
      </c>
      <c r="B11" s="9"/>
      <c r="C11" s="60" t="s">
        <v>71</v>
      </c>
      <c r="D11" s="33">
        <f>+D12+D20</f>
        <v>26029980</v>
      </c>
    </row>
    <row r="12" spans="1:8" ht="33" x14ac:dyDescent="0.25">
      <c r="A12" s="49"/>
      <c r="B12" s="49">
        <v>42009</v>
      </c>
      <c r="C12" s="61" t="s">
        <v>77</v>
      </c>
      <c r="D12" s="54">
        <f>+D16</f>
        <v>12500000</v>
      </c>
    </row>
    <row r="13" spans="1:8" s="7" customFormat="1" x14ac:dyDescent="0.3">
      <c r="A13" s="113"/>
      <c r="B13" s="113"/>
      <c r="C13" s="3" t="s">
        <v>63</v>
      </c>
      <c r="D13" s="34"/>
    </row>
    <row r="14" spans="1:8" s="7" customFormat="1" x14ac:dyDescent="0.3">
      <c r="A14" s="113"/>
      <c r="B14" s="113"/>
      <c r="C14" s="8" t="s">
        <v>6</v>
      </c>
      <c r="D14" s="55">
        <f t="shared" ref="D14" si="2">+D12</f>
        <v>12500000</v>
      </c>
    </row>
    <row r="15" spans="1:8" s="7" customFormat="1" ht="33" x14ac:dyDescent="0.3">
      <c r="A15" s="113"/>
      <c r="B15" s="113"/>
      <c r="C15" s="2" t="s">
        <v>65</v>
      </c>
      <c r="D15" s="34"/>
    </row>
    <row r="16" spans="1:8" s="7" customFormat="1" ht="49.5" x14ac:dyDescent="0.3">
      <c r="A16" s="113"/>
      <c r="B16" s="113"/>
      <c r="C16" s="2" t="s">
        <v>66</v>
      </c>
      <c r="D16" s="34">
        <f t="shared" ref="D16:D18" si="3">+D17</f>
        <v>12500000</v>
      </c>
    </row>
    <row r="17" spans="1:4" s="7" customFormat="1" x14ac:dyDescent="0.3">
      <c r="A17" s="113"/>
      <c r="B17" s="113"/>
      <c r="C17" s="2" t="s">
        <v>67</v>
      </c>
      <c r="D17" s="34">
        <f t="shared" si="3"/>
        <v>12500000</v>
      </c>
    </row>
    <row r="18" spans="1:4" s="7" customFormat="1" ht="33" x14ac:dyDescent="0.3">
      <c r="A18" s="113"/>
      <c r="B18" s="113"/>
      <c r="C18" s="2" t="s">
        <v>68</v>
      </c>
      <c r="D18" s="34">
        <f t="shared" si="3"/>
        <v>12500000</v>
      </c>
    </row>
    <row r="19" spans="1:4" s="7" customFormat="1" x14ac:dyDescent="0.3">
      <c r="A19" s="113"/>
      <c r="B19" s="113"/>
      <c r="C19" s="2" t="s">
        <v>69</v>
      </c>
      <c r="D19" s="34">
        <v>12500000</v>
      </c>
    </row>
    <row r="20" spans="1:4" ht="49.5" x14ac:dyDescent="0.25">
      <c r="A20" s="49"/>
      <c r="B20" s="49">
        <v>42012</v>
      </c>
      <c r="C20" s="61" t="s">
        <v>49</v>
      </c>
      <c r="D20" s="54">
        <f t="shared" ref="D20" si="4">+D24</f>
        <v>13529980</v>
      </c>
    </row>
    <row r="21" spans="1:4" s="7" customFormat="1" x14ac:dyDescent="0.3">
      <c r="A21" s="113"/>
      <c r="B21" s="113"/>
      <c r="C21" s="3" t="s">
        <v>63</v>
      </c>
      <c r="D21" s="34"/>
    </row>
    <row r="22" spans="1:4" s="7" customFormat="1" x14ac:dyDescent="0.3">
      <c r="A22" s="113"/>
      <c r="B22" s="113"/>
      <c r="C22" s="8" t="s">
        <v>6</v>
      </c>
      <c r="D22" s="55">
        <f t="shared" ref="D22" si="5">+D20</f>
        <v>13529980</v>
      </c>
    </row>
    <row r="23" spans="1:4" s="7" customFormat="1" ht="33" x14ac:dyDescent="0.3">
      <c r="A23" s="113"/>
      <c r="B23" s="113"/>
      <c r="C23" s="2" t="s">
        <v>65</v>
      </c>
      <c r="D23" s="34"/>
    </row>
    <row r="24" spans="1:4" s="7" customFormat="1" ht="49.5" x14ac:dyDescent="0.3">
      <c r="A24" s="113"/>
      <c r="B24" s="113"/>
      <c r="C24" s="2" t="s">
        <v>66</v>
      </c>
      <c r="D24" s="34">
        <f t="shared" ref="D24:D26" si="6">+D25</f>
        <v>13529980</v>
      </c>
    </row>
    <row r="25" spans="1:4" s="7" customFormat="1" x14ac:dyDescent="0.3">
      <c r="A25" s="113"/>
      <c r="B25" s="113"/>
      <c r="C25" s="2" t="s">
        <v>67</v>
      </c>
      <c r="D25" s="34">
        <f t="shared" si="6"/>
        <v>13529980</v>
      </c>
    </row>
    <row r="26" spans="1:4" s="7" customFormat="1" ht="33" x14ac:dyDescent="0.3">
      <c r="A26" s="113"/>
      <c r="B26" s="113"/>
      <c r="C26" s="2" t="s">
        <v>68</v>
      </c>
      <c r="D26" s="34">
        <f t="shared" si="6"/>
        <v>13529980</v>
      </c>
    </row>
    <row r="27" spans="1:4" s="7" customFormat="1" x14ac:dyDescent="0.3">
      <c r="A27" s="113"/>
      <c r="B27" s="113"/>
      <c r="C27" s="2" t="s">
        <v>69</v>
      </c>
      <c r="D27" s="34">
        <v>13529980</v>
      </c>
    </row>
  </sheetData>
  <mergeCells count="8">
    <mergeCell ref="A13:B19"/>
    <mergeCell ref="A21:B27"/>
    <mergeCell ref="A3:D3"/>
    <mergeCell ref="A6:B7"/>
    <mergeCell ref="C6:C7"/>
    <mergeCell ref="D6:D7"/>
    <mergeCell ref="A9:B9"/>
    <mergeCell ref="A10:B10"/>
  </mergeCells>
  <pageMargins left="0.23622047244094491" right="0.23622047244094491" top="0.23622047244094491" bottom="0.23622047244094491" header="0.19685039370078741" footer="0.19685039370078741"/>
  <pageSetup paperSize="9" scale="85" firstPageNumber="151" orientation="portrait" useFirstPageNumber="1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hav.3</vt:lpstr>
      <vt:lpstr>hav.3-1.1.</vt:lpstr>
      <vt:lpstr>hav.3-1.1.1</vt:lpstr>
      <vt:lpstr>hav.3-1.1.1.1</vt:lpstr>
      <vt:lpstr>hav.3!Print_Area</vt:lpstr>
      <vt:lpstr>hav.3!Print_Titles</vt:lpstr>
      <vt:lpstr>'hav.3-1.1.'!Print_Titles</vt:lpstr>
      <vt:lpstr>'hav.3-1.1.1'!Print_Titles</vt:lpstr>
      <vt:lpstr>'hav.3-1.1.1.1'!Print_Titles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2024-12-05T11:16:13Z</dcterms:modified>
</cp:coreProperties>
</file>