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budgetorg\Revenue\SHARING\2025 BUDGET\կայքի համար\օրենքի հավելվածներ\"/>
    </mc:Choice>
  </mc:AlternateContent>
  <bookViews>
    <workbookView xWindow="0" yWindow="0" windowWidth="28800" windowHeight="11805"/>
  </bookViews>
  <sheets>
    <sheet name="Կապիտալ - բյուջե" sheetId="1" r:id="rId1"/>
  </sheets>
  <definedNames>
    <definedName name="_xlnm._FilterDatabase" localSheetId="0" hidden="1">'Կապիտալ - բյուջե'!$A$8:$H$680</definedName>
    <definedName name="_xlnm.Print_Area" localSheetId="0">'Կապիտալ - բյուջե'!$A$1:$H$680</definedName>
    <definedName name="_xlnm.Print_Titles" localSheetId="0">'Կապիտալ - բյուջե'!$6:$7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  <c r="F56" i="1"/>
  <c r="H560" i="1" l="1"/>
  <c r="G560" i="1"/>
  <c r="F560" i="1"/>
  <c r="E560" i="1"/>
  <c r="D560" i="1"/>
  <c r="F247" i="1" l="1"/>
  <c r="F245" i="1" s="1"/>
  <c r="G247" i="1"/>
  <c r="G245" i="1" s="1"/>
  <c r="H247" i="1"/>
  <c r="H245" i="1" s="1"/>
  <c r="F242" i="1"/>
  <c r="G242" i="1"/>
  <c r="H242" i="1"/>
  <c r="H239" i="1" s="1"/>
  <c r="F231" i="1"/>
  <c r="G231" i="1"/>
  <c r="H231" i="1"/>
  <c r="F228" i="1"/>
  <c r="G228" i="1"/>
  <c r="H228" i="1"/>
  <c r="F226" i="1"/>
  <c r="G226" i="1"/>
  <c r="H226" i="1"/>
  <c r="F223" i="1"/>
  <c r="G223" i="1"/>
  <c r="H223" i="1"/>
  <c r="F221" i="1"/>
  <c r="G221" i="1"/>
  <c r="H221" i="1"/>
  <c r="F216" i="1"/>
  <c r="G216" i="1"/>
  <c r="H216" i="1"/>
  <c r="F213" i="1"/>
  <c r="G213" i="1"/>
  <c r="H213" i="1"/>
  <c r="F211" i="1"/>
  <c r="G211" i="1"/>
  <c r="H211" i="1"/>
  <c r="F209" i="1"/>
  <c r="G209" i="1"/>
  <c r="H209" i="1"/>
  <c r="F203" i="1"/>
  <c r="G203" i="1"/>
  <c r="H203" i="1"/>
  <c r="G199" i="1"/>
  <c r="H199" i="1"/>
  <c r="F197" i="1"/>
  <c r="G197" i="1"/>
  <c r="H197" i="1"/>
  <c r="G195" i="1"/>
  <c r="H195" i="1"/>
  <c r="F189" i="1"/>
  <c r="G189" i="1"/>
  <c r="H189" i="1"/>
  <c r="G187" i="1"/>
  <c r="H187" i="1"/>
  <c r="F185" i="1"/>
  <c r="G185" i="1"/>
  <c r="H185" i="1"/>
  <c r="F180" i="1"/>
  <c r="G180" i="1"/>
  <c r="H180" i="1"/>
  <c r="G178" i="1"/>
  <c r="H178" i="1"/>
  <c r="F172" i="1"/>
  <c r="G172" i="1"/>
  <c r="H172" i="1"/>
  <c r="F170" i="1"/>
  <c r="G170" i="1"/>
  <c r="H170" i="1"/>
  <c r="F168" i="1"/>
  <c r="G168" i="1"/>
  <c r="H168" i="1"/>
  <c r="F166" i="1"/>
  <c r="G166" i="1"/>
  <c r="H166" i="1"/>
  <c r="F164" i="1"/>
  <c r="G164" i="1"/>
  <c r="H164" i="1"/>
  <c r="G207" i="1" l="1"/>
  <c r="F207" i="1"/>
  <c r="H207" i="1"/>
  <c r="H176" i="1"/>
  <c r="G176" i="1"/>
  <c r="H162" i="1"/>
  <c r="F162" i="1"/>
  <c r="G162" i="1"/>
  <c r="H174" i="1" l="1"/>
  <c r="G174" i="1"/>
  <c r="D549" i="1" l="1"/>
  <c r="D548" i="1"/>
  <c r="D547" i="1"/>
  <c r="D546" i="1"/>
  <c r="D545" i="1"/>
  <c r="D544" i="1"/>
  <c r="H543" i="1"/>
  <c r="G543" i="1"/>
  <c r="F543" i="1"/>
  <c r="E543" i="1"/>
  <c r="D542" i="1"/>
  <c r="D541" i="1"/>
  <c r="D540" i="1"/>
  <c r="H539" i="1"/>
  <c r="G539" i="1"/>
  <c r="F539" i="1"/>
  <c r="E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H519" i="1"/>
  <c r="G519" i="1"/>
  <c r="F519" i="1"/>
  <c r="E519" i="1"/>
  <c r="D518" i="1"/>
  <c r="D517" i="1"/>
  <c r="D516" i="1"/>
  <c r="D515" i="1"/>
  <c r="H514" i="1"/>
  <c r="G514" i="1"/>
  <c r="F514" i="1"/>
  <c r="E514" i="1"/>
  <c r="D513" i="1"/>
  <c r="H512" i="1"/>
  <c r="G512" i="1"/>
  <c r="F512" i="1"/>
  <c r="E512" i="1"/>
  <c r="D511" i="1"/>
  <c r="D510" i="1"/>
  <c r="D509" i="1"/>
  <c r="D508" i="1"/>
  <c r="D507" i="1"/>
  <c r="D506" i="1"/>
  <c r="D505" i="1"/>
  <c r="D504" i="1"/>
  <c r="D503" i="1"/>
  <c r="H502" i="1"/>
  <c r="G502" i="1"/>
  <c r="F502" i="1"/>
  <c r="E502" i="1"/>
  <c r="D501" i="1"/>
  <c r="D500" i="1"/>
  <c r="D499" i="1"/>
  <c r="D498" i="1"/>
  <c r="D497" i="1"/>
  <c r="D496" i="1"/>
  <c r="D495" i="1"/>
  <c r="H494" i="1"/>
  <c r="G494" i="1"/>
  <c r="F494" i="1"/>
  <c r="E494" i="1"/>
  <c r="D493" i="1"/>
  <c r="D492" i="1"/>
  <c r="D491" i="1"/>
  <c r="D490" i="1"/>
  <c r="H489" i="1"/>
  <c r="G489" i="1"/>
  <c r="F489" i="1"/>
  <c r="E489" i="1"/>
  <c r="D488" i="1"/>
  <c r="D487" i="1"/>
  <c r="D486" i="1"/>
  <c r="D485" i="1"/>
  <c r="D484" i="1"/>
  <c r="H483" i="1"/>
  <c r="G483" i="1"/>
  <c r="F483" i="1"/>
  <c r="E483" i="1"/>
  <c r="D482" i="1"/>
  <c r="D481" i="1"/>
  <c r="D480" i="1"/>
  <c r="D479" i="1"/>
  <c r="D478" i="1"/>
  <c r="D477" i="1"/>
  <c r="D476" i="1"/>
  <c r="D475" i="1"/>
  <c r="H474" i="1"/>
  <c r="G474" i="1"/>
  <c r="F474" i="1"/>
  <c r="E474" i="1"/>
  <c r="D473" i="1"/>
  <c r="D470" i="1"/>
  <c r="D469" i="1"/>
  <c r="D468" i="1"/>
  <c r="D467" i="1"/>
  <c r="D466" i="1"/>
  <c r="D465" i="1"/>
  <c r="H464" i="1"/>
  <c r="G464" i="1"/>
  <c r="F464" i="1"/>
  <c r="E464" i="1"/>
  <c r="D463" i="1"/>
  <c r="D462" i="1"/>
  <c r="D461" i="1"/>
  <c r="D460" i="1"/>
  <c r="D459" i="1"/>
  <c r="H458" i="1"/>
  <c r="G458" i="1"/>
  <c r="F458" i="1"/>
  <c r="E458" i="1"/>
  <c r="D457" i="1"/>
  <c r="H456" i="1"/>
  <c r="G456" i="1"/>
  <c r="F456" i="1"/>
  <c r="E456" i="1"/>
  <c r="D455" i="1"/>
  <c r="D454" i="1"/>
  <c r="H453" i="1"/>
  <c r="G453" i="1"/>
  <c r="F453" i="1"/>
  <c r="E453" i="1"/>
  <c r="D452" i="1"/>
  <c r="D451" i="1"/>
  <c r="H450" i="1"/>
  <c r="G450" i="1"/>
  <c r="F450" i="1"/>
  <c r="E450" i="1"/>
  <c r="D449" i="1"/>
  <c r="D446" i="1"/>
  <c r="D445" i="1"/>
  <c r="D444" i="1"/>
  <c r="D443" i="1"/>
  <c r="D442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2" i="1"/>
  <c r="D421" i="1"/>
  <c r="D420" i="1"/>
  <c r="D419" i="1"/>
  <c r="D418" i="1"/>
  <c r="D417" i="1"/>
  <c r="D416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F359" i="1"/>
  <c r="D358" i="1"/>
  <c r="H356" i="1"/>
  <c r="G356" i="1"/>
  <c r="F356" i="1"/>
  <c r="E356" i="1"/>
  <c r="D355" i="1"/>
  <c r="H354" i="1"/>
  <c r="G354" i="1"/>
  <c r="F354" i="1"/>
  <c r="E354" i="1"/>
  <c r="D353" i="1"/>
  <c r="D352" i="1"/>
  <c r="D351" i="1"/>
  <c r="D350" i="1"/>
  <c r="H349" i="1"/>
  <c r="G349" i="1"/>
  <c r="F349" i="1"/>
  <c r="E349" i="1"/>
  <c r="D348" i="1"/>
  <c r="H347" i="1"/>
  <c r="G347" i="1"/>
  <c r="F347" i="1"/>
  <c r="E347" i="1"/>
  <c r="D346" i="1"/>
  <c r="D345" i="1"/>
  <c r="D344" i="1"/>
  <c r="H343" i="1"/>
  <c r="G343" i="1"/>
  <c r="F343" i="1"/>
  <c r="E343" i="1"/>
  <c r="D342" i="1"/>
  <c r="D341" i="1"/>
  <c r="D340" i="1"/>
  <c r="D339" i="1"/>
  <c r="D338" i="1"/>
  <c r="H337" i="1"/>
  <c r="G337" i="1"/>
  <c r="F337" i="1"/>
  <c r="E337" i="1"/>
  <c r="D336" i="1"/>
  <c r="H335" i="1"/>
  <c r="H334" i="1" s="1"/>
  <c r="G335" i="1"/>
  <c r="G334" i="1" s="1"/>
  <c r="F335" i="1"/>
  <c r="F334" i="1" s="1"/>
  <c r="E335" i="1"/>
  <c r="E334" i="1"/>
  <c r="D331" i="1"/>
  <c r="G330" i="1"/>
  <c r="F330" i="1"/>
  <c r="H329" i="1"/>
  <c r="D329" i="1"/>
  <c r="D328" i="1"/>
  <c r="H327" i="1"/>
  <c r="G327" i="1"/>
  <c r="F327" i="1"/>
  <c r="E327" i="1"/>
  <c r="D326" i="1"/>
  <c r="H325" i="1"/>
  <c r="G325" i="1"/>
  <c r="G321" i="1" s="1"/>
  <c r="F325" i="1"/>
  <c r="E325" i="1"/>
  <c r="D324" i="1"/>
  <c r="H323" i="1"/>
  <c r="G323" i="1"/>
  <c r="F323" i="1"/>
  <c r="E323" i="1"/>
  <c r="D320" i="1"/>
  <c r="D319" i="1"/>
  <c r="H318" i="1"/>
  <c r="G318" i="1"/>
  <c r="F318" i="1"/>
  <c r="E318" i="1"/>
  <c r="D317" i="1"/>
  <c r="D316" i="1"/>
  <c r="H315" i="1"/>
  <c r="G315" i="1"/>
  <c r="F315" i="1"/>
  <c r="E315" i="1"/>
  <c r="D314" i="1"/>
  <c r="D311" i="1"/>
  <c r="H310" i="1"/>
  <c r="H308" i="1" s="1"/>
  <c r="G310" i="1"/>
  <c r="G308" i="1" s="1"/>
  <c r="F310" i="1"/>
  <c r="F308" i="1" s="1"/>
  <c r="E310" i="1"/>
  <c r="E308" i="1" s="1"/>
  <c r="D307" i="1"/>
  <c r="D306" i="1"/>
  <c r="H305" i="1"/>
  <c r="H303" i="1" s="1"/>
  <c r="G305" i="1"/>
  <c r="G303" i="1" s="1"/>
  <c r="F305" i="1"/>
  <c r="F303" i="1" s="1"/>
  <c r="E305" i="1"/>
  <c r="E303" i="1" s="1"/>
  <c r="D302" i="1"/>
  <c r="H301" i="1"/>
  <c r="H299" i="1" s="1"/>
  <c r="G301" i="1"/>
  <c r="G299" i="1" s="1"/>
  <c r="F301" i="1"/>
  <c r="E301" i="1"/>
  <c r="E299" i="1" s="1"/>
  <c r="F298" i="1"/>
  <c r="F297" i="1" s="1"/>
  <c r="H297" i="1"/>
  <c r="G297" i="1"/>
  <c r="E297" i="1"/>
  <c r="D296" i="1"/>
  <c r="H295" i="1"/>
  <c r="G295" i="1"/>
  <c r="F295" i="1"/>
  <c r="E295" i="1"/>
  <c r="D294" i="1"/>
  <c r="F293" i="1"/>
  <c r="H292" i="1"/>
  <c r="G292" i="1"/>
  <c r="E292" i="1"/>
  <c r="D289" i="1"/>
  <c r="H288" i="1"/>
  <c r="G288" i="1"/>
  <c r="F288" i="1"/>
  <c r="E288" i="1"/>
  <c r="D287" i="1"/>
  <c r="H286" i="1"/>
  <c r="G286" i="1"/>
  <c r="F286" i="1"/>
  <c r="E286" i="1"/>
  <c r="D283" i="1"/>
  <c r="H282" i="1"/>
  <c r="H280" i="1" s="1"/>
  <c r="G282" i="1"/>
  <c r="G280" i="1" s="1"/>
  <c r="F282" i="1"/>
  <c r="F280" i="1" s="1"/>
  <c r="E282" i="1"/>
  <c r="E280" i="1" s="1"/>
  <c r="D279" i="1"/>
  <c r="H278" i="1"/>
  <c r="H276" i="1" s="1"/>
  <c r="G278" i="1"/>
  <c r="G276" i="1" s="1"/>
  <c r="F278" i="1"/>
  <c r="F276" i="1" s="1"/>
  <c r="E278" i="1"/>
  <c r="E276" i="1" s="1"/>
  <c r="D275" i="1"/>
  <c r="H274" i="1"/>
  <c r="G274" i="1"/>
  <c r="F274" i="1"/>
  <c r="E274" i="1"/>
  <c r="D273" i="1"/>
  <c r="H272" i="1"/>
  <c r="G272" i="1"/>
  <c r="F272" i="1"/>
  <c r="E272" i="1"/>
  <c r="D271" i="1"/>
  <c r="H270" i="1"/>
  <c r="G270" i="1"/>
  <c r="F270" i="1"/>
  <c r="E270" i="1"/>
  <c r="D269" i="1"/>
  <c r="D268" i="1"/>
  <c r="H267" i="1"/>
  <c r="G267" i="1"/>
  <c r="F267" i="1"/>
  <c r="E267" i="1"/>
  <c r="D266" i="1"/>
  <c r="E265" i="1"/>
  <c r="D265" i="1" s="1"/>
  <c r="H264" i="1"/>
  <c r="G264" i="1"/>
  <c r="F264" i="1"/>
  <c r="E263" i="1"/>
  <c r="D262" i="1"/>
  <c r="H261" i="1"/>
  <c r="G261" i="1"/>
  <c r="F261" i="1"/>
  <c r="E258" i="1"/>
  <c r="D258" i="1" s="1"/>
  <c r="H257" i="1"/>
  <c r="G257" i="1"/>
  <c r="F257" i="1"/>
  <c r="E257" i="1"/>
  <c r="D256" i="1"/>
  <c r="H255" i="1"/>
  <c r="G255" i="1"/>
  <c r="F255" i="1"/>
  <c r="E255" i="1"/>
  <c r="D252" i="1"/>
  <c r="H251" i="1"/>
  <c r="D251" i="1" s="1"/>
  <c r="D250" i="1"/>
  <c r="D249" i="1"/>
  <c r="D248" i="1"/>
  <c r="E247" i="1"/>
  <c r="E245" i="1" s="1"/>
  <c r="D245" i="1" s="1"/>
  <c r="D244" i="1"/>
  <c r="D243" i="1"/>
  <c r="E242" i="1"/>
  <c r="D242" i="1" s="1"/>
  <c r="G241" i="1"/>
  <c r="G239" i="1" s="1"/>
  <c r="F241" i="1"/>
  <c r="F239" i="1" s="1"/>
  <c r="D238" i="1"/>
  <c r="D237" i="1"/>
  <c r="D236" i="1"/>
  <c r="H235" i="1"/>
  <c r="H233" i="1" s="1"/>
  <c r="G235" i="1"/>
  <c r="G233" i="1" s="1"/>
  <c r="F235" i="1"/>
  <c r="F233" i="1" s="1"/>
  <c r="E235" i="1"/>
  <c r="E233" i="1" s="1"/>
  <c r="D232" i="1"/>
  <c r="E231" i="1"/>
  <c r="D231" i="1" s="1"/>
  <c r="D230" i="1"/>
  <c r="D229" i="1"/>
  <c r="E228" i="1"/>
  <c r="D228" i="1" s="1"/>
  <c r="D227" i="1"/>
  <c r="E226" i="1"/>
  <c r="D226" i="1" s="1"/>
  <c r="D225" i="1"/>
  <c r="D224" i="1"/>
  <c r="E223" i="1"/>
  <c r="D223" i="1" s="1"/>
  <c r="D222" i="1"/>
  <c r="E221" i="1"/>
  <c r="D221" i="1" s="1"/>
  <c r="D220" i="1"/>
  <c r="D219" i="1"/>
  <c r="D218" i="1"/>
  <c r="D217" i="1"/>
  <c r="E216" i="1"/>
  <c r="D216" i="1" s="1"/>
  <c r="D215" i="1"/>
  <c r="D214" i="1"/>
  <c r="E213" i="1"/>
  <c r="D213" i="1" s="1"/>
  <c r="D212" i="1"/>
  <c r="E211" i="1"/>
  <c r="D211" i="1" s="1"/>
  <c r="D210" i="1"/>
  <c r="E209" i="1"/>
  <c r="D206" i="1"/>
  <c r="D205" i="1"/>
  <c r="D204" i="1"/>
  <c r="E203" i="1"/>
  <c r="D203" i="1" s="1"/>
  <c r="D202" i="1"/>
  <c r="F201" i="1"/>
  <c r="F199" i="1" s="1"/>
  <c r="D200" i="1"/>
  <c r="E199" i="1"/>
  <c r="D198" i="1"/>
  <c r="E197" i="1"/>
  <c r="D197" i="1" s="1"/>
  <c r="F196" i="1"/>
  <c r="F195" i="1" s="1"/>
  <c r="D196" i="1"/>
  <c r="E195" i="1"/>
  <c r="D194" i="1"/>
  <c r="D193" i="1"/>
  <c r="D192" i="1"/>
  <c r="D191" i="1"/>
  <c r="D190" i="1"/>
  <c r="E189" i="1"/>
  <c r="D189" i="1" s="1"/>
  <c r="F188" i="1"/>
  <c r="E187" i="1"/>
  <c r="D186" i="1"/>
  <c r="E185" i="1"/>
  <c r="D184" i="1"/>
  <c r="D183" i="1"/>
  <c r="D182" i="1"/>
  <c r="D181" i="1"/>
  <c r="E180" i="1"/>
  <c r="D180" i="1" s="1"/>
  <c r="F179" i="1"/>
  <c r="F178" i="1" s="1"/>
  <c r="E178" i="1"/>
  <c r="D173" i="1"/>
  <c r="E172" i="1"/>
  <c r="D172" i="1" s="1"/>
  <c r="D171" i="1"/>
  <c r="E170" i="1"/>
  <c r="D170" i="1" s="1"/>
  <c r="D169" i="1"/>
  <c r="E168" i="1"/>
  <c r="D168" i="1" s="1"/>
  <c r="D167" i="1"/>
  <c r="E166" i="1"/>
  <c r="D166" i="1" s="1"/>
  <c r="D165" i="1"/>
  <c r="E164" i="1"/>
  <c r="D161" i="1"/>
  <c r="D160" i="1"/>
  <c r="H159" i="1"/>
  <c r="G159" i="1"/>
  <c r="F159" i="1"/>
  <c r="E159" i="1"/>
  <c r="D158" i="1"/>
  <c r="D157" i="1"/>
  <c r="H156" i="1"/>
  <c r="G156" i="1"/>
  <c r="F156" i="1"/>
  <c r="E156" i="1"/>
  <c r="D155" i="1"/>
  <c r="D154" i="1"/>
  <c r="H153" i="1"/>
  <c r="G153" i="1"/>
  <c r="F153" i="1"/>
  <c r="E153" i="1"/>
  <c r="D152" i="1"/>
  <c r="H151" i="1"/>
  <c r="G151" i="1"/>
  <c r="F151" i="1"/>
  <c r="E151" i="1"/>
  <c r="D150" i="1"/>
  <c r="H149" i="1"/>
  <c r="G149" i="1"/>
  <c r="F149" i="1"/>
  <c r="E149" i="1"/>
  <c r="D148" i="1"/>
  <c r="H147" i="1"/>
  <c r="G147" i="1"/>
  <c r="F147" i="1"/>
  <c r="E147" i="1"/>
  <c r="D146" i="1"/>
  <c r="D145" i="1"/>
  <c r="D144" i="1"/>
  <c r="D143" i="1"/>
  <c r="H142" i="1"/>
  <c r="G142" i="1"/>
  <c r="F142" i="1"/>
  <c r="E142" i="1"/>
  <c r="F138" i="1"/>
  <c r="D138" i="1"/>
  <c r="H139" i="1"/>
  <c r="G312" i="1" l="1"/>
  <c r="D139" i="1"/>
  <c r="E284" i="1"/>
  <c r="D303" i="1"/>
  <c r="D274" i="1"/>
  <c r="D343" i="1"/>
  <c r="D456" i="1"/>
  <c r="D519" i="1"/>
  <c r="D156" i="1"/>
  <c r="D159" i="1"/>
  <c r="H312" i="1"/>
  <c r="E140" i="1"/>
  <c r="E264" i="1"/>
  <c r="D264" i="1" s="1"/>
  <c r="D308" i="1"/>
  <c r="E312" i="1"/>
  <c r="D327" i="1"/>
  <c r="D494" i="1"/>
  <c r="D512" i="1"/>
  <c r="D539" i="1"/>
  <c r="E207" i="1"/>
  <c r="D207" i="1" s="1"/>
  <c r="D450" i="1"/>
  <c r="D149" i="1"/>
  <c r="D347" i="1"/>
  <c r="D474" i="1"/>
  <c r="D295" i="1"/>
  <c r="H471" i="1"/>
  <c r="E162" i="1"/>
  <c r="D162" i="1" s="1"/>
  <c r="D201" i="1"/>
  <c r="E332" i="1"/>
  <c r="D514" i="1"/>
  <c r="D301" i="1"/>
  <c r="D270" i="1"/>
  <c r="F312" i="1"/>
  <c r="D318" i="1"/>
  <c r="D257" i="1"/>
  <c r="D337" i="1"/>
  <c r="D483" i="1"/>
  <c r="D354" i="1"/>
  <c r="E290" i="1"/>
  <c r="H290" i="1"/>
  <c r="D323" i="1"/>
  <c r="D153" i="1"/>
  <c r="G290" i="1"/>
  <c r="D298" i="1"/>
  <c r="D489" i="1"/>
  <c r="D209" i="1"/>
  <c r="D247" i="1"/>
  <c r="D272" i="1"/>
  <c r="D315" i="1"/>
  <c r="D453" i="1"/>
  <c r="D188" i="1"/>
  <c r="F187" i="1"/>
  <c r="F176" i="1" s="1"/>
  <c r="F174" i="1" s="1"/>
  <c r="F299" i="1"/>
  <c r="D330" i="1"/>
  <c r="G447" i="1"/>
  <c r="H447" i="1"/>
  <c r="D151" i="1"/>
  <c r="E176" i="1"/>
  <c r="D235" i="1"/>
  <c r="G253" i="1"/>
  <c r="E253" i="1"/>
  <c r="G259" i="1"/>
  <c r="D278" i="1"/>
  <c r="D282" i="1"/>
  <c r="D299" i="1"/>
  <c r="D310" i="1"/>
  <c r="E321" i="1"/>
  <c r="H321" i="1"/>
  <c r="G332" i="1"/>
  <c r="D458" i="1"/>
  <c r="H140" i="1"/>
  <c r="H136" i="1" s="1"/>
  <c r="D147" i="1"/>
  <c r="G140" i="1"/>
  <c r="D164" i="1"/>
  <c r="E241" i="1"/>
  <c r="H253" i="1"/>
  <c r="H259" i="1"/>
  <c r="D276" i="1"/>
  <c r="D297" i="1"/>
  <c r="D305" i="1"/>
  <c r="F321" i="1"/>
  <c r="H332" i="1"/>
  <c r="D349" i="1"/>
  <c r="E447" i="1"/>
  <c r="D502" i="1"/>
  <c r="D543" i="1"/>
  <c r="H284" i="1"/>
  <c r="G284" i="1"/>
  <c r="F284" i="1"/>
  <c r="D286" i="1"/>
  <c r="D288" i="1"/>
  <c r="D362" i="1"/>
  <c r="E359" i="1"/>
  <c r="F332" i="1"/>
  <c r="D334" i="1"/>
  <c r="F140" i="1"/>
  <c r="D263" i="1"/>
  <c r="E261" i="1"/>
  <c r="G359" i="1"/>
  <c r="D361" i="1"/>
  <c r="H359" i="1"/>
  <c r="D185" i="1"/>
  <c r="D356" i="1"/>
  <c r="D423" i="1"/>
  <c r="D179" i="1"/>
  <c r="D325" i="1"/>
  <c r="D415" i="1"/>
  <c r="D441" i="1"/>
  <c r="F447" i="1"/>
  <c r="F259" i="1"/>
  <c r="D293" i="1"/>
  <c r="F292" i="1"/>
  <c r="D255" i="1"/>
  <c r="F253" i="1"/>
  <c r="D280" i="1"/>
  <c r="D464" i="1"/>
  <c r="F471" i="1"/>
  <c r="E471" i="1"/>
  <c r="D142" i="1"/>
  <c r="D195" i="1"/>
  <c r="D199" i="1"/>
  <c r="D233" i="1"/>
  <c r="D267" i="1"/>
  <c r="D335" i="1"/>
  <c r="G471" i="1"/>
  <c r="E112" i="1"/>
  <c r="F112" i="1"/>
  <c r="G112" i="1"/>
  <c r="H112" i="1"/>
  <c r="G136" i="1" l="1"/>
  <c r="D447" i="1"/>
  <c r="D312" i="1"/>
  <c r="D321" i="1"/>
  <c r="D187" i="1"/>
  <c r="E239" i="1"/>
  <c r="D239" i="1" s="1"/>
  <c r="D241" i="1"/>
  <c r="D253" i="1"/>
  <c r="D332" i="1"/>
  <c r="D284" i="1"/>
  <c r="D178" i="1"/>
  <c r="D261" i="1"/>
  <c r="E259" i="1"/>
  <c r="F290" i="1"/>
  <c r="D290" i="1" s="1"/>
  <c r="D292" i="1"/>
  <c r="D359" i="1"/>
  <c r="D471" i="1"/>
  <c r="D140" i="1"/>
  <c r="E174" i="1"/>
  <c r="E136" i="1" s="1"/>
  <c r="H101" i="1"/>
  <c r="G101" i="1"/>
  <c r="F136" i="1" l="1"/>
  <c r="D174" i="1"/>
  <c r="D259" i="1"/>
  <c r="E260" i="1"/>
  <c r="D176" i="1"/>
  <c r="F101" i="1"/>
  <c r="E101" i="1"/>
  <c r="D105" i="1"/>
  <c r="D59" i="1"/>
  <c r="D55" i="1"/>
  <c r="D136" i="1" l="1"/>
  <c r="F68" i="1"/>
  <c r="D86" i="1"/>
  <c r="F72" i="1"/>
  <c r="E87" i="1"/>
  <c r="F87" i="1"/>
  <c r="G87" i="1"/>
  <c r="H87" i="1"/>
  <c r="D98" i="1"/>
  <c r="D97" i="1"/>
  <c r="D90" i="1"/>
  <c r="D91" i="1"/>
  <c r="D92" i="1"/>
  <c r="D93" i="1"/>
  <c r="D94" i="1"/>
  <c r="D95" i="1"/>
  <c r="D96" i="1"/>
  <c r="D89" i="1"/>
  <c r="F77" i="1"/>
  <c r="E77" i="1"/>
  <c r="E72" i="1"/>
  <c r="D85" i="1"/>
  <c r="D82" i="1"/>
  <c r="D81" i="1"/>
  <c r="D78" i="1"/>
  <c r="D73" i="1"/>
  <c r="D71" i="1"/>
  <c r="D69" i="1"/>
  <c r="D70" i="1"/>
  <c r="D74" i="1"/>
  <c r="D75" i="1"/>
  <c r="D76" i="1"/>
  <c r="D79" i="1"/>
  <c r="D80" i="1"/>
  <c r="D83" i="1"/>
  <c r="D84" i="1"/>
  <c r="E68" i="1"/>
  <c r="G68" i="1"/>
  <c r="G66" i="1" s="1"/>
  <c r="H68" i="1"/>
  <c r="E66" i="1" l="1"/>
  <c r="F66" i="1"/>
  <c r="D68" i="1"/>
  <c r="D72" i="1"/>
  <c r="D87" i="1"/>
  <c r="D77" i="1"/>
  <c r="D66" i="1" l="1"/>
  <c r="D680" i="1" l="1"/>
  <c r="F678" i="1"/>
  <c r="D678" i="1" s="1"/>
  <c r="D27" i="1"/>
  <c r="D640" i="1"/>
  <c r="F638" i="1"/>
  <c r="G638" i="1"/>
  <c r="H638" i="1"/>
  <c r="E638" i="1"/>
  <c r="E613" i="1"/>
  <c r="F613" i="1"/>
  <c r="G613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15" i="1"/>
  <c r="D104" i="1"/>
  <c r="D103" i="1"/>
  <c r="H56" i="1"/>
  <c r="E56" i="1"/>
  <c r="D58" i="1"/>
  <c r="E36" i="1"/>
  <c r="F36" i="1"/>
  <c r="G36" i="1"/>
  <c r="H36" i="1"/>
  <c r="D63" i="1"/>
  <c r="D64" i="1"/>
  <c r="D62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38" i="1"/>
  <c r="G33" i="1" l="1"/>
  <c r="G8" i="1" s="1"/>
  <c r="F33" i="1"/>
  <c r="F8" i="1" s="1"/>
  <c r="E33" i="1"/>
  <c r="E8" i="1" s="1"/>
  <c r="H33" i="1"/>
  <c r="H8" i="1" s="1"/>
  <c r="D56" i="1"/>
  <c r="D638" i="1"/>
  <c r="D60" i="1"/>
  <c r="D101" i="1"/>
  <c r="D613" i="1"/>
  <c r="D36" i="1"/>
  <c r="D33" i="1" l="1"/>
  <c r="D8" i="1" s="1"/>
</calcChain>
</file>

<file path=xl/sharedStrings.xml><?xml version="1.0" encoding="utf-8"?>
<sst xmlns="http://schemas.openxmlformats.org/spreadsheetml/2006/main" count="865" uniqueCount="616">
  <si>
    <t xml:space="preserve"> Ծրագրային դասիչ</t>
  </si>
  <si>
    <t xml:space="preserve"> Բյուջետային գլխավոր կարգադրիչների, ծրագրերի, միջոցառումների և ուղղությունների անվանումները</t>
  </si>
  <si>
    <t xml:space="preserve"> Ընդամենը</t>
  </si>
  <si>
    <t xml:space="preserve"> այդ թվում`</t>
  </si>
  <si>
    <t xml:space="preserve"> Ծրագիր</t>
  </si>
  <si>
    <t xml:space="preserve"> Միջոց առում</t>
  </si>
  <si>
    <t xml:space="preserve"> Կառուցման աշխատանքներ</t>
  </si>
  <si>
    <t xml:space="preserve"> Վերակառուցման, վերանորոգման և վերականգնման աշխատանքներ</t>
  </si>
  <si>
    <t xml:space="preserve"> Նախագծահե- տազոտական, գեոդեզիա- քարտեզագրական աշխատանքներ</t>
  </si>
  <si>
    <t xml:space="preserve"> Ոչ ֆինանսական այլ ակտիվների ձեռքբերում</t>
  </si>
  <si>
    <t xml:space="preserve"> ԸՆԴԱՄԵՆԸ</t>
  </si>
  <si>
    <t xml:space="preserve"> Հանրապետության նախագահի աշխատակազմ</t>
  </si>
  <si>
    <t xml:space="preserve"> այդ թվում՛</t>
  </si>
  <si>
    <t xml:space="preserve"> 1154</t>
  </si>
  <si>
    <t xml:space="preserve"> 31001</t>
  </si>
  <si>
    <t xml:space="preserve"> Հանրապետության նախագահի աշխատակազմի տեխնիկական հագեցվածության բարելավում</t>
  </si>
  <si>
    <t xml:space="preserve"> ՀՀ Ազգային ժողով</t>
  </si>
  <si>
    <t xml:space="preserve"> 1024</t>
  </si>
  <si>
    <t xml:space="preserve"> Ազգային ժողովի տեխնիկական հագեցվածության բարելավում</t>
  </si>
  <si>
    <t xml:space="preserve"> ՀՀ վարչապետի աշխատակազմ</t>
  </si>
  <si>
    <t xml:space="preserve"> 1136</t>
  </si>
  <si>
    <t xml:space="preserve"> 31002</t>
  </si>
  <si>
    <t xml:space="preserve"> ՀՀ վարչապետի աշխատակազմի տեխնիկական հագեցվածության բարելավում</t>
  </si>
  <si>
    <t xml:space="preserve"> 1213</t>
  </si>
  <si>
    <t xml:space="preserve">  Բնապահպանության և ընդերքի տեսչական մարմնի կարողությունների զարգացում և տեխնիկական հագեցվածության ապահովում</t>
  </si>
  <si>
    <t xml:space="preserve">  Կրթության տեսչական մարմնի կարողությունների զարգացում և տեխնիկական հագեցվածության ապահովում</t>
  </si>
  <si>
    <t xml:space="preserve"> 31003</t>
  </si>
  <si>
    <t xml:space="preserve"> Շուկայի վերահսկողության տեսչական մարմնի կարողությունների զարգացում և տեխնիկական հագեցվածության ապահովում</t>
  </si>
  <si>
    <t xml:space="preserve"> 31004</t>
  </si>
  <si>
    <t xml:space="preserve"> Քաղաքաշինության, տեխնիկական և հրդեհային անվտանգության տեսչական մարմնի կարողությունների զարգացում և տեխնիկական հագեցվածության ապահովում</t>
  </si>
  <si>
    <t xml:space="preserve"> 31005</t>
  </si>
  <si>
    <t xml:space="preserve"> Առողջապահության և աշխատանքի տեսչական մարմնի կարողությունների զարգացում և տեխնիկական հագեցվածության ապահովում</t>
  </si>
  <si>
    <t xml:space="preserve"> 31006</t>
  </si>
  <si>
    <t xml:space="preserve"> Սննդամթերքի անվտանգության տեսչական մարմնի տեխնիկական հագեցվածության բարելավում</t>
  </si>
  <si>
    <t xml:space="preserve"> ՀՀ սահմանադրական դատարան</t>
  </si>
  <si>
    <t xml:space="preserve"> 1092</t>
  </si>
  <si>
    <t xml:space="preserve"> ՀՀ սահմանադրական դատարանի տեխնիկական հագեցվածության բարելավում</t>
  </si>
  <si>
    <t xml:space="preserve"> Բարձրագույն դատական խորհուրդ</t>
  </si>
  <si>
    <t xml:space="preserve"> 1080</t>
  </si>
  <si>
    <t xml:space="preserve"> Բարձրագույն դատական խորհրդի տեխնիկական հագեցվածության բարելավում</t>
  </si>
  <si>
    <t xml:space="preserve"> ՀՀ դատախազություն</t>
  </si>
  <si>
    <t xml:space="preserve"> 1087</t>
  </si>
  <si>
    <t xml:space="preserve"> Դատախազության տեխնիկական հագեցվածության բարելավում</t>
  </si>
  <si>
    <t xml:space="preserve"> ՀՀ տարածքային կառավարման և ենթակառուցվածքների նախարարություն</t>
  </si>
  <si>
    <t xml:space="preserve"> 1001</t>
  </si>
  <si>
    <t xml:space="preserve"> ՀՀ տարածքային կառավարման և ենթակառուցվածքների նախարարության կարողությունների զարգացում և տեխնիկական հագեցվածության ապահովում</t>
  </si>
  <si>
    <t xml:space="preserve"> 1004</t>
  </si>
  <si>
    <t xml:space="preserve"> Ոռոգման համակարգերի հիմնանորոգում</t>
  </si>
  <si>
    <t xml:space="preserve"> 31009</t>
  </si>
  <si>
    <t xml:space="preserve"> Օրվա կարգավորման ջրավազանների կառուցում և վերակառուցում</t>
  </si>
  <si>
    <t xml:space="preserve"> 31012</t>
  </si>
  <si>
    <t xml:space="preserve"> Գետերի և հեղեղատարների տեղամասերի ամրացման և մաքրման աշխատանքներ</t>
  </si>
  <si>
    <t xml:space="preserve"> 31013</t>
  </si>
  <si>
    <t xml:space="preserve"> Փոքր և միջին ջրամբարների կառուցում</t>
  </si>
  <si>
    <t xml:space="preserve"> 31014</t>
  </si>
  <si>
    <t xml:space="preserve"> Ջրամբարների վերականգնման և վերազինման աշխատանքներ</t>
  </si>
  <si>
    <t xml:space="preserve"> 1017</t>
  </si>
  <si>
    <t xml:space="preserve"> 21001</t>
  </si>
  <si>
    <t xml:space="preserve"> Արփա-Սևան ջրային համակարգի տեխնիկական վիճակի բարելավում</t>
  </si>
  <si>
    <t xml:space="preserve"> 1049</t>
  </si>
  <si>
    <t xml:space="preserve"> Պետական նշանակության ավտոճանապարհների հիմնանորոգում</t>
  </si>
  <si>
    <t xml:space="preserve"> 21002</t>
  </si>
  <si>
    <t xml:space="preserve"> Տրանսպորտային օբյեկտների հիմնանորոգում</t>
  </si>
  <si>
    <t xml:space="preserve"> 21020</t>
  </si>
  <si>
    <t xml:space="preserve"> Միջպետական և հանրապետական նշանակության ավտոճանապարհների միջին նորոգում</t>
  </si>
  <si>
    <t xml:space="preserve"> 21023</t>
  </si>
  <si>
    <t xml:space="preserve"> ՀՀ ընդհանուր օգտագործման ավտամոբիլային ճանապարհների վթարավտանգ հատվածների վերացում	</t>
  </si>
  <si>
    <t xml:space="preserve"> 1072</t>
  </si>
  <si>
    <t xml:space="preserve"> 31010</t>
  </si>
  <si>
    <t xml:space="preserve"> Ջրամատակարարման և ջրահեռացման համակարգի հիմնանորոգում</t>
  </si>
  <si>
    <t xml:space="preserve"> 1079</t>
  </si>
  <si>
    <t xml:space="preserve"> Պետական գույքի կառավարման կոմիտեի տեխնիկական հագեցվածության բարելավում</t>
  </si>
  <si>
    <t xml:space="preserve"> 1109</t>
  </si>
  <si>
    <t xml:space="preserve"> Ջրային կոմիտեի տեխնիկական հագեցվածության բարելավում</t>
  </si>
  <si>
    <t xml:space="preserve"> 1157</t>
  </si>
  <si>
    <t xml:space="preserve"> Երևանի մետրոպոլիտենի ենթակառուցվածքների նորոգում</t>
  </si>
  <si>
    <t xml:space="preserve"> Երևանի մետրոպոլիտենի ենթակառուցվածքների կառուցում</t>
  </si>
  <si>
    <t xml:space="preserve"> 21038</t>
  </si>
  <si>
    <t xml:space="preserve"> Երևանի բուսաբանական այգու տարածքում անտառապուրակի  կառուցապատման աշխատանքներ</t>
  </si>
  <si>
    <t xml:space="preserve"> 1212</t>
  </si>
  <si>
    <t xml:space="preserve"> 32001</t>
  </si>
  <si>
    <t xml:space="preserve"> ՀՀ մարզերում առաջնահերթ լուծում պահանջող անհետաձգելի ծրագրերի իրականացում</t>
  </si>
  <si>
    <t xml:space="preserve"> ՀՀ  առողջապահության  նախարարություն</t>
  </si>
  <si>
    <t xml:space="preserve"> 1126</t>
  </si>
  <si>
    <t xml:space="preserve"> Առողջապահական կազմակերպությունների վերազինում</t>
  </si>
  <si>
    <t xml:space="preserve"> Առողջապահական կազմակերպությունների կառուցում, վերակառուցում</t>
  </si>
  <si>
    <t xml:space="preserve"> ՀՀ  արդարադատության նախարարություն</t>
  </si>
  <si>
    <t xml:space="preserve"> 1057</t>
  </si>
  <si>
    <t xml:space="preserve"> ՀՀ արդարադատության նախարարության կարողությունների զարգացում և տեխնիկական հագեցվածության ապահովում</t>
  </si>
  <si>
    <t xml:space="preserve"> 1120</t>
  </si>
  <si>
    <t xml:space="preserve"> ՀՀ արդարադատության նախարարության պրոբացիայի ծառայության կարողությունների զարգացում և տեխնիկական հագեցվածության ապահովում</t>
  </si>
  <si>
    <t xml:space="preserve"> ՀՀ արդարադատության նախարարության քրեակատարողական  ծառայության կարողությունների զարգացում և տեխնիկական հագեցվածության ապահովում</t>
  </si>
  <si>
    <t xml:space="preserve"> 31008</t>
  </si>
  <si>
    <t xml:space="preserve"> Քրեակատարողական նոր հիմնարկի կառուցում և հետագա շահագործում</t>
  </si>
  <si>
    <t xml:space="preserve"> 1182</t>
  </si>
  <si>
    <t xml:space="preserve"> Հարկադիր կատարման ծառայության տեխնիկական հագեցվածության բարելավում</t>
  </si>
  <si>
    <t xml:space="preserve"> ՀՀ էկոնոմիկայի նախարարություն</t>
  </si>
  <si>
    <t xml:space="preserve"> 1058</t>
  </si>
  <si>
    <t xml:space="preserve"> ՀՀ էկոնոմիկայի նախարարության տեխնիկական հագեցվածության բարելավում</t>
  </si>
  <si>
    <t xml:space="preserve"> 1067</t>
  </si>
  <si>
    <t xml:space="preserve"> 32002</t>
  </si>
  <si>
    <t xml:space="preserve"> Որակի ենթակառուցվածքի համակարգի արդիականացում</t>
  </si>
  <si>
    <t xml:space="preserve"> ՀՀ արտաքին գործերի  նախարարություն</t>
  </si>
  <si>
    <t xml:space="preserve"> 1061</t>
  </si>
  <si>
    <t xml:space="preserve"> Արտաքին գործերի նախարարության կարողությունների զարգացում և տեխնիկական հագեցվածության ապահովում</t>
  </si>
  <si>
    <t xml:space="preserve"> ՀՀ շրջակա միջավայրի նախարարություն</t>
  </si>
  <si>
    <t xml:space="preserve"> 1071</t>
  </si>
  <si>
    <t xml:space="preserve"> ՀՀ շրջակա միջավայրի նախարարության տեխնիկական կարողությունների ընդլայնում</t>
  </si>
  <si>
    <t xml:space="preserve"> 1155</t>
  </si>
  <si>
    <t xml:space="preserve"> ՀՀ Կոտայքի մարզի բնության հուշարձանների ուսումնասիրություն և անձնագրավորում</t>
  </si>
  <si>
    <t xml:space="preserve"> 1173</t>
  </si>
  <si>
    <t xml:space="preserve"> Էկոպարեկային  ծառայության տեխնիկական կարողությունների ընդլայնում</t>
  </si>
  <si>
    <t xml:space="preserve"> Անտառվերականգնման և անտառապատման աշխատանքներ</t>
  </si>
  <si>
    <t xml:space="preserve"> Մասնագիտական ուսումնական հաստատությունների շենքային պայմանների բարելավում</t>
  </si>
  <si>
    <t xml:space="preserve"> Հուշարձանների ամրակայում, նորոգում և վերականգնում</t>
  </si>
  <si>
    <t xml:space="preserve"> Հանրային գրադարանների նյութատեխնիկական բազայի զարգացում</t>
  </si>
  <si>
    <t xml:space="preserve"> ՀՀ կրթության, գիտության, մշակույթի և սպորտի նախարարության կարողությունների զարգացում և տեխնիկական հագեցվածության ապահովում</t>
  </si>
  <si>
    <t xml:space="preserve"> Մանկապարտեզների շենքերի վերակառուցում, հիմնանորոգում</t>
  </si>
  <si>
    <t xml:space="preserve"> 1138</t>
  </si>
  <si>
    <t xml:space="preserve"> Ազգային անվտանգության համակարգի տեխնիկական հագեցվածության բարելավում</t>
  </si>
  <si>
    <t xml:space="preserve"> Ազգային անվտանգության համակարգի շենքային ապահովվածության բարելավում</t>
  </si>
  <si>
    <t xml:space="preserve"> Ազգային անվտանգության համակարգի տրանսպորտային սարքավորումների հագեցվածության բարելավում</t>
  </si>
  <si>
    <t xml:space="preserve"> Հանրային հեռարձակողի խորհուրդ</t>
  </si>
  <si>
    <t xml:space="preserve"> 1042</t>
  </si>
  <si>
    <t xml:space="preserve"> Հանրային հեռարձակողի խորհրդի տեխնիկական հագեցվածության  բարելավում</t>
  </si>
  <si>
    <t xml:space="preserve"> ՀՀ հաշվեքննիչ պալատ</t>
  </si>
  <si>
    <t xml:space="preserve"> 1161</t>
  </si>
  <si>
    <t xml:space="preserve"> Հաշվեքննիչ պալատի տեխնիկական հագեցվածության բարելավում</t>
  </si>
  <si>
    <t xml:space="preserve"> Մարդու իրավունքների պաշտպանի աշխատակազմ</t>
  </si>
  <si>
    <t xml:space="preserve"> 1060</t>
  </si>
  <si>
    <t xml:space="preserve"> ՀՀ մարդու իրավունքների պաշտպանի աշխատակազմի  տեխնիկական հագեցվածության բարելավում</t>
  </si>
  <si>
    <t xml:space="preserve"> ՀՀ պետական պահպանության ծառայություն</t>
  </si>
  <si>
    <t xml:space="preserve"> 1036</t>
  </si>
  <si>
    <t xml:space="preserve"> ՊՊԾ տրանսպորտային միջոցներով ապահովվածության բարելավում</t>
  </si>
  <si>
    <t xml:space="preserve"> ՊՊԾ տեխնիկական հագեցվածության բարելավում</t>
  </si>
  <si>
    <t xml:space="preserve"> ՀՀ քննչական կոմիտե</t>
  </si>
  <si>
    <t xml:space="preserve"> 1180</t>
  </si>
  <si>
    <t xml:space="preserve"> ՀՀ քննչական կոմիտեի շենքային պայմանների բարելավում</t>
  </si>
  <si>
    <t xml:space="preserve"> ՀՀ քաղաքաշինության կոմիտե</t>
  </si>
  <si>
    <t xml:space="preserve"> 1103</t>
  </si>
  <si>
    <t xml:space="preserve"> 11002</t>
  </si>
  <si>
    <t xml:space="preserve"> Նորմատիվատեխնիկական փաստաթղթերի մշակում  և տեղայնացում</t>
  </si>
  <si>
    <t xml:space="preserve"> Քաղաքաշինության բնագավառում պետական ծրագրերի իրականացման ապահովում</t>
  </si>
  <si>
    <t xml:space="preserve"> Քաղաքաշինության  կոմիտեի կարողությունների զարգացում և տեխնիկական հագեցվածության ապահովում</t>
  </si>
  <si>
    <t xml:space="preserve"> ՀՀ պետական վերահսկողական ծառայություն</t>
  </si>
  <si>
    <t xml:space="preserve"> 1203</t>
  </si>
  <si>
    <t xml:space="preserve"> ՀՀ պետական վերահսկողական ծառայության տեխնիկական   հագեցվածության բարելավում</t>
  </si>
  <si>
    <t xml:space="preserve"> Հակակոռուպցիոն կոմիտե</t>
  </si>
  <si>
    <t xml:space="preserve"> 1231</t>
  </si>
  <si>
    <t xml:space="preserve"> ՀՀ հակակոռուպցիոն կոմիտեի  տեխնիկական հագեցվածության բարելավում</t>
  </si>
  <si>
    <t xml:space="preserve"> ՀՀ արտաքին հետախուզության ծառայություն</t>
  </si>
  <si>
    <t xml:space="preserve"> 1237</t>
  </si>
  <si>
    <t xml:space="preserve"> Արտաքին հետախուզության ծառայության շենքային պայմանների ապահովում</t>
  </si>
  <si>
    <t xml:space="preserve"> ՀՀ Արագածոտնի  մարզպետի աշխատակազմ</t>
  </si>
  <si>
    <t xml:space="preserve"> 1002</t>
  </si>
  <si>
    <t xml:space="preserve"> ՀՀ Արագածոտնի մարզպետի աշխատակազմի տեխնիկական հագեցվածության բարելավում</t>
  </si>
  <si>
    <t xml:space="preserve"> ՀՀ  Արմավիրի մարզպետի աշխատակազմ</t>
  </si>
  <si>
    <t xml:space="preserve"> 1010</t>
  </si>
  <si>
    <t xml:space="preserve"> ՀՀ Արմավիրի  մարզպետի աշխատակազմի տեխնիկական հագեցվածության բարելավում</t>
  </si>
  <si>
    <t xml:space="preserve"> ՀՀ Գեղարքունիքի մարզպետի աշխատակազմ</t>
  </si>
  <si>
    <t xml:space="preserve"> 1025</t>
  </si>
  <si>
    <t xml:space="preserve"> ՀՀ Գեղարքունիքի  մարզպետի աշխատակազմի տեխնիկական հագեցվածության բարելավում</t>
  </si>
  <si>
    <t xml:space="preserve"> ՀՀ Լոռու մարզպետի աշխատակազմ</t>
  </si>
  <si>
    <t xml:space="preserve"> 1030</t>
  </si>
  <si>
    <t xml:space="preserve"> ՀՀ Լոռու  մարզպետի աշխատակազմի տեխնիկական հագեցվածության բարելավում</t>
  </si>
  <si>
    <t xml:space="preserve"> ՀՀ Կոտայքի մարզպետի աշխատակազմ</t>
  </si>
  <si>
    <t xml:space="preserve"> 1037</t>
  </si>
  <si>
    <t xml:space="preserve"> ՀՀ Կոտայքի  մարզպետի աշխատակազմի տեխնիկական հագեցվածության բարելավում</t>
  </si>
  <si>
    <t xml:space="preserve"> ՀՀ Շիրակի մարզպետի աշխատակազմ</t>
  </si>
  <si>
    <t xml:space="preserve"> 1039</t>
  </si>
  <si>
    <t xml:space="preserve"> ՀՀ Շիրակ  մարզպետի աշխատակազմի տեխնիկական հագեցվածության բարելավում</t>
  </si>
  <si>
    <t xml:space="preserve"> ՀՀ Սյունիքի մարզպետի աշխատակազմ</t>
  </si>
  <si>
    <t xml:space="preserve"> 1047</t>
  </si>
  <si>
    <t xml:space="preserve"> ՀՀ Սյունիքի մարզպետի աշխատակազմի տեխնիկական հագեցվածության բարելավում</t>
  </si>
  <si>
    <t xml:space="preserve"> ՀՀ Վայոց ձորի մարզպետի աշխատակազմ</t>
  </si>
  <si>
    <t xml:space="preserve"> 1051</t>
  </si>
  <si>
    <t xml:space="preserve"> ՀՀ Վայոց ձորի մարզպետի  աշխատակազմի տեխնիկական հագեցվածության բարելավում</t>
  </si>
  <si>
    <t xml:space="preserve"> ՀՀ Տավուշի մարզպետի աշխատակազմ</t>
  </si>
  <si>
    <t xml:space="preserve"> 1055</t>
  </si>
  <si>
    <t xml:space="preserve"> ՀՀ Տավուշի  մարզպետի աշխատակազմի տեխնիկական հագեցվածության բարելավում</t>
  </si>
  <si>
    <t xml:space="preserve"> ՀՀ կառավարություն</t>
  </si>
  <si>
    <t xml:space="preserve"> 1139</t>
  </si>
  <si>
    <t xml:space="preserve"> 11001</t>
  </si>
  <si>
    <t xml:space="preserve"> ՀՀ կառավարության պահուստային ֆոնդ</t>
  </si>
  <si>
    <t>Հավելված N 1</t>
  </si>
  <si>
    <t>Աղյուսակ N 3</t>
  </si>
  <si>
    <t>Հայաստանի Հանրապետության 2025 թվականի պետական բյուջեով նախատեսված ոչ ֆինանսական ակտիվների գծով բյուջետային ծախսերի բաշխումն ըստ բյուջետային գլխավոր կարգադրիչների, ծրագրերի, միջոցառումների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</si>
  <si>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>հազար  դրամներով</t>
  </si>
  <si>
    <t xml:space="preserve">այդ թվում՝ </t>
  </si>
  <si>
    <t>Թալին 1 պոմպակայանի վերականգնման աշխատանքներ</t>
  </si>
  <si>
    <t>Աշտարակի մայր ջրանցքի ՊԿ0+00-ՊԿ20+00 հատվածի վերանորոգում</t>
  </si>
  <si>
    <t>«Արազափ-1» ջրհան կայանի երկրորդ գոտու աջ հեռացնող ջրատարի վերակառուցում</t>
  </si>
  <si>
    <t>Ղարաղալայի պոմպակայնի մղման խողովակաշարի վթարային հատվածի վերակառուցում</t>
  </si>
  <si>
    <t>Մրգաշատ համայնքի Սոնեյի և Վալոդի խորքային հորերի հեռացնող ջրանցքների,ինչպես նաև դրանց հատման տեղից դեպի հողատարածքներ գնացող ջրանցքների վերակառուցում</t>
  </si>
  <si>
    <t>Քաղցրաշեն 1 պոմպակայնի N1 մղման խողովակաշարի վթարային հատվածի վերականգնում</t>
  </si>
  <si>
    <t>Հերմոն-Ելփին ինքնահոս ջրատարի Ռինդ-Արենի տաղամաս ջրատարի հիմնանորոգում</t>
  </si>
  <si>
    <t>Յաղդանի պոմպակայանի վերականգնում</t>
  </si>
  <si>
    <t>Գետափ-Եղեգնաձոր ջրանցքի հիմնանորոգում</t>
  </si>
  <si>
    <t>Արմավիրի մարզի Արտամետ համայնքի «Զույգ ցանց» ներտնտեսային ջրանցքի վերակառուցում</t>
  </si>
  <si>
    <t>«Սյունիք» ՋՕԸ-ի կողմից շահագործվող Արաքս 1 պոմպակայանի մղման խողովակաշարի հիմնանորոգում</t>
  </si>
  <si>
    <t>«Տավուշ» ՋՕԸ-ի կողմից Զեյթուն N1 պոմպակայանի կարճ գծի հեռացնող ջրանցքի վերակառուցում</t>
  </si>
  <si>
    <t>«Արազափ-1» պոմպակայանի մղման խողովակաշարի հիմնանորոգում</t>
  </si>
  <si>
    <t xml:space="preserve">Քաղցրաշեն-1 պոմպակայանի N5 պոմպի մղման խողովակաշարի կառուցում </t>
  </si>
  <si>
    <t>Արարատ համայնքի Արարատ բնակավայրի վարչական տարածքում ջրագծի հիմնանորոգում</t>
  </si>
  <si>
    <t>ՀՀ Սյունիքի մարզի Որոտանի մայր ջրանցքի Հարթաշենի դյուկերի վթարված մոտ 60գծ.մ. հատվածի կառուցում</t>
  </si>
  <si>
    <t>Ոռոգման համակարգերի հիմնանորոգման աշխատանքների նախագծանախահաշվային փաստաթղթերի կազմման և փորձաքննության ծառայություններ</t>
  </si>
  <si>
    <t>այդ թվում՝</t>
  </si>
  <si>
    <t>Հակահեղեղային միջոցառումների իրականացման նախագծերի և աշխատանքների ձեռքբերում</t>
  </si>
  <si>
    <t>ՀՀ Տավուշի մարզի Տավուշի ջրամբարի պատվարի վերականգնման աշխատանքներ</t>
  </si>
  <si>
    <t>Ապարանի ջրամբարի վերականգնման աշխատանքներ</t>
  </si>
  <si>
    <t>Արփի լճի ջրամբարի վերականգնման և վերազինման աշխատանքներ</t>
  </si>
  <si>
    <t xml:space="preserve">ՀՀ Սյունիքի մարզի Մեղրի քաղաքի ջրի մաքրման կայանի ապամոնտաժում, նորի կառուցում   </t>
  </si>
  <si>
    <t xml:space="preserve">ՀՀ Սյունիքի մարզի Ագարակ քաղաքի գոյություն ունեցող ջրի մաքրման կայանի հիմնանորոգում, լրացուցիչ նոր կայանի կառուցում     </t>
  </si>
  <si>
    <t xml:space="preserve">Շինարարական կոնստրուկցիաների և հիմնատակերի հուսալիություն
(ՀՀ շինարարական նորմերի մշակում, տեղայնացում)             </t>
  </si>
  <si>
    <t>«Ավտոկայանատեղեր» ( ՀՀ շինարարական 
նորմերի արդիականացում)</t>
  </si>
  <si>
    <t xml:space="preserve">Բժշկական օգնության և սպասարկման լաբորատոր ախտորոշիչ տեսակով գործունեություն իրականացնող կազմակերպությունների շենքերի և շինություններ
(ՀՀ շինարարական նորմերի մշակում, տեղայնացում)     </t>
  </si>
  <si>
    <t xml:space="preserve">Հանքափորվածքների պաշտպանությունը ստորգետնյա և մակերեսային ջրերից 
(ՀՀ շինարարական նորմերի մշակում, տեղայնացում)   </t>
  </si>
  <si>
    <t xml:space="preserve">Ինժեներաերկրաբանական հետազննություններ շինարարության համար
(ՀՀ կանոնների հավաքածուի մշակում, տեղայնացում)  </t>
  </si>
  <si>
    <t xml:space="preserve">Ինժեներագեոդեզիակւսն հետազննություններ
(ՀՀ կանոնների հավաքածուի մշակում, տեղայնացում)                                     </t>
  </si>
  <si>
    <t xml:space="preserve">Թռիչքարաններ (ՀՀ շինարարական նորմերի մշակում, տեղայնացում)                                       </t>
  </si>
  <si>
    <t xml:space="preserve">Մելիորատիվ համակարգեր և կառույցներ 
(ՀՀ շինարարական նորմերի մշակում, տեղայնացում)  </t>
  </si>
  <si>
    <t xml:space="preserve">Հիդրոտեխնիկական կառուցվածքների.բետոնե և երկաթբետոնե կոնստրուկցիաներ
(ՀՀ շինարարական նորմերի մշակում, տեղայնացում)           </t>
  </si>
  <si>
    <t xml:space="preserve">Թունելներ հիդրոտեխնիկական
(ՀՀ շինարարական նորմերի մշակում, տեղայնացում)                  </t>
  </si>
  <si>
    <r>
      <t xml:space="preserve">Տրանսպորտային միջոցների սպասարկման կազմակերպություններ 
(ՀՀ շինարարական նորմերի մշակում, տեղայնացում)  </t>
    </r>
    <r>
      <rPr>
        <b/>
        <i/>
        <sz val="11"/>
        <rFont val="GHEA Grapalat"/>
        <family val="3"/>
      </rPr>
      <t xml:space="preserve"> </t>
    </r>
  </si>
  <si>
    <t xml:space="preserve">Տեղեկատվական մոդելավորում շինարարությունում. Նախագծային փաստաթղթերի բազմակի կիրառման և տեղայնացման կանոններ, 
(ՀՀ կանոնների հավաքածուի մշակում, տեղայնացում)  </t>
  </si>
  <si>
    <t xml:space="preserve">Տեղեկատվական մոդելավորումը շինարարությանում. Տեղեկատվական մոդելի բաղադրիչներ 
(ՀՀ շինարարական նորմերի մշակում, տեղայնացում)   </t>
  </si>
  <si>
    <r>
      <t xml:space="preserve">Միաձույլ կոնստրուկտիվ համակարգեր. Նախագծման նորմեր
(ՀՀ շինարարական նորմերի մշակում, տեղայնացում)                   </t>
    </r>
    <r>
      <rPr>
        <b/>
        <sz val="12"/>
        <rFont val="GHEA Grapalat"/>
        <family val="3"/>
      </rPr>
      <t/>
    </r>
  </si>
  <si>
    <t xml:space="preserve">Ավտոլիցքավորման կայաններ.Հրդեհային անվտանգության պահանջներ 
(ՀՀ շինարարական նորմերի մշակում, տեղայնացում)  </t>
  </si>
  <si>
    <t xml:space="preserve">Շենքերի և շինությունների կառուցման/վերակառուցման աշխատանքների տևողություն 
(ՀՀ շինարարական նորմերի մշակում, տեղայնացում)           </t>
  </si>
  <si>
    <r>
      <t xml:space="preserve">Ալյումինե կոնստրուկցիաներ 
(ՀՀ շինարարական նորմերի մշակում, տեղայնացում)                         </t>
    </r>
    <r>
      <rPr>
        <b/>
        <i/>
        <sz val="11"/>
        <rFont val="GHEA Grapalat"/>
        <family val="3"/>
      </rPr>
      <t xml:space="preserve"> </t>
    </r>
    <r>
      <rPr>
        <i/>
        <sz val="11"/>
        <rFont val="GHEA Grapalat"/>
        <family val="3"/>
      </rPr>
      <t xml:space="preserve"> </t>
    </r>
  </si>
  <si>
    <t xml:space="preserve">Ավտոմոբիլային ճանապարհներ.Շինարարություն 
(ՀՀ շինարարական նորմերի մշակում, տեղայնացում)                           </t>
  </si>
  <si>
    <t xml:space="preserve">Օդանավակայաններ. Հողհատկացման նորմեր 
(ՀՀ շինարարական նորմերի մշակում, տեղայնացում)                                </t>
  </si>
  <si>
    <t xml:space="preserve">Շինարարությունում նորմատիվ փաստաթղթերի համակարգ.Հիմնական դրույթներ 
(ՀՀ շինարարական նորմերի մշակում, տեղայնացում)             </t>
  </si>
  <si>
    <r>
      <t xml:space="preserve">Ներքին ինժեներական հաղորդակցուղիների համակարգեր 
(ՀՀ շինարարական նորմերի մշակում, տեղայնացում)             </t>
    </r>
    <r>
      <rPr>
        <b/>
        <sz val="12"/>
        <rFont val="GHEA Grapalat"/>
        <family val="3"/>
      </rPr>
      <t/>
    </r>
  </si>
  <si>
    <t xml:space="preserve">Մեկուսիչ և հարդարման պատվածքներ
(ՀՀ շինարարական նորմերի մշակում, տեղայնացում)             </t>
  </si>
  <si>
    <t>Շենքերի և շինությունների մատչելիություն. Նախագծման նորմեր (շինարարական նորմերի մշակում, արդիականացում)</t>
  </si>
  <si>
    <t>ՀՀ Լոռու մարզի Ստեփանավան համայնքի Աշոտաբերդ թաղամասի կառուցապատման աշխատանքներ</t>
  </si>
  <si>
    <t>Մանկապատանեկան մարզադպրոցներին, մարզաձևերի ազգային ֆեդերացիաներին և այլ մարզական կազմակերպություններին գույքով ապահովում</t>
  </si>
  <si>
    <t>Երևան քաղաք</t>
  </si>
  <si>
    <t xml:space="preserve"> «Երևանի Շառլ Ազնավուրի անվան մշակույթի և արվեստի պետական քոլեջ» ՊՈԱԿ</t>
  </si>
  <si>
    <t>«Երևանի զարդարվեստի պետական արհեստագործական ուսումնարան» ՊՈԱԿ</t>
  </si>
  <si>
    <t>ՀՀ Արարատի մարզ</t>
  </si>
  <si>
    <t>«Մասիսի պետական գյուղատնտեսական քոլեջ» ՊՈԱԿ</t>
  </si>
  <si>
    <t>ՀՀ Արմավիրի մարզ</t>
  </si>
  <si>
    <t>«Արմավիրի տարածաշրջանային պետական քոլեջ» ՊՈԱԿ</t>
  </si>
  <si>
    <t>ՀՀ Գեղարքունիքի մարզ</t>
  </si>
  <si>
    <t>«Գավառի պետական բժշկական քոլեջ» ՊՈԱԿ</t>
  </si>
  <si>
    <t>ՀՀ Լոռու մարզ</t>
  </si>
  <si>
    <t xml:space="preserve">«Վանաձորի Կ. Ղարաքեշիշյանի անվան N 1 արհեստագործական պետական ուսումնարան» ՊՈԱԿ </t>
  </si>
  <si>
    <t>ՀՀ Կոտայքի մարզ</t>
  </si>
  <si>
    <t>«Նոր Գեղիի ակադեմիկոս Գ. Աղաջանյանի անվան պետական գյուղատնտեսական քոլեջ» ՊՈԱԿ</t>
  </si>
  <si>
    <t>ՀՀ Շիրակի մարզ</t>
  </si>
  <si>
    <t>«Գյումրու պետական բժշկական քոլեջ» ՊՈԱԿ</t>
  </si>
  <si>
    <t>«Գավառի ակադեմիկոս Ա. Թամամշևի անվան պետական գյուղատնտեսական քոլեջ» ՊՈԱԿ</t>
  </si>
  <si>
    <t>«Ստեփանավանի պրոֆ. Քալանթարի անվան պետական գյուղատնտեսական քոլեջ» ՊՈԱԿ</t>
  </si>
  <si>
    <t>ՀՀ Սյունիքի մարզ</t>
  </si>
  <si>
    <t>«Գորիսի պրոֆեսոր Խ. Երիցյանի անվան պետական գյուղատնտեսական քոլեջ» ՊՈԱԿ</t>
  </si>
  <si>
    <t>1. Վերականգնողական աշխատանքներ</t>
  </si>
  <si>
    <t>որից`</t>
  </si>
  <si>
    <t>Հայոց ցեղասպանության հուշահամալիրի և թանգարանի հիմնանորոգում և բարեկարգում</t>
  </si>
  <si>
    <t>ՀՀ Արագածոտնի մարզ</t>
  </si>
  <si>
    <t>Փարպի համայնքի 5-րդ դարի Ծիրանավոր եկեղեցու ամրակայում, վերականգնում և տարածքի բարեկարգում</t>
  </si>
  <si>
    <t>Ամբերդ ամրոցի հրատապ ամրակայման ենթակա հատվածների նորոգում և վերականգնում</t>
  </si>
  <si>
    <t>Ագարակ համայնքի, «Ագարակ» պատմամշակութային արգելոցի վաղ բրոնզե դարի կացարանների, միջնադարյան համալիրի և պարսպապատի վերականգնում և ամրակայում</t>
  </si>
  <si>
    <t xml:space="preserve"> Այգեշատ համայնքի Թարգմանչաց եկեղեցու վերականգնում </t>
  </si>
  <si>
    <t>Բերդկունքի Սպիտակ բերդի նորոգում, ամրակայում և վերականգնում</t>
  </si>
  <si>
    <t>Լոռու մարզի Քաղաքատեղի Լոռի Բերդի միջնաբերդի եկեղեցու ամրակայում, նորոգում և վերականգնում</t>
  </si>
  <si>
    <t>Ալավերդի համայնքի Կաճաճկուտ բնակավայրի Սեդվի վանական համալիրի փլուզված եռահարկ աշտարակի նորոգում, ամրակայում, վերականգնում և տարածքի բարեկարգում</t>
  </si>
  <si>
    <t>ՀՀ Վայոց Ձորի մարզ</t>
  </si>
  <si>
    <t xml:space="preserve">Շատիվանքի վանական համալիրի ամրակայում, մասնակի վերականգնում և տարածքի բարեկարգում </t>
  </si>
  <si>
    <t>Գնդեվազ համայնքի Սբ Աստվածածին եկեղեցու ամրակայում, նորոգում, վերականգնում  և տարածքի բարեկարգում</t>
  </si>
  <si>
    <t>ՀՀ Տավուշի մարզ</t>
  </si>
  <si>
    <t>Տավուշի մարզի «Սրվեղ» վանական համալիրի ամրակայում, վերականգնում և տարածքի բարեկարգում</t>
  </si>
  <si>
    <t>ՀՀ Արագածոտնի մարզի Աշտարակի Ծիրանավոր եկեղեցու ամրակայման, նորոգման և վերականգնման գիտանախագծային փաստաթղթեր</t>
  </si>
  <si>
    <t>Քոբայր ե/գ կայարանի Քոբայրավանք համալիրի ամրակայման, նորոգման և վերականգնման գիտանախագծային փաստաթղթեր</t>
  </si>
  <si>
    <t>Պեմզաշեն գյուղի Սբ. Առաքելոց վանական համալիրի  ուսումնասիրման, պեղման աշխատանքներ, ամրակայման, նորոգման և վերականգնման գիտանախագծային փաստաթղթեր</t>
  </si>
  <si>
    <t>Կավարտ գյուղի հունական եկեղեցու  ամրակայման, նորոգման և վերականգնման գիտանախագծային փաստաթղթեր</t>
  </si>
  <si>
    <t>Ներդրումներ թանգարանների և պատկերասրահների հիմնանորոգման համար</t>
  </si>
  <si>
    <t>Հայաստանի ազգային պատկերասրահ  ՊՈԱԿ-ի Արա Սարգսյանի և Հակոբ Կոջոյանի տուն-թանգարան մասնաճյուղ</t>
  </si>
  <si>
    <t>«Հ. Թումանյանի թանգարան» ՊՈԱԿ</t>
  </si>
  <si>
    <t>«Ե. Չարենցի տուն-թանգարան» ՊՈԱԿ</t>
  </si>
  <si>
    <t>«Ա. Սպենդիարյանի տուն-թանգարան» ՊՈԱԿ</t>
  </si>
  <si>
    <t>«Հայաստանի պատմության թանգարան» ՊՈԱԿ</t>
  </si>
  <si>
    <t>«Երևանի Կոմիտասի անվան պետական կոնսերվատորիա» ՊՈԱԿ</t>
  </si>
  <si>
    <t>Գիտական կենտրոնները ժամանակակից սարքավորումներով վերազինում ու համատեղ օգտագործման գիտական սարքավորումների կենտրոնների ստեղծում</t>
  </si>
  <si>
    <t>Աջակցություն համայնքներին մարզական հաստատությունների շենքային պայմանների բարելավման համար</t>
  </si>
  <si>
    <t>Ալբերտ Ազարյանի անվան մարմնամարզության օլիմպիական հերթափոխի մանկապատանեկան մարզադպրոցի նոր մարզաբազա</t>
  </si>
  <si>
    <t xml:space="preserve">Արթուր Ալեքսանյանի անվան նոր սպորտային համալիր </t>
  </si>
  <si>
    <t>Մարզական օբյեկտների շինարարություն</t>
  </si>
  <si>
    <t>Արթուր Աբրահամի անվան մարզահամալիր</t>
  </si>
  <si>
    <t>«Երևանի օլիմպիական հերթափոխի պետական մարզական քոլեջ» ՊՈԱԿ (բռնցքամարտի և ձյուդոյի մարզադահլիճ)</t>
  </si>
  <si>
    <t>Ալագյազ համայնքում Մալխաս և Ռոման Ամոյանների անվան նոր մարզադպրոց</t>
  </si>
  <si>
    <t>Մարզական համալիր Աշտարակում</t>
  </si>
  <si>
    <t>Մարզական համալիր Արմավիրում</t>
  </si>
  <si>
    <t>Փարաքար համայնքի Փարաքար բնակավայրի մարզադպրոց</t>
  </si>
  <si>
    <t>«Գյումրու մանկապատանեկան համալիր մարզադպրոց» ՊՈԱԿ</t>
  </si>
  <si>
    <t>Մարզական համալիր Եղեգնաձորում</t>
  </si>
  <si>
    <t>Մարզական համալիր Բերդում</t>
  </si>
  <si>
    <t>Մարզական օբյեկտների հիմնանորոգում</t>
  </si>
  <si>
    <t>«Երևանի օլիմպիական հերթափոխի պետական մարզական քոլեջ» ՊՈԱԿ</t>
  </si>
  <si>
    <t>Թեթև կոնստրուկցիաներով մարզադահլիճների հիմնում</t>
  </si>
  <si>
    <t>Ֆուտբոլի մարզադաշտ Վանաձորում ՈՒԵՖԱ ստանդարտներով</t>
  </si>
  <si>
    <t>Ֆուտբոլի մարզադաշտ Իջևանում ՈՒԵՖԱ ստանդարտներով</t>
  </si>
  <si>
    <t>Ներդրումներ թատրոնների և համերգային կազմակերպությունների շենքերի կապիտալ վերանորոգման համար</t>
  </si>
  <si>
    <t>«Հայաստանի պետական սիմֆոնիկ նվագախումբ» ՊՈԱԿ</t>
  </si>
  <si>
    <t>«Վանաձորի Հ. Աբելյանի անվան պետական դրամատիկական թատրոն» ՊՈԱԿ</t>
  </si>
  <si>
    <t>«Գորիսի Վ․Վաղարշյանի անվան դրամատիկական թատրոն» ՊՈԱԿ</t>
  </si>
  <si>
    <t>Թատերահամերգային կազմակերպությունների նյութատեխնիկական բազայի  համալրում</t>
  </si>
  <si>
    <t>«Կ. Ստանիսլավսկու անվան պետական ռուսական դրամատիկական թատրոն» ՊՈԱԿ</t>
  </si>
  <si>
    <t>Երաժշտական գործիքների ձեռքբերում</t>
  </si>
  <si>
    <t>«Կամերային երաժշտության ազգային կենտրոն» ՊՈԱԿ</t>
  </si>
  <si>
    <t>Կրթական օբյեկտների շենքային ապահովվածության բարելավում</t>
  </si>
  <si>
    <t>«Երևանի թիվ 54 ավագ դպրոց» ՊՈԱԿ</t>
  </si>
  <si>
    <t>Հանրակրթական կրթություն իրականացնող ուսումնական հաստատությունների նոր մարզադահլիճների կառուցում</t>
  </si>
  <si>
    <t>«Արամ Մանուկյանի անվան մարզառազմական մասնագիտացված դպրոց» ՊՈԱԿ</t>
  </si>
  <si>
    <t>«Ախուրյանի Նիկոլ Աղբալյանի անվան ավագ դպրոց»ՊՈԱԿ</t>
  </si>
  <si>
    <t>«ք. Մարալիկի թիվ 1 միջնակարգ դպրոց»ՊՈԱԿ</t>
  </si>
  <si>
    <t>«ք. Գորիսի Ա.Բակունցի անվան թիվ 1 ավագ դպրոց»ՊՈԱԿ</t>
  </si>
  <si>
    <t>Հանրակրթական կրթություն իրականացնող ուսումնական հաստատությունների մարզադահլիճների վերակառուցում</t>
  </si>
  <si>
    <t>«Իջևանի Գառնիկ Անանյանի անվան ավագ դպրոց» ՊՈԱԿ</t>
  </si>
  <si>
    <t>ՀՀ պետական դպրոցների՝ ԳՏՃՄ լաբորատորիաներով ապահովում</t>
  </si>
  <si>
    <t>Համայնքային մշակութային-ժամանցային կենտրոնի ստեղծում</t>
  </si>
  <si>
    <t>Երաժշտական և արվեստի դպրոցների համար երաժշտական գործիքների ձեռքբերում</t>
  </si>
  <si>
    <t>Մանկապարտեզների նոր շենքերի կառուցում</t>
  </si>
  <si>
    <t>ՀՀ Արմավիրի մարզի Գետաշեն համայնքում «Մոդուլային» տիպի 144 տեղ հզորությամբ մսուր-մանկապարտեզ</t>
  </si>
  <si>
    <t>ՀՀ Արմավիրի մարզի Նորավան համայնքում «Մոդուլային» տիպի 144 տեղ հզորությամբ մսուր-մանկապարտեզ</t>
  </si>
  <si>
    <t>ՀՀ Արմավիրի մարզի Փշատավան համայնքում «Մոդուլային» տիպի 144 տեղ հզորությամբ մսուր-մանկապարտեզ</t>
  </si>
  <si>
    <t>ՀՀ Արմավիրի մարզի Լենուղի համայնքում «Մոդուլային» տիպի 144 տեղ հզորությամբ մսուր-մանկապարտեզ</t>
  </si>
  <si>
    <t>Խոյ համայնքի Ծաղկունք բնակավայրի մանկապարտեզ</t>
  </si>
  <si>
    <t>ՀՀ Լոռու մարզի Գոգարան համայնքում «Մոդուլային» տիպի 144 տեղ հզորությամբ մսուր-մանկապարտեզ</t>
  </si>
  <si>
    <t>ՀՀ Լոռու մարզի Լեռնավան համայնքում «Մոդուլային» տիպի 144 տեղ հզորությամբ մսուր-մանկապարտեզ</t>
  </si>
  <si>
    <t>ՀՀ Լոռու մարզի Լուսաղբյուր համայնքում «Մոդուլային» տիպի 144 տեղ հզորությամբ մսուր-մանկապարտեզ</t>
  </si>
  <si>
    <t>ՀՀ Շիրակի մարզի Արթիկ համայնքում «Մոդուլային» տիպի 144 տեղ հզորությամբ մսուր-մանկապարտեզ</t>
  </si>
  <si>
    <t>ՀՀ Շիրակի մարզի Արևշատ համայնքում «Մոդուլային» տիպի 144 տեղ հզորությամբ մսուր-մանկապարտեզ</t>
  </si>
  <si>
    <t>Անի համայնքի Քարաբերդ բնակավայրի մանկապարտեզ</t>
  </si>
  <si>
    <t>Անի համայնքի Մարալիկ բնակավայրի մանկապարտեզ</t>
  </si>
  <si>
    <t>ՀՀ Վայոց ձորի մարզի Եղեգիս համայնքի Շատին բնակավայրում «Մոդուլային» տիպի 250 տեղ հզորությամբ մսուր-մանկապարտեզ</t>
  </si>
  <si>
    <t>Հանրակրթական դպրոցների նոր շենքերի կառուցում</t>
  </si>
  <si>
    <t>«Երևանի թիվ 109 ավագ դպրոց» ՊՈԱԿ</t>
  </si>
  <si>
    <t>«Երևանի հ. 12 հիմնական դպրոց» ՊՈԱԿ</t>
  </si>
  <si>
    <t>ք. Աշտարակի Վ.Պետրոսյան անվ. հիմնական դպրոց</t>
  </si>
  <si>
    <t>ք. Ապարանի միջնակարգ դպրոց (ք. Ապարանի Վ.Եղիազարյան անվ. թիվ 1 հիմնական դպրոցի տեղակայման վայրում)</t>
  </si>
  <si>
    <t>ք. Թալինի միջնակարգ դպրոց (ք. Թալինի թիվ 2 հիմնական դպրոցի տեղակայման վայրում)</t>
  </si>
  <si>
    <t>գ. Արագածավանի թիվ 2 միջնակարգ դպրոց</t>
  </si>
  <si>
    <t>գ. Ներքին Սասնաշենի միջնակարգ դպրոց</t>
  </si>
  <si>
    <t>գ. Նոր Եդեսիայի Ն. Շնորհալու անվ. միջնակարգ դպրոց</t>
  </si>
  <si>
    <t>«Վեդիի ավագ դպրոց» ՊՈԱԿ</t>
  </si>
  <si>
    <t>«Բարձրաշենի միջնակարգ դպրոց»ՊՈԱԿ</t>
  </si>
  <si>
    <t>Գետազատ բնակավայրի միջնակարգ դպրոց</t>
  </si>
  <si>
    <t>Վերին Դվին բնակավայրի միջնակարգ դպրոց</t>
  </si>
  <si>
    <t>Այգեստան բնակավայրի միջնակարգ դպրոց</t>
  </si>
  <si>
    <t>«Սիսավանի միջնակարգ դպրոց» ՊՈԱԿ</t>
  </si>
  <si>
    <t>«Վաղարշապատի Մովսես Խորենացու անվան N 10 ավագ դպրոց» ՊՈԱԿ</t>
  </si>
  <si>
    <t>գ. Ջրառատի Թ.Խաչատրյանի անվ. միջնակարգ դպրոց</t>
  </si>
  <si>
    <t xml:space="preserve">գ. Վանանդի միջնակարգ դպրոց            </t>
  </si>
  <si>
    <t>գ. Նոր Կեսարիայի միջնակարգ դպրոց</t>
  </si>
  <si>
    <t>գ. Գեղակերտի միջնակարգ դպրոց</t>
  </si>
  <si>
    <t xml:space="preserve">գ. Ամբերդի Հ. Նավասարդյանի անվ. միջնակարգ դպրոց  </t>
  </si>
  <si>
    <t>ք. Վաղարշապատի Վ.Ռշտունու անվ. թիվ 11 հիմնական դպրոց</t>
  </si>
  <si>
    <t>«Վաղարշապատի հ. 1 հիմնական դպրոց» ՊՈԱԿ</t>
  </si>
  <si>
    <t>Ն.Գետաշենի թիվ 1 միջնակարգ դպրոց ՊՈԱԿ</t>
  </si>
  <si>
    <t>«Վարդենիսի Հ. Համբարձումյանի անվան ավագ դպրոց» ՊՈԱԿ</t>
  </si>
  <si>
    <t>գ. Ծովինարի Արծրուն Խաչատրյանի անվ. միջնակարգ դպրոց</t>
  </si>
  <si>
    <t>ք. Գավառի թիվ 5 հիմնական դպրոց</t>
  </si>
  <si>
    <t>«Ալավերդու Սայաթ Նովայի անվան թիվ 8 ավագ դպրոց» ՊՈԱԿ</t>
  </si>
  <si>
    <t>գ. Օձունի թիվ 2 միջնակարգ դպրոց</t>
  </si>
  <si>
    <t>ք. Տաշիրի միջնակարգ դպրոց (ք. Տաշիրի թիվ 1 հիմնական դպրոցի տեղակայման վայրում)</t>
  </si>
  <si>
    <t>ք. Սպիտակի թիվ 8 միջնակարգ դպրոց</t>
  </si>
  <si>
    <t>գ. Աքորու միջնակարգ դպրոց</t>
  </si>
  <si>
    <t>գ. Մեծավանի թիվ 2 միջնակարգ դպրոց</t>
  </si>
  <si>
    <t>գ. Շիրակամուտի թիվ 1 միջնակարգ դպրոց</t>
  </si>
  <si>
    <t>գ. Ճոճկանի միջնակարգ դպրոց</t>
  </si>
  <si>
    <t>«Հրազդանի Լևոն Խեչոյանի անվան թիվ 10 ավագ դպրոց» ՊՈԱԿ</t>
  </si>
  <si>
    <t>Զառ բնակավայրի միջնակարգ դպրոց</t>
  </si>
  <si>
    <t>Գեղադիր բնակավայրի միջնակարգ դպրոց</t>
  </si>
  <si>
    <t>Արագյուղ բնակավայրի միջնակարգ դպրոց</t>
  </si>
  <si>
    <t>Մայակովսկի բնակավայրի միջնակարգ դպրոց</t>
  </si>
  <si>
    <t>Կոտայք և Նոր Գյուղ բնակավայրերի միջնակարգ դպրոց</t>
  </si>
  <si>
    <t>Արգել բնակավայրի միջնակարգ դպրոց</t>
  </si>
  <si>
    <t>Գողթ բնակավայրի միջնակարգ դպրոց</t>
  </si>
  <si>
    <t>Լեռնանիստ բնակավայրի միջնակարգ դպրոց</t>
  </si>
  <si>
    <t>գ․ Սարատակի միջնակարգ դպրոց</t>
  </si>
  <si>
    <t>գ․ Ամասիայի միջնակարգ դպրոց</t>
  </si>
  <si>
    <t>գ․ Ջրափիի միջնակարգ դպրոց</t>
  </si>
  <si>
    <t>գ․ Շիրակավանի միջնակարգ դպրոց</t>
  </si>
  <si>
    <t>գ․ Մայիսյանի միջնակարգ դպրոց</t>
  </si>
  <si>
    <t>գ․ Փոքր Մանթաշի միջնակարգ դպրոց</t>
  </si>
  <si>
    <t>«Բերդաշենի միջնակարգ դպրոց» ՊՈԱԿ</t>
  </si>
  <si>
    <t xml:space="preserve">«ք. Գորիսի Ս. Խանզադյանի անվան թիվ 6 հիմնական դպրոց» ՊՈԱԿ </t>
  </si>
  <si>
    <t xml:space="preserve">«գ. Անգեղակոթի միջնակարգ դպրոց» ՊՈԱԿ </t>
  </si>
  <si>
    <t xml:space="preserve">«գ. Բռնակոթի միջնակարգ դպրոց» ՊՈԱԿ </t>
  </si>
  <si>
    <t xml:space="preserve">«գ. Կոռնիձորի միջնակարգ դպրոց» ՊՈԱԿ </t>
  </si>
  <si>
    <t xml:space="preserve">«գ. Վերիշենի միջնակարգ դպրոց» ՊՈԱԿ </t>
  </si>
  <si>
    <t xml:space="preserve">«գ. Խնձորեսկի միջնակարգ դպրոց» ՊՈԱԿ </t>
  </si>
  <si>
    <t>«ք. Կապանի թիվ 6 հիմնական դպրոց» ՊՈԱԿ</t>
  </si>
  <si>
    <t>գ. Շինուհայրի միջնակարգ դպրոց</t>
  </si>
  <si>
    <t>գ. Խոտի միջնակարգ դպրոց</t>
  </si>
  <si>
    <t>ք. Ագարակի միջնակարգ դպրոց</t>
  </si>
  <si>
    <t xml:space="preserve">ք. Այրումի Հ.Մալինյանի անվան միջնակարգ դպրոց </t>
  </si>
  <si>
    <t>գ. Բագրատաշենի Մ․ Մագուլյանի անվան թիվ 1 միջնակարգ դպրոց</t>
  </si>
  <si>
    <t>ք. Նոյեմբերյանի վարժարան (ք. Նոյեմբերյանի թիվ 1 ավագ դպրոցի տեղակայման վայրում)</t>
  </si>
  <si>
    <t>«գ. Դովեղի միջնակարգ դպրոց» ՊՈԱԿ</t>
  </si>
  <si>
    <t>Հանրակրթական դպրոցների շենքերի վերակառուցում, հիմնանորոգում</t>
  </si>
  <si>
    <t>«Երևանի թիվ 22 հիմնական դպրոց» ՊՈԱԿ</t>
  </si>
  <si>
    <t>Կրթահամալիրների կառուցում</t>
  </si>
  <si>
    <t>Հացաշենի մոդուլային կրթահամալիր</t>
  </si>
  <si>
    <t>գ. Ագարակավանի կրթահամալիր</t>
  </si>
  <si>
    <t>գ. Ռյա Թազայի կրթահամալիր</t>
  </si>
  <si>
    <t>գ. Նոր-Ամանոսի կրթահամալիր</t>
  </si>
  <si>
    <t>գ. Ճարճակիսի կրթահամալիր</t>
  </si>
  <si>
    <t>գ. Վարդենուտի կրթահամալիր</t>
  </si>
  <si>
    <t>գ. Կարինի կրթահամալիր</t>
  </si>
  <si>
    <t>գ. Զարինջայի կրթահամալիր</t>
  </si>
  <si>
    <t>գ. Պարույր Սևակի կրթահամալիր</t>
  </si>
  <si>
    <t>գ. Լուսաշողի կրթահամալիր</t>
  </si>
  <si>
    <t>գ․ Ջրահովիտի կրթահամալիր</t>
  </si>
  <si>
    <t>գ․ Արևաբույրի կրթահամալիր</t>
  </si>
  <si>
    <t>գ. Երասխահունի կրթահամալիր</t>
  </si>
  <si>
    <t>գ. Վարդանաշենի կրթահամալիր</t>
  </si>
  <si>
    <t>գ. Երվանդաշատի կրթահամալիր</t>
  </si>
  <si>
    <t>գ. Նոր Արտագերսի կրթահամալիր</t>
  </si>
  <si>
    <t>Արփունքի մոդուլային կրթահամալիր</t>
  </si>
  <si>
    <t>գ. Շատվանի կրթահամալիր</t>
  </si>
  <si>
    <t>գ. Կախակնի կրթահամալիր</t>
  </si>
  <si>
    <t>գ. Արեգունու կրթահամալիր</t>
  </si>
  <si>
    <t>գ. Փոքր Մասրիկի  կրթահամալիր</t>
  </si>
  <si>
    <t>գ. Մաքենիսի  կրթահամալիր</t>
  </si>
  <si>
    <t>գ. Մադինայի  կրթահամալիր</t>
  </si>
  <si>
    <t>գ. Հարթագյուղի կրթահամալիր</t>
  </si>
  <si>
    <t>գ. Կաթնաղբյուրի կրթահամալիր</t>
  </si>
  <si>
    <t>գ. Նորաշենի կրթահամալիր</t>
  </si>
  <si>
    <t>գ. Լորուտի կրթահամալիր</t>
  </si>
  <si>
    <t>ք. Ալավերդիի կրթահամալիր (ք. Ալավերդու թիվ 4 հիմնական դպրոցի տեղակայման վայրում)</t>
  </si>
  <si>
    <t>գ. Բազումի կրթահամալիր</t>
  </si>
  <si>
    <t>գ. Միխայլովկայի կրթահամալիր</t>
  </si>
  <si>
    <t>գ. Կաթնառատի կրթահամալիր</t>
  </si>
  <si>
    <t>գ. Գարգառի կրթահամալիր</t>
  </si>
  <si>
    <t>գ. Արտավազի կրթահամալիր</t>
  </si>
  <si>
    <t>գ. Քեթիի կրթահամալիր</t>
  </si>
  <si>
    <t>գ․ Բավրայի կրթահամալիր</t>
  </si>
  <si>
    <t>գ․ Հայրենյացի կրթահամալիր</t>
  </si>
  <si>
    <t>գ․ Բյուրակնի կրթահամալիր</t>
  </si>
  <si>
    <t>Սիսիան համայնքի Գորայքի կրթահամալիր</t>
  </si>
  <si>
    <t>Սիսիան համայնքի Սառնակունքի կրթահամալիր</t>
  </si>
  <si>
    <t>Սիսիան համայնքի Աշոտավանի կրթահամալիր</t>
  </si>
  <si>
    <t>Սիսիան համայնքի Նորավանի կրթահամալիր</t>
  </si>
  <si>
    <t>Սիսիան համայնքի Ախլաթյանի կրթահամալիր</t>
  </si>
  <si>
    <t>Սիսիան համայնքի Ույծի կրթահամալիր</t>
  </si>
  <si>
    <t>Սիսիան համայնքի Շաքիի կրթահամալիր</t>
  </si>
  <si>
    <t>Գորիս համայնքի Հարթաշենի կրթահամալիր</t>
  </si>
  <si>
    <t>Տեղ համայնքի Տեղի թիվ 2 կրթահամալիր</t>
  </si>
  <si>
    <t>Տեղ համայնքի Քարաշենի կրթահամալիր</t>
  </si>
  <si>
    <t>Կապան համայնքի Սյունիքի կրթահամալիր</t>
  </si>
  <si>
    <t>Կապան համայնքի Արծվանիկի կրթահամալիր</t>
  </si>
  <si>
    <t>Կապան համայնքի Վերին Խոտանանի կրթահամալիր</t>
  </si>
  <si>
    <t>Կապան համայնքի Աճանանի կրթահամալիր</t>
  </si>
  <si>
    <t>Կապան համայնքի գ․ Բաբիկավան-Կավճուտի կրթահամալիր</t>
  </si>
  <si>
    <t>Կապան համայնքի Ծավի կրթահամալիր</t>
  </si>
  <si>
    <t>Կապան համայնքի Եղվարդի կրթահամալիր</t>
  </si>
  <si>
    <t>գ. Արփիի կրթահամալիր</t>
  </si>
  <si>
    <t>գ. Մարտիրոսի կրթահամալիր</t>
  </si>
  <si>
    <t>գ. Քարագլխի կրթահամալիր</t>
  </si>
  <si>
    <t>Գոշի մոդուլային կրթահամալիր</t>
  </si>
  <si>
    <t>գ. Լուսաձորի կրթահամալիր</t>
  </si>
  <si>
    <t>գ. Պտղավանի կրթահամալիր</t>
  </si>
  <si>
    <t>Հանրակրթական դպրոցների, մանկապարտեզների և կրթահամալիրների գույքով և տեխնիկայով ապահովում</t>
  </si>
  <si>
    <t>Միջպետական նշանակության ավտոճանապարհներ, այդ թվում</t>
  </si>
  <si>
    <t>Մ-2, Երևան-Երասխ-Գորիս-Մեղրի-ՀՀ սահման միջպետական նշանակության ավտոճանապարհի կմ47+475 - կմ53+150  հատվածի հիմնանորոգում</t>
  </si>
  <si>
    <t>Մ-2, Երևան-Երասխ-Գորիս-Մեղրի-ՀՀ սահման միջպետական նշանակության ավտոճանապարհի կմ91+600 - կմ98+000 հատվածի հիմնանորոգում</t>
  </si>
  <si>
    <t>Մ-2, Երևան-Երասխ-Նորավան- Տաթև-Կապան-Մեղրի-ՀՀ
սահման միջպետական նշանակության ավտոճանապարհի կմ181+250 - կմ181+750  հատվածի վերակառուցում</t>
  </si>
  <si>
    <t>Հանրապետական նշանակության ավտոճանապարհներ, այդ թվում</t>
  </si>
  <si>
    <t>Հ-15, /Մ-5/(Նորապատ) -Արգավանդ –/Մ-3/ (Վարդանաշեն) հանրապետական նշանակության ավտոճանապարհի կմ13+000 - կմ20+000 հատվածի հիմնանորոգում</t>
  </si>
  <si>
    <t>Հ-21, /Հ-75/ - Հոռոմ-Արթիկ-Ալագյազ հանրապետական նշանակության ավտոճանապարհի կմ32+700 - կմ41+000 հատվածի հիմնանորոգում</t>
  </si>
  <si>
    <t>Հ-22, /Մ-6/ - Դսեղ – /Հ-70/ հանրապետական նշանակության ավտոճանապարհի կմ 8+000-կմ 13+900 հատվածի հիմնանորոգում</t>
  </si>
  <si>
    <t>Հ-64, Բերդ - Արծվաբերդ - Չինարի հանրապետական նշանակության ավտոճանապարհի կմ2+700 -կմ9+700 և կմ14+160 - կմ16+400 հատվածների հիմնանորոգում</t>
  </si>
  <si>
    <t>Մարզային նշանակության ավտոճանապարհներ, այդ թվում</t>
  </si>
  <si>
    <t>Տ-1-14, /Մ-3/ - Հարթավան - /Հ-4/ ավտոճանապարհի կմ0+000-կմ1+200 հատվածի հիմնանորոգում</t>
  </si>
  <si>
    <t>Տ-1-25,/Մ-3/ (Աշտարակ) – Փարպի - Ղազարավան տեղական նշանակության ավտոճանապարհի կմ0+000 - կմ4+000 և կմ6+000 - կմ13+500 հատվածների հիմնանորոգում</t>
  </si>
  <si>
    <t>Տ-1-33, Կոշ (Տ-1-8) - Վերին Սասունիկ -Լեռնարոտ ավտոճանապարհի կմ0+000 - կմ9+500 հատվածի հիմնանորոգում</t>
  </si>
  <si>
    <t>Տ-3-14, /Մ-5/-Մրգաշատ-Ալաշկերտ-գ․Արմավիր (Տ-3-16) տեղական նշնակության ավտոճանապարհի կմ6+200 - կմ7+400 հատվածի հիմնանորոգում</t>
  </si>
  <si>
    <t>Տ-3-19, Արևիկ(Տ-3-50)-/Հ-15/(Տանձուտ) ավտոճանապարհի կմ0+000 - կմ3+400  հատվածի հիմնանորոգում</t>
  </si>
  <si>
    <t>Տ-3-29, /Մ-5/ (Զվարթնոց թաղամաս) – /Հ-13/ ավտոճանապարհի  կմ0+000-կմ4+400 հատվածի հիմնանորոգում</t>
  </si>
  <si>
    <t>Տ-5-3,/Մ-7/ (Շիրակամուտ) -Գեղասար - /Տ-5-7/ ավտոմոբիլային ճանապարհի կմ0+000 - կմ 1+400 հատվածի հիմնանորոգում</t>
  </si>
  <si>
    <t>Հ-36-իջատեղ Նավուր համայնք հատվածի հիմնանորոգում</t>
  </si>
  <si>
    <t xml:space="preserve">Չբաշխված </t>
  </si>
  <si>
    <t>Մ-3, ՀՀ սահման-Մարգարա-Վանաձոր-Տաշիր-ՀՀ սահման միջպետական նշանակության ավտոճանապարհի կմ65+383 հատվածում գտնվող ուղեանցի հիմնանորոգում</t>
  </si>
  <si>
    <t>ՀՀ Լոռու մարզի Վանաձոր քաղաքի Բաղրամյան էստակադայի հիմնանորոգում</t>
  </si>
  <si>
    <t>Մ-4, Երևան-Սևան-Իջևան-ՀՀսահման միջպետական նշանակության ավտոճանապարհի կմ9+600-ում վերգետնյա հետիոտնային անցումի կառուցում</t>
  </si>
  <si>
    <t xml:space="preserve">Մ-4, Երևան - Սևան - Իջևան – ՀՀսահման միջպետական նշանակության ավտոճանապարհի կմ19+800-ում գտնվող կամրջի հիմնանորոգում </t>
  </si>
  <si>
    <t>Մ-6,Վանաձոր (Մ-3 հատման կետ) – Ալավերդի - ՀՀ սահման միջպետական նշանակության ավտոճանապարհի 53-րդ կմ-ում վերգետնյա հետիոտնային անցումի կառուցում</t>
  </si>
  <si>
    <t xml:space="preserve">Մ-10, Սևան-Մարտունի-Գետափ-/Մ-2/ միջպետական նշանակության ավտոճանապարհի կմ61+380-ում գտնվող կամրջի հիմնանորոգում </t>
  </si>
  <si>
    <t>Տ-3-34, Վաղարշապատ (Անդրանիկի փողոց) - Ծաղկունք -Հովտամեջ - Հայթաղ -Արշալույս - /Մ-5/ տեղական նշանակության ավտոճանապարհի կմ1+640-ում գտնվող կամրջի հիմնանորոգում</t>
  </si>
  <si>
    <t>Տ-3-36, Աղավնատուն (Տ-3-44) - Ամբերդ – Այգեշատ - Դաշտ (Տ-3-64) տեղական նշանակության ավտոճանապարհի կմ2+610-ում  գտնվող կամուրջի հիմնանորոգում</t>
  </si>
  <si>
    <t>Տ-7-8, /Տ-7-37/ - Գտաշեն–Կամխուտ – /Տ-7-37/ տեղական նշանակության ավտոճանապարհի կմ2+300-ում գտնվող 5*3մ բացվածքով հավաքովի միասնականացված ե/բ խողովակի հիմնանորոգում</t>
  </si>
  <si>
    <t>Հայաստանում Ֆրանկոֆոնիայի խաղերի անցկացման համար անհրաժեշտ ենթակառուցվածքների ապահովում</t>
  </si>
  <si>
    <t>«Երևանի պարարվեստի պետական քոլեջ» ՊՈԱԿ</t>
  </si>
  <si>
    <t>«Աբովյանի բազմագործառութային պետական քոլեջ» ՊՈԱԿ</t>
  </si>
  <si>
    <t>«Արթիկի պետական քոլեջ» ՊՈԱԿ</t>
  </si>
  <si>
    <t>«Դիլիջանի բազմագործառութային պետական քոլեջ» ՊՈԱԿ</t>
  </si>
  <si>
    <t>«Նոյեմբերյանի պետական քոլեջ» ՊՈԱԿ</t>
  </si>
  <si>
    <t>ՀՀ Արագածոնի մարզ</t>
  </si>
  <si>
    <t>Բյուրականի Սբ. Հովահաննես եկեղեցու վթարային պատի, արևելյան պարսպապատի ամրակայում և հարավային շքամուտքի վերականգնում</t>
  </si>
  <si>
    <t>Պտղնու տաճարի նորոգում, ամրակայում և մասնակի վերականգնում</t>
  </si>
  <si>
    <t>Երերույքի տաճարի և փոքր դամբարանի թաղերի ամրակայում, Անիպեմզայի մշակույթի տան վերականգնում և փոքրիկ թանգարանի ստեղծում</t>
  </si>
  <si>
    <t>Հորսի  իշխան Չեսար Օրբելյանի ապարանքի  ամրակայում, նորոգում, վերականգնում</t>
  </si>
  <si>
    <t>Արտաշատ մայրաքաղաքի Գետամերձ թաղամասի ամրակայման և տարածքի բարեկարգման գիտանախագծային փաստաթղթեր</t>
  </si>
  <si>
    <t>Էջմիածին քաղաքի պատմամշակութային հիմնավորման նախագիծ</t>
  </si>
  <si>
    <t>Պատմական Երվանդաշատ մայրաքաղաքի հնագիտական գեոռադարային ուսումնասիրություն</t>
  </si>
  <si>
    <t>Կայանբերդ ամրոցի ամրակայման, նորոգման և վերականգնման գիտանախագծային փաստաթղթեր</t>
  </si>
  <si>
    <t>Հաղպատ վանական համալիրի նորոգման, ամրակայման և վերականգնման գիտանախագծային փաստաթղթեր</t>
  </si>
  <si>
    <t>Օձունի տաճարի կոթող-մահարձանի մենասյուների տեղափոխման և կրկնօրինակների պատրաստման գիտանախագծային փաստաթղթեր</t>
  </si>
  <si>
    <t>Պտղնու տաճարի նորոգման, ամրակայման և մասնակի վերականգնման գիտանախագծային փաստաթղթերի փորձաքննություն</t>
  </si>
  <si>
    <t>«Պեմզաշեն» եկեղեցական համալիրի  ուսումնասիրման, պեղման աշխատանքներ, ամրակայման, նորոգման և վերականգնման գիտանախագծային փաստաթղթեր</t>
  </si>
  <si>
    <t>Հալիձոր բերդի համալիրի ամրակայման, նորոգման և վերականգնման գիտանախագծային փաստաթղթեր</t>
  </si>
  <si>
    <t>Եղեգիս խոշորացված համայնքի Շատիվանքի Սբ․ Սիոն եկեղեցու որմնանկարների ամրակայման և վերականգնման գիտանախագծային փաստաթղթեր</t>
  </si>
  <si>
    <t xml:space="preserve"> Արհեստական բանականության գիտահետազոտական կենտրոնի արդիականացում	</t>
  </si>
  <si>
    <t>ՀՀ Կոտայքի մարզի Նաիրի համայնքում Զովունի գյուղում թեթև կոնստրուկցիաներով մարզադահլիճ</t>
  </si>
  <si>
    <t xml:space="preserve">«Հայաստանի ազգային ֆիլհարմոնիկ նվագախումբ» </t>
  </si>
  <si>
    <t>«Հրազդանի Խ. Աբովյանի անվան թիվ 1 ավագ դպրոց»ՊՈԱԿ</t>
  </si>
  <si>
    <t>«Ձորակապի միջնակարգ դպրոց»ՊՈԱԿ</t>
  </si>
  <si>
    <t xml:space="preserve">ՀՀ Արագածոտնի մարզի  Ալագյազ համայնքում «Մոդուլային» տիպի 144 տեղ հզորությամբ մսուր-մանկապարտեզ </t>
  </si>
  <si>
    <t xml:space="preserve">ՀՀ Կոտայքի մարզի Հրազդան համայնքում «Մոդուլային» տիպի 144 տեղ հզորությամբ մսուր-մանկապարտեզ </t>
  </si>
  <si>
    <t>ՀՀ մարզերում կրթական որակյալ ծառայությունների հասանելիության ապահովման ծրագրի շրջանակներում դպրոցների կառուցման նախագծանախահաշվային փաստաթղթերի կազմում և փորձաքննություն</t>
  </si>
  <si>
    <t>«Գառնահովիտի միջնակարգ դպրոց» ՊՈԱԿ</t>
  </si>
  <si>
    <t>«Շատջրեք գյուղի միջնակարգ դպրոց» ՊՈԱԿ</t>
  </si>
  <si>
    <t xml:space="preserve">«ք. Կապանի թիվ 10 միջնակարգ դպրոց» ՊՈԱԿ </t>
  </si>
  <si>
    <t>գ․ Իշխանասարի միջնակարգ դպրոց</t>
  </si>
  <si>
    <t xml:space="preserve"> գ․ Տաթևի միջնակարգ դպրոց</t>
  </si>
  <si>
    <t xml:space="preserve">«Հարժիսի Համլետ Մինասյանի անվան միջնակարգ դպրոց» ՊՈԱԿ </t>
  </si>
  <si>
    <t>գ. Արենիի մինակարգ դպրոց</t>
  </si>
  <si>
    <t xml:space="preserve">«Չիվայի միջնակարգ դպրոց» ՊՈԱԿ </t>
  </si>
  <si>
    <t>գ. Աղավնավանքի միջնակարգ դպրոց</t>
  </si>
  <si>
    <t>«Երևանի N 156 հիմնական դպրոց» ՊՈԱԿ</t>
  </si>
  <si>
    <t xml:space="preserve">«Հնաբերդի միջնակարգ դպրոց» ՊՈԱԿ </t>
  </si>
  <si>
    <t xml:space="preserve">«Վարդաշենի միջնակարգ դպրոց» ՊՈԱԿ </t>
  </si>
  <si>
    <t xml:space="preserve">«Վաղաշենի միջնակարգ դպրոց» ՊՈԱԿ </t>
  </si>
  <si>
    <t xml:space="preserve">«Ստեփանավանի Ստ․ Շահումյանի անվան թիվ 1 հիմնական դպրոց» ՊՈԱԿ </t>
  </si>
  <si>
    <t xml:space="preserve">«ք. Վանաձորի Ա.Մաթևոսյանի անվան թիվ 8 հիմնական դպրոց» ՊՈԱԿ </t>
  </si>
  <si>
    <t xml:space="preserve">«ք. Վանաձորի Խ.Աբովյանի անվան թիվ 9 հիմնական դպրոց» ՊՈԱԿ </t>
  </si>
  <si>
    <t xml:space="preserve">«Ագարակի միջնակարգ դպրոց» ՊՈԱԿ </t>
  </si>
  <si>
    <t xml:space="preserve">«Ստեփանավանի Սուրբ Գրիգոր Լուսավորիչի անվան թիվ 2 հիմնական դպրոց» ՊՈԱԿ </t>
  </si>
  <si>
    <t xml:space="preserve">«ք․ Գյումրու թիվ 32 հիմնական դպրոց» ՊՈԱԿ </t>
  </si>
  <si>
    <t xml:space="preserve">«ք․ Գյումրու թիվ 38 հիմնական դպրոց» ՊՈԱԿ </t>
  </si>
  <si>
    <t xml:space="preserve">«ք․ Գյումրու թիվ 41 հիմնական դպրոց» ՊՈԱԿ </t>
  </si>
  <si>
    <t xml:space="preserve">«ք․ Գյումրու թիվ 28 հիմնական դպրոց» ՊՈԱԿ </t>
  </si>
  <si>
    <t xml:space="preserve">«Փանիկի միջնակարգ դպրոց» ՊՈԱԿ </t>
  </si>
  <si>
    <t xml:space="preserve">«Ախուրյանի թիվ 2 հիմնական դպրոց» ՊՈԱԿ </t>
  </si>
  <si>
    <t>ՀՀ մարզերում կրթական որակյալ ծառայությունների հասանելիության ապահովման ծրագրի շրջանակներում կրթահամալիրների կառուցման նախագծանախահաշվային փաստաթղթերի կազմում և փորձաքննություն</t>
  </si>
  <si>
    <t>գ. Նոր կյուրինի կրթահամալիր</t>
  </si>
  <si>
    <t xml:space="preserve"> գ. Ակների կրթահամալիր</t>
  </si>
  <si>
    <t xml:space="preserve"> գ. Խնածախի կրթահամալիր</t>
  </si>
  <si>
    <t xml:space="preserve"> Մասնագիտական ուսումնական հաստատությունների շենքերի կառուցում</t>
  </si>
  <si>
    <t>Թանգարանների և պատկերասրահների գույքային և տեխնիկական հագեցվածության բարելավում</t>
  </si>
  <si>
    <t>Բարձրագույն  ուսումնական հաստատությունների և «Զեյթուն» ուսանողական ավան» հիմնադրամի շենքային պայմանների բարելավում</t>
  </si>
  <si>
    <t xml:space="preserve">Մասնագիտական ուսումնական հաստատություններում ուսումնարտադրական բազայով ապահովում </t>
  </si>
  <si>
    <t>Ֆուտբոլի ենթակառուցվածքների զարգացման նպատակով մարզադաշտերի և մարզադպրոցների կառուցում</t>
  </si>
  <si>
    <t>Ակադեմիական քաղաքի նախագծման, կառուցման և բովանդակային գործընթացների ապահովում</t>
  </si>
  <si>
    <t>«Երևանի հ․ 8 արհեստագործական պետական ուսումնարան» ՊՈԱԿ</t>
  </si>
  <si>
    <t>Լոռու մարզի Քաղաքատեղի Լոռի Բերդի միջնաբերդի պարիսպների ամրակայում և վերականգնում</t>
  </si>
  <si>
    <t>Լոռու մարզի Քաղաքատեղի Լոռի Բերդի միջնաբերդի բաղնիքների ամրակայում և մասնակի վերականգնում</t>
  </si>
  <si>
    <t>Ամրակիցի Սբ․ Նիկոլայ Հրաշագործ ռուսական եկեղեցու վերականգնում</t>
  </si>
  <si>
    <t>Տավուշի մարզի «Տավուշ» ամրոցի պարիսպների, կից կառույցների, եկեղեցու ամրակայում, վերականգնում և տարածքի բարեկարգում</t>
  </si>
  <si>
    <t>Կիրանց գյուղի Սուրբ Երրորդություն եկեղեցու վերականգնում</t>
  </si>
  <si>
    <t>2. Վավերագրման և ուսումնասիրման աշխատանքներ, (այդ թվում՝ հետախուզում և պեղում), գիտանախագծային փաստաթղթերի կազմում և փորձաքննում</t>
  </si>
  <si>
    <t xml:space="preserve"> Նավուր գյուղի 19-րդ դարի «Քարակամուրջ» (Հախումի) կամրջի նորոգման, ամրակայման և վերականգնման գիտանախագծային փաստաթղթեր</t>
  </si>
  <si>
    <t>գ. Արևածագի Կ․ Մելիքսեթյանի անվան միջնակարգ դպրոց</t>
  </si>
  <si>
    <t xml:space="preserve"> ՀՀ ազգային անվտանգության ծառայություն</t>
  </si>
  <si>
    <t xml:space="preserve"> ՀՀ  պաշտպանության  նախարարություն</t>
  </si>
  <si>
    <t xml:space="preserve"> 1169</t>
  </si>
  <si>
    <t xml:space="preserve"> ՀՀ պաշտպանության նախարարության շենքային պայմանների բարելավում</t>
  </si>
  <si>
    <t xml:space="preserve"> 1204</t>
  </si>
  <si>
    <t xml:space="preserve"> Հոսպիտալների և բուժկետերի բժշկական սարքավորումներով համալրում</t>
  </si>
  <si>
    <t xml:space="preserve"> ՀՀ  աշխատանքի և սոցիալական հարցերի նախարարություն</t>
  </si>
  <si>
    <t xml:space="preserve"> 1011</t>
  </si>
  <si>
    <t xml:space="preserve"> Սոցիալական բնակարանային ֆոնդի շենքերի վերանորոգում</t>
  </si>
  <si>
    <t xml:space="preserve"> 1032</t>
  </si>
  <si>
    <t xml:space="preserve"> 32007</t>
  </si>
  <si>
    <t xml:space="preserve"> Շուրջօրյա  և ցերեկային խնամք մատուցող պետական ոչ առևտրային կազմակերպությունների շենքային պայմանների բարելավում</t>
  </si>
  <si>
    <t xml:space="preserve"> 1117</t>
  </si>
  <si>
    <t xml:space="preserve"> Միասնական սոցիալական ծառայության կարողությունների զարգացում և տեխնիկական հագեցվածության ապահովում</t>
  </si>
  <si>
    <t xml:space="preserve"> 1160</t>
  </si>
  <si>
    <t xml:space="preserve"> Մեծամորում հաշմանդամություն ունեցող անձանց համար անկախ կյանքի կենտրոնի կառուցում	</t>
  </si>
  <si>
    <t xml:space="preserve"> ՀՀ բարձր տեխնոլոգիական արդյունաբերության նախարարություն</t>
  </si>
  <si>
    <t xml:space="preserve"> 1043</t>
  </si>
  <si>
    <t xml:space="preserve">  Ինժեներական բիզնես աքսելերատորի շենքի կառուցման և կահավորման շարունակականության ապահովում</t>
  </si>
  <si>
    <t xml:space="preserve"> 1235</t>
  </si>
  <si>
    <t xml:space="preserve"> Միասնական թվային միջավայրի ձևավորում</t>
  </si>
  <si>
    <t xml:space="preserve"> ՀՀ ֆինանսների նախարարություն</t>
  </si>
  <si>
    <t xml:space="preserve"> 1108</t>
  </si>
  <si>
    <t xml:space="preserve"> ՀՀ ֆինանսների նախարարության տեխնիկական հագեցվածության բարելավում</t>
  </si>
  <si>
    <t xml:space="preserve"> ՀՀ ներքին գործերի նախարարություն</t>
  </si>
  <si>
    <t xml:space="preserve"> 1090</t>
  </si>
  <si>
    <t xml:space="preserve"> ՆԳՆ փրկարար ծառայության հրշեջ-փրկարարական գույքի բարելավմանե ներդրումային ծրագրի իրականացում</t>
  </si>
  <si>
    <t xml:space="preserve"> 1234</t>
  </si>
  <si>
    <t xml:space="preserve"> ՀՀ ՆԳՆ տրանսպորտային միջոցներով ապահովվածության բարելավում</t>
  </si>
  <si>
    <t xml:space="preserve"> ՀՀ ՆԳՆ շենքային պայմանների բարելավում</t>
  </si>
  <si>
    <t xml:space="preserve"> ՀՀ ՆԳՆ կարիքի բավարարում</t>
  </si>
  <si>
    <t xml:space="preserve"> ՀՀ վիճակագրական կոմիտե</t>
  </si>
  <si>
    <t xml:space="preserve"> 1143</t>
  </si>
  <si>
    <t xml:space="preserve"> ՀՀ վիճակագրական կոմիտեի տեխնիկական կարողությունների զարգացում</t>
  </si>
  <si>
    <t xml:space="preserve"> ՀՀ հանրային ծառայությունները կարգավորող հանձնաժողով</t>
  </si>
  <si>
    <t xml:space="preserve"> 1064</t>
  </si>
  <si>
    <t xml:space="preserve"> Հանրային ծառայությունները կարգավորող հանձնաժողովի տեխնիկական հագեցվածության բարելավում</t>
  </si>
  <si>
    <t xml:space="preserve"> ՀՀ կադաստրի կոմիտե</t>
  </si>
  <si>
    <t xml:space="preserve"> 1012</t>
  </si>
  <si>
    <t xml:space="preserve"> ՀՀ կադաստրի կոմիտեի տեխնիկական հագեցվածության բարելավում</t>
  </si>
  <si>
    <t xml:space="preserve"> 31015</t>
  </si>
  <si>
    <t xml:space="preserve"> Կադաստրային քարտեզներում  համայնքների վարչական սահմանների, կադաստրային թաղամասերի տեղադիրքի և սահմանների ուղղման նպատակով լրացուցիչ կետերի դիտարկման աշխատանքներ</t>
  </si>
  <si>
    <t xml:space="preserve"> Հեռուստատեսության և ռադիոյի հանձնաժողով</t>
  </si>
  <si>
    <t xml:space="preserve"> 1007</t>
  </si>
  <si>
    <t xml:space="preserve"> Հեռուստատեսության և ռադիոյի  հանձնաժողովի տեխնիկական հագեցվածության  բարելավում</t>
  </si>
  <si>
    <t xml:space="preserve"> ՀՀ պետական եկամուտների կոմիտե</t>
  </si>
  <si>
    <t xml:space="preserve"> 1023</t>
  </si>
  <si>
    <t xml:space="preserve"> ՀՀ պետական եկամուտների կոմիտեի տեխնիկական հագեցվածության բարելավում</t>
  </si>
  <si>
    <t xml:space="preserve"> ՀՀ պետական եկամուտների կոմիտեի  շենքային ապահովվածության բարելավում</t>
  </si>
  <si>
    <t xml:space="preserve"> ՀՀ  կրթության, գիտության, մշակույթի և սպորտի նախարարություն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</si>
</sst>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#,##0.0;\(##,##0.0\);\-"/>
    <numFmt numFmtId="165" formatCode="#,##0.0_);\(#,##0.0\)"/>
    <numFmt numFmtId="166" formatCode="#,##0.0"/>
    <numFmt numFmtId="167" formatCode="_(* #,##0.0_);_(* \(#,##0.0\);_(* &quot;-&quot;??_);_(@_)"/>
    <numFmt numFmtId="168" formatCode="_(* #,##0.0_);_(* \(#,##0.0\);_(* &quot;-&quot;?_);_(@_)"/>
  </numFmts>
  <fonts count="35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b/>
      <sz val="10"/>
      <name val="GHEA Grapalat"/>
      <family val="2"/>
    </font>
    <font>
      <b/>
      <sz val="8"/>
      <name val="GHEA Grapalat"/>
      <family val="2"/>
    </font>
    <font>
      <sz val="11"/>
      <color indexed="60"/>
      <name val="Calibri"/>
      <family val="2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1"/>
      <name val="GHEA Grapalat"/>
      <family val="3"/>
    </font>
    <font>
      <i/>
      <sz val="11"/>
      <name val="GHEA Grapalat"/>
      <family val="3"/>
    </font>
    <font>
      <b/>
      <i/>
      <sz val="11"/>
      <name val="GHEA Grapalat"/>
      <family val="3"/>
    </font>
    <font>
      <b/>
      <sz val="12"/>
      <name val="GHEA Grapalat"/>
      <family val="3"/>
    </font>
    <font>
      <sz val="11"/>
      <color rgb="FF9C6500"/>
      <name val="Calibri"/>
      <family val="2"/>
      <charset val="204"/>
      <scheme val="minor"/>
    </font>
    <font>
      <b/>
      <sz val="11"/>
      <name val="GHEA Grapalat"/>
      <family val="3"/>
    </font>
    <font>
      <sz val="11"/>
      <color theme="1"/>
      <name val="GHEA Grapalat"/>
      <family val="3"/>
    </font>
    <font>
      <i/>
      <sz val="11"/>
      <color theme="1"/>
      <name val="GHEA Grapalat"/>
      <family val="3"/>
    </font>
    <font>
      <sz val="11"/>
      <color rgb="FFFF0000"/>
      <name val="GHEA Grapalat"/>
      <family val="3"/>
    </font>
    <font>
      <b/>
      <u/>
      <sz val="11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>
      <alignment horizontal="left" vertical="top" wrapText="1"/>
    </xf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ill="0" applyBorder="0" applyProtection="0">
      <alignment horizontal="right" vertical="top"/>
    </xf>
    <xf numFmtId="164" fontId="21" fillId="0" borderId="0" applyFill="0" applyBorder="0" applyProtection="0">
      <alignment horizontal="right" vertical="top"/>
    </xf>
    <xf numFmtId="164" fontId="20" fillId="0" borderId="0" applyFill="0" applyBorder="0" applyProtection="0">
      <alignment horizontal="right"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/>
    <xf numFmtId="0" fontId="23" fillId="0" borderId="0"/>
    <xf numFmtId="43" fontId="24" fillId="0" borderId="0" applyFont="0" applyFill="0" applyBorder="0" applyAlignment="0" applyProtection="0"/>
    <xf numFmtId="0" fontId="24" fillId="0" borderId="0"/>
    <xf numFmtId="0" fontId="23" fillId="0" borderId="0"/>
    <xf numFmtId="43" fontId="19" fillId="0" borderId="0" applyFont="0" applyFill="0" applyBorder="0" applyAlignment="0" applyProtection="0"/>
    <xf numFmtId="0" fontId="23" fillId="0" borderId="0"/>
    <xf numFmtId="0" fontId="29" fillId="4" borderId="0" applyNumberFormat="0" applyBorder="0" applyAlignment="0" applyProtection="0"/>
  </cellStyleXfs>
  <cellXfs count="108">
    <xf numFmtId="0" fontId="0" fillId="0" borderId="0" xfId="0">
      <alignment horizontal="left" vertical="top" wrapText="1"/>
    </xf>
    <xf numFmtId="166" fontId="25" fillId="34" borderId="0" xfId="0" applyNumberFormat="1" applyFont="1" applyFill="1" applyAlignment="1">
      <alignment vertical="center" wrapText="1"/>
    </xf>
    <xf numFmtId="0" fontId="25" fillId="34" borderId="0" xfId="0" applyFont="1" applyFill="1" applyAlignment="1">
      <alignment vertical="center" wrapText="1"/>
    </xf>
    <xf numFmtId="0" fontId="25" fillId="34" borderId="0" xfId="0" applyFont="1" applyFill="1" applyAlignment="1">
      <alignment horizontal="center" vertical="center" wrapText="1"/>
    </xf>
    <xf numFmtId="0" fontId="26" fillId="0" borderId="10" xfId="0" applyFont="1" applyBorder="1">
      <alignment horizontal="left" vertical="top" wrapText="1"/>
    </xf>
    <xf numFmtId="0" fontId="27" fillId="0" borderId="10" xfId="0" applyFont="1" applyBorder="1">
      <alignment horizontal="left" vertical="top" wrapText="1"/>
    </xf>
    <xf numFmtId="0" fontId="25" fillId="0" borderId="10" xfId="66" applyFont="1" applyBorder="1" applyAlignment="1">
      <alignment horizontal="center" vertical="center" wrapText="1"/>
    </xf>
    <xf numFmtId="0" fontId="25" fillId="0" borderId="10" xfId="66" applyFont="1" applyBorder="1" applyAlignment="1">
      <alignment horizontal="left" vertical="center" wrapText="1"/>
    </xf>
    <xf numFmtId="0" fontId="31" fillId="0" borderId="10" xfId="68" applyFont="1" applyBorder="1" applyAlignment="1">
      <alignment horizontal="left" vertical="center"/>
    </xf>
    <xf numFmtId="0" fontId="26" fillId="0" borderId="10" xfId="66" applyFont="1" applyBorder="1" applyAlignment="1">
      <alignment horizontal="left" vertical="center" wrapText="1"/>
    </xf>
    <xf numFmtId="0" fontId="26" fillId="0" borderId="10" xfId="68" applyFont="1" applyBorder="1" applyAlignment="1">
      <alignment vertical="center" wrapText="1"/>
    </xf>
    <xf numFmtId="0" fontId="32" fillId="0" borderId="10" xfId="68" applyFont="1" applyBorder="1" applyAlignment="1">
      <alignment vertical="center" wrapText="1"/>
    </xf>
    <xf numFmtId="0" fontId="31" fillId="0" borderId="10" xfId="68" applyFont="1" applyBorder="1" applyAlignment="1">
      <alignment horizontal="left"/>
    </xf>
    <xf numFmtId="0" fontId="26" fillId="0" borderId="10" xfId="66" applyFont="1" applyBorder="1" applyAlignment="1">
      <alignment horizontal="center" vertical="center" wrapText="1"/>
    </xf>
    <xf numFmtId="0" fontId="25" fillId="0" borderId="10" xfId="66" applyFont="1" applyBorder="1" applyAlignment="1">
      <alignment vertical="center" wrapText="1"/>
    </xf>
    <xf numFmtId="0" fontId="25" fillId="0" borderId="13" xfId="66" applyFont="1" applyBorder="1" applyAlignment="1">
      <alignment horizontal="center" vertical="center" wrapText="1"/>
    </xf>
    <xf numFmtId="0" fontId="25" fillId="0" borderId="15" xfId="66" applyFont="1" applyBorder="1" applyAlignment="1">
      <alignment horizontal="center" vertical="center" wrapText="1"/>
    </xf>
    <xf numFmtId="0" fontId="31" fillId="0" borderId="10" xfId="68" applyFont="1" applyBorder="1" applyAlignment="1">
      <alignment vertical="center"/>
    </xf>
    <xf numFmtId="165" fontId="31" fillId="0" borderId="10" xfId="68" applyNumberFormat="1" applyFont="1" applyBorder="1" applyAlignment="1">
      <alignment vertical="center"/>
    </xf>
    <xf numFmtId="0" fontId="26" fillId="34" borderId="10" xfId="68" applyFont="1" applyFill="1" applyBorder="1" applyAlignment="1">
      <alignment vertical="center" wrapText="1"/>
    </xf>
    <xf numFmtId="0" fontId="25" fillId="0" borderId="10" xfId="68" applyFont="1" applyBorder="1" applyAlignment="1">
      <alignment horizontal="left"/>
    </xf>
    <xf numFmtId="0" fontId="26" fillId="0" borderId="16" xfId="66" applyFont="1" applyBorder="1" applyAlignment="1">
      <alignment horizontal="left" vertical="center" wrapText="1"/>
    </xf>
    <xf numFmtId="0" fontId="26" fillId="0" borderId="16" xfId="68" applyFont="1" applyBorder="1" applyAlignment="1">
      <alignment vertical="center" wrapText="1"/>
    </xf>
    <xf numFmtId="0" fontId="25" fillId="0" borderId="10" xfId="68" applyFont="1" applyBorder="1" applyAlignment="1">
      <alignment vertical="center"/>
    </xf>
    <xf numFmtId="0" fontId="26" fillId="34" borderId="16" xfId="66" applyFont="1" applyFill="1" applyBorder="1" applyAlignment="1">
      <alignment horizontal="left" vertical="center" wrapText="1"/>
    </xf>
    <xf numFmtId="0" fontId="26" fillId="34" borderId="16" xfId="68" applyFont="1" applyFill="1" applyBorder="1" applyAlignment="1">
      <alignment vertical="center" wrapText="1"/>
    </xf>
    <xf numFmtId="0" fontId="25" fillId="0" borderId="0" xfId="0" applyFont="1">
      <alignment horizontal="left" vertical="top" wrapText="1"/>
    </xf>
    <xf numFmtId="0" fontId="30" fillId="0" borderId="10" xfId="0" applyFont="1" applyBorder="1" applyAlignment="1">
      <alignment horizontal="center" vertical="center" wrapText="1"/>
    </xf>
    <xf numFmtId="0" fontId="25" fillId="0" borderId="12" xfId="0" applyFont="1" applyBorder="1">
      <alignment horizontal="left" vertical="top" wrapText="1"/>
    </xf>
    <xf numFmtId="0" fontId="25" fillId="0" borderId="10" xfId="0" applyFont="1" applyBorder="1">
      <alignment horizontal="left" vertical="top" wrapText="1"/>
    </xf>
    <xf numFmtId="165" fontId="25" fillId="0" borderId="0" xfId="0" applyNumberFormat="1" applyFont="1">
      <alignment horizontal="left" vertical="top" wrapText="1"/>
    </xf>
    <xf numFmtId="167" fontId="25" fillId="0" borderId="0" xfId="70" applyNumberFormat="1" applyFont="1" applyAlignment="1">
      <alignment horizontal="left" vertical="top" wrapText="1"/>
    </xf>
    <xf numFmtId="0" fontId="34" fillId="0" borderId="10" xfId="0" applyFont="1" applyBorder="1" applyAlignment="1">
      <alignment horizontal="center" vertical="center" wrapText="1"/>
    </xf>
    <xf numFmtId="39" fontId="25" fillId="0" borderId="0" xfId="0" applyNumberFormat="1" applyFont="1">
      <alignment horizontal="left" vertical="top" wrapText="1"/>
    </xf>
    <xf numFmtId="0" fontId="25" fillId="0" borderId="10" xfId="0" applyFont="1" applyBorder="1" applyAlignment="1">
      <alignment horizontal="center" vertical="top" wrapText="1"/>
    </xf>
    <xf numFmtId="43" fontId="25" fillId="0" borderId="0" xfId="0" applyNumberFormat="1" applyFont="1">
      <alignment horizontal="left" vertical="top" wrapText="1"/>
    </xf>
    <xf numFmtId="167" fontId="25" fillId="0" borderId="0" xfId="0" applyNumberFormat="1" applyFont="1">
      <alignment horizontal="left" vertical="top" wrapText="1"/>
    </xf>
    <xf numFmtId="168" fontId="25" fillId="0" borderId="0" xfId="0" applyNumberFormat="1" applyFont="1">
      <alignment horizontal="left" vertical="top" wrapText="1"/>
    </xf>
    <xf numFmtId="4" fontId="25" fillId="0" borderId="0" xfId="0" applyNumberFormat="1" applyFont="1">
      <alignment horizontal="left" vertical="top" wrapText="1"/>
    </xf>
    <xf numFmtId="0" fontId="31" fillId="0" borderId="0" xfId="68" applyFont="1"/>
    <xf numFmtId="0" fontId="25" fillId="0" borderId="0" xfId="68" applyFont="1"/>
    <xf numFmtId="0" fontId="32" fillId="0" borderId="0" xfId="68" applyFont="1"/>
    <xf numFmtId="0" fontId="26" fillId="0" borderId="0" xfId="68" applyFont="1"/>
    <xf numFmtId="0" fontId="26" fillId="0" borderId="0" xfId="68" applyFont="1" applyAlignment="1">
      <alignment vertical="center"/>
    </xf>
    <xf numFmtId="0" fontId="32" fillId="0" borderId="0" xfId="68" applyFont="1" applyAlignment="1">
      <alignment vertical="center"/>
    </xf>
    <xf numFmtId="0" fontId="26" fillId="34" borderId="0" xfId="68" applyFont="1" applyFill="1"/>
    <xf numFmtId="0" fontId="26" fillId="34" borderId="0" xfId="68" applyFont="1" applyFill="1" applyAlignment="1">
      <alignment vertical="center"/>
    </xf>
    <xf numFmtId="166" fontId="26" fillId="34" borderId="11" xfId="0" applyNumberFormat="1" applyFont="1" applyFill="1" applyBorder="1" applyAlignment="1">
      <alignment horizontal="right" vertical="center"/>
    </xf>
    <xf numFmtId="0" fontId="30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0" fontId="31" fillId="0" borderId="15" xfId="68" applyFont="1" applyBorder="1" applyAlignment="1">
      <alignment horizontal="center" vertical="center"/>
    </xf>
    <xf numFmtId="0" fontId="31" fillId="0" borderId="10" xfId="68" applyFont="1" applyBorder="1" applyAlignment="1">
      <alignment horizontal="center" vertical="center"/>
    </xf>
    <xf numFmtId="0" fontId="25" fillId="0" borderId="13" xfId="68" applyFont="1" applyBorder="1" applyAlignment="1">
      <alignment vertical="center"/>
    </xf>
    <xf numFmtId="0" fontId="25" fillId="0" borderId="15" xfId="68" applyFont="1" applyBorder="1" applyAlignment="1">
      <alignment horizontal="center" vertical="center"/>
    </xf>
    <xf numFmtId="0" fontId="31" fillId="0" borderId="13" xfId="68" applyFont="1" applyBorder="1" applyAlignment="1">
      <alignment horizontal="center" vertical="center"/>
    </xf>
    <xf numFmtId="165" fontId="31" fillId="0" borderId="10" xfId="68" applyNumberFormat="1" applyFont="1" applyBorder="1" applyAlignment="1">
      <alignment horizontal="center" vertical="center"/>
    </xf>
    <xf numFmtId="0" fontId="25" fillId="0" borderId="10" xfId="68" applyFont="1" applyBorder="1" applyAlignment="1">
      <alignment horizontal="center" vertical="center"/>
    </xf>
    <xf numFmtId="0" fontId="25" fillId="34" borderId="10" xfId="68" applyFont="1" applyFill="1" applyBorder="1" applyAlignment="1">
      <alignment vertical="center"/>
    </xf>
    <xf numFmtId="0" fontId="25" fillId="34" borderId="14" xfId="68" applyFont="1" applyFill="1" applyBorder="1" applyAlignment="1">
      <alignment horizontal="center" vertical="center"/>
    </xf>
    <xf numFmtId="0" fontId="25" fillId="34" borderId="15" xfId="68" applyFont="1" applyFill="1" applyBorder="1" applyAlignment="1">
      <alignment horizontal="center" vertical="center"/>
    </xf>
    <xf numFmtId="164" fontId="30" fillId="0" borderId="10" xfId="44" applyFont="1" applyBorder="1" applyAlignment="1">
      <alignment horizontal="right" vertical="center"/>
    </xf>
    <xf numFmtId="164" fontId="30" fillId="0" borderId="10" xfId="43" applyFont="1" applyBorder="1" applyAlignment="1">
      <alignment horizontal="right" vertical="center"/>
    </xf>
    <xf numFmtId="164" fontId="25" fillId="0" borderId="10" xfId="42" applyFont="1" applyBorder="1" applyAlignment="1">
      <alignment horizontal="right" vertical="center"/>
    </xf>
    <xf numFmtId="164" fontId="26" fillId="0" borderId="10" xfId="42" applyFont="1" applyBorder="1" applyAlignment="1">
      <alignment horizontal="right" vertical="center"/>
    </xf>
    <xf numFmtId="164" fontId="25" fillId="0" borderId="10" xfId="42" applyFont="1" applyFill="1" applyBorder="1" applyAlignment="1">
      <alignment horizontal="right" vertical="center"/>
    </xf>
    <xf numFmtId="164" fontId="25" fillId="34" borderId="10" xfId="70" applyNumberFormat="1" applyFont="1" applyFill="1" applyBorder="1" applyAlignment="1">
      <alignment horizontal="right" vertical="center"/>
    </xf>
    <xf numFmtId="164" fontId="30" fillId="0" borderId="10" xfId="42" applyFont="1" applyBorder="1" applyAlignment="1">
      <alignment horizontal="right" vertical="center"/>
    </xf>
    <xf numFmtId="164" fontId="27" fillId="0" borderId="10" xfId="42" applyFont="1" applyBorder="1" applyAlignment="1">
      <alignment horizontal="right" vertical="center"/>
    </xf>
    <xf numFmtId="164" fontId="25" fillId="0" borderId="10" xfId="66" applyNumberFormat="1" applyFont="1" applyBorder="1" applyAlignment="1">
      <alignment horizontal="right" vertical="center" wrapText="1"/>
    </xf>
    <xf numFmtId="164" fontId="26" fillId="0" borderId="10" xfId="66" applyNumberFormat="1" applyFont="1" applyBorder="1" applyAlignment="1">
      <alignment horizontal="right" vertical="center" wrapText="1"/>
    </xf>
    <xf numFmtId="0" fontId="25" fillId="34" borderId="0" xfId="0" applyFont="1" applyFill="1" applyAlignment="1">
      <alignment horizontal="right" vertical="center" wrapText="1"/>
    </xf>
    <xf numFmtId="164" fontId="25" fillId="0" borderId="10" xfId="0" applyNumberFormat="1" applyFont="1" applyBorder="1" applyAlignment="1">
      <alignment horizontal="right" vertical="center" wrapText="1"/>
    </xf>
    <xf numFmtId="164" fontId="31" fillId="0" borderId="10" xfId="68" applyNumberFormat="1" applyFont="1" applyBorder="1" applyAlignment="1">
      <alignment horizontal="right" vertical="center"/>
    </xf>
    <xf numFmtId="164" fontId="32" fillId="0" borderId="10" xfId="67" applyNumberFormat="1" applyFont="1" applyFill="1" applyBorder="1" applyAlignment="1">
      <alignment horizontal="right" vertical="center"/>
    </xf>
    <xf numFmtId="164" fontId="32" fillId="0" borderId="10" xfId="68" applyNumberFormat="1" applyFont="1" applyBorder="1" applyAlignment="1">
      <alignment horizontal="right" vertical="center"/>
    </xf>
    <xf numFmtId="164" fontId="26" fillId="0" borderId="10" xfId="67" applyNumberFormat="1" applyFont="1" applyFill="1" applyBorder="1" applyAlignment="1">
      <alignment horizontal="right" vertical="center"/>
    </xf>
    <xf numFmtId="164" fontId="26" fillId="0" borderId="10" xfId="68" applyNumberFormat="1" applyFont="1" applyBorder="1" applyAlignment="1">
      <alignment horizontal="right" vertical="center"/>
    </xf>
    <xf numFmtId="164" fontId="31" fillId="0" borderId="10" xfId="67" applyNumberFormat="1" applyFont="1" applyFill="1" applyBorder="1" applyAlignment="1">
      <alignment horizontal="right" vertical="center"/>
    </xf>
    <xf numFmtId="164" fontId="25" fillId="0" borderId="10" xfId="67" applyNumberFormat="1" applyFont="1" applyFill="1" applyBorder="1" applyAlignment="1">
      <alignment horizontal="right" vertical="center"/>
    </xf>
    <xf numFmtId="164" fontId="25" fillId="0" borderId="10" xfId="68" applyNumberFormat="1" applyFont="1" applyBorder="1" applyAlignment="1">
      <alignment horizontal="right" vertical="center"/>
    </xf>
    <xf numFmtId="164" fontId="33" fillId="0" borderId="10" xfId="70" applyNumberFormat="1" applyFont="1" applyFill="1" applyBorder="1" applyAlignment="1">
      <alignment horizontal="right" vertical="center"/>
    </xf>
    <xf numFmtId="164" fontId="33" fillId="0" borderId="10" xfId="68" applyNumberFormat="1" applyFont="1" applyBorder="1" applyAlignment="1">
      <alignment horizontal="right" vertical="center"/>
    </xf>
    <xf numFmtId="164" fontId="26" fillId="34" borderId="10" xfId="67" applyNumberFormat="1" applyFont="1" applyFill="1" applyBorder="1" applyAlignment="1">
      <alignment horizontal="right" vertical="center"/>
    </xf>
    <xf numFmtId="164" fontId="26" fillId="34" borderId="10" xfId="68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right" vertical="center" wrapText="1"/>
    </xf>
    <xf numFmtId="165" fontId="25" fillId="0" borderId="0" xfId="0" applyNumberFormat="1" applyFont="1" applyAlignment="1">
      <alignment horizontal="right" vertical="center" wrapText="1"/>
    </xf>
    <xf numFmtId="0" fontId="25" fillId="0" borderId="14" xfId="68" applyFont="1" applyBorder="1" applyAlignment="1">
      <alignment horizontal="center" vertical="center"/>
    </xf>
    <xf numFmtId="0" fontId="25" fillId="0" borderId="15" xfId="68" applyFont="1" applyBorder="1" applyAlignment="1">
      <alignment horizontal="center" vertical="center"/>
    </xf>
    <xf numFmtId="0" fontId="25" fillId="0" borderId="13" xfId="68" applyFont="1" applyBorder="1" applyAlignment="1">
      <alignment horizontal="center" vertical="center"/>
    </xf>
    <xf numFmtId="0" fontId="33" fillId="0" borderId="13" xfId="68" applyFont="1" applyBorder="1" applyAlignment="1">
      <alignment horizontal="center" vertical="center"/>
    </xf>
    <xf numFmtId="0" fontId="33" fillId="0" borderId="14" xfId="68" applyFont="1" applyBorder="1" applyAlignment="1">
      <alignment horizontal="center" vertical="center"/>
    </xf>
    <xf numFmtId="0" fontId="33" fillId="0" borderId="15" xfId="68" applyFont="1" applyBorder="1" applyAlignment="1">
      <alignment horizontal="center" vertical="center"/>
    </xf>
    <xf numFmtId="0" fontId="25" fillId="34" borderId="13" xfId="68" applyFont="1" applyFill="1" applyBorder="1" applyAlignment="1">
      <alignment horizontal="center" vertical="center"/>
    </xf>
    <xf numFmtId="0" fontId="25" fillId="34" borderId="14" xfId="68" applyFont="1" applyFill="1" applyBorder="1" applyAlignment="1">
      <alignment horizontal="center" vertical="center"/>
    </xf>
    <xf numFmtId="0" fontId="31" fillId="0" borderId="13" xfId="68" applyFont="1" applyBorder="1" applyAlignment="1">
      <alignment horizontal="center" vertical="center"/>
    </xf>
    <xf numFmtId="0" fontId="31" fillId="0" borderId="15" xfId="68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31" fillId="0" borderId="14" xfId="68" applyFont="1" applyBorder="1" applyAlignment="1">
      <alignment horizontal="center" vertical="center"/>
    </xf>
    <xf numFmtId="0" fontId="25" fillId="0" borderId="13" xfId="66" applyFont="1" applyBorder="1" applyAlignment="1">
      <alignment horizontal="center" vertical="center" wrapText="1"/>
    </xf>
    <xf numFmtId="0" fontId="25" fillId="0" borderId="14" xfId="66" applyFont="1" applyBorder="1" applyAlignment="1">
      <alignment horizontal="center" vertical="center" wrapText="1"/>
    </xf>
    <xf numFmtId="0" fontId="25" fillId="0" borderId="15" xfId="66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165" fontId="25" fillId="34" borderId="0" xfId="0" applyNumberFormat="1" applyFont="1" applyFill="1" applyAlignment="1">
      <alignment horizontal="right" vertical="center" wrapText="1"/>
    </xf>
    <xf numFmtId="0" fontId="25" fillId="34" borderId="0" xfId="0" applyFont="1" applyFill="1" applyAlignment="1">
      <alignment horizontal="center" vertical="center" wrapText="1"/>
    </xf>
  </cellXfs>
  <cellStyles count="73">
    <cellStyle name="20% - Accent1" xfId="19" builtinId="30" customBuiltin="1"/>
    <cellStyle name="20% - Accent1 2" xfId="46"/>
    <cellStyle name="20% - Accent2" xfId="23" builtinId="34" customBuiltin="1"/>
    <cellStyle name="20% - Accent2 2" xfId="49"/>
    <cellStyle name="20% - Accent3" xfId="27" builtinId="38" customBuiltin="1"/>
    <cellStyle name="20% - Accent3 2" xfId="52"/>
    <cellStyle name="20% - Accent4" xfId="31" builtinId="42" customBuiltin="1"/>
    <cellStyle name="20% - Accent4 2" xfId="55"/>
    <cellStyle name="20% - Accent5" xfId="35" builtinId="46" customBuiltin="1"/>
    <cellStyle name="20% - Accent5 2" xfId="58"/>
    <cellStyle name="20% - Accent6" xfId="39" builtinId="50" customBuiltin="1"/>
    <cellStyle name="20% - Accent6 2" xfId="61"/>
    <cellStyle name="40% - Accent1" xfId="20" builtinId="31" customBuiltin="1"/>
    <cellStyle name="40% - Accent1 2" xfId="47"/>
    <cellStyle name="40% - Accent2" xfId="24" builtinId="35" customBuiltin="1"/>
    <cellStyle name="40% - Accent2 2" xfId="50"/>
    <cellStyle name="40% - Accent3" xfId="28" builtinId="39" customBuiltin="1"/>
    <cellStyle name="40% - Accent3 2" xfId="53"/>
    <cellStyle name="40% - Accent4" xfId="32" builtinId="43" customBuiltin="1"/>
    <cellStyle name="40% - Accent4 2" xfId="56"/>
    <cellStyle name="40% - Accent5" xfId="36" builtinId="47" customBuiltin="1"/>
    <cellStyle name="40% - Accent5 2" xfId="59"/>
    <cellStyle name="40% - Accent6" xfId="40" builtinId="51" customBuiltin="1"/>
    <cellStyle name="40% - Accent6 2" xfId="62"/>
    <cellStyle name="60% - Accent1" xfId="21" builtinId="32" customBuiltin="1"/>
    <cellStyle name="60% - Accent1 2" xfId="48"/>
    <cellStyle name="60% - Accent2" xfId="25" builtinId="36" customBuiltin="1"/>
    <cellStyle name="60% - Accent2 2" xfId="51"/>
    <cellStyle name="60% - Accent3" xfId="29" builtinId="40" customBuiltin="1"/>
    <cellStyle name="60% - Accent3 2" xfId="54"/>
    <cellStyle name="60% - Accent4" xfId="33" builtinId="44" customBuiltin="1"/>
    <cellStyle name="60% - Accent4 2" xfId="57"/>
    <cellStyle name="60% - Accent5" xfId="37" builtinId="48" customBuiltin="1"/>
    <cellStyle name="60% - Accent5 2" xfId="60"/>
    <cellStyle name="60% - Accent6" xfId="41" builtinId="52" customBuiltin="1"/>
    <cellStyle name="60% - Accent6 2" xfId="63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70" builtinId="3"/>
    <cellStyle name="Comma 19" xfId="67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72"/>
    <cellStyle name="Neutral 3" xfId="64"/>
    <cellStyle name="Normal" xfId="0" builtinId="0" customBuiltin="1"/>
    <cellStyle name="Normal 10 3" xfId="68"/>
    <cellStyle name="Normal 11 3" xfId="69"/>
    <cellStyle name="Normal 2" xfId="65"/>
    <cellStyle name="Normal 2 4" xfId="66"/>
    <cellStyle name="Normal 5 3 7" xfId="71"/>
    <cellStyle name="Note" xfId="15" builtinId="10" customBuiltin="1"/>
    <cellStyle name="Note 2" xfId="45"/>
    <cellStyle name="Output" xfId="10" builtinId="21" customBuiltin="1"/>
    <cellStyle name="SN_241" xfId="42"/>
    <cellStyle name="SN_b" xfId="43"/>
    <cellStyle name="SN10_bold" xfId="44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1"/>
  <sheetViews>
    <sheetView tabSelected="1" zoomScale="80" zoomScaleNormal="80" zoomScaleSheetLayoutView="80" workbookViewId="0">
      <selection activeCell="A7" sqref="A7"/>
    </sheetView>
  </sheetViews>
  <sheetFormatPr defaultRowHeight="16.5" x14ac:dyDescent="0.25"/>
  <cols>
    <col min="1" max="2" width="9.5703125" style="49" customWidth="1"/>
    <col min="3" max="3" width="76.140625" style="26" customWidth="1"/>
    <col min="4" max="6" width="20.140625" style="87" customWidth="1"/>
    <col min="7" max="7" width="17" style="87" customWidth="1"/>
    <col min="8" max="8" width="19.42578125" style="87" customWidth="1"/>
    <col min="9" max="9" width="15.140625" style="26" customWidth="1"/>
    <col min="10" max="10" width="17.85546875" style="26" bestFit="1" customWidth="1"/>
    <col min="11" max="11" width="17.5703125" style="26" bestFit="1" customWidth="1"/>
    <col min="12" max="12" width="15" style="26" customWidth="1"/>
    <col min="13" max="13" width="13.5703125" style="26" customWidth="1"/>
    <col min="14" max="14" width="15.42578125" style="26" customWidth="1"/>
    <col min="15" max="16384" width="9.140625" style="26"/>
  </cols>
  <sheetData>
    <row r="1" spans="1:14" x14ac:dyDescent="0.25">
      <c r="A1" s="106" t="s">
        <v>184</v>
      </c>
      <c r="B1" s="106"/>
      <c r="C1" s="106"/>
      <c r="D1" s="106"/>
      <c r="E1" s="106"/>
      <c r="F1" s="106"/>
      <c r="G1" s="106"/>
      <c r="H1" s="106"/>
    </row>
    <row r="2" spans="1:14" x14ac:dyDescent="0.25">
      <c r="A2" s="106" t="s">
        <v>185</v>
      </c>
      <c r="B2" s="106"/>
      <c r="C2" s="106"/>
      <c r="D2" s="106"/>
      <c r="E2" s="106"/>
      <c r="F2" s="106"/>
      <c r="G2" s="106"/>
      <c r="H2" s="106"/>
    </row>
    <row r="3" spans="1:14" x14ac:dyDescent="0.25">
      <c r="A3" s="107" t="s">
        <v>186</v>
      </c>
      <c r="B3" s="107"/>
      <c r="C3" s="107"/>
      <c r="D3" s="107"/>
      <c r="E3" s="107"/>
      <c r="F3" s="107"/>
      <c r="G3" s="107"/>
      <c r="H3" s="107"/>
    </row>
    <row r="4" spans="1:14" x14ac:dyDescent="0.25">
      <c r="A4" s="3"/>
      <c r="B4" s="3"/>
      <c r="C4" s="3"/>
      <c r="D4" s="73"/>
      <c r="E4" s="73"/>
      <c r="F4" s="73"/>
      <c r="G4" s="73"/>
      <c r="H4" s="73"/>
    </row>
    <row r="5" spans="1:14" x14ac:dyDescent="0.25">
      <c r="H5" s="47" t="s">
        <v>187</v>
      </c>
      <c r="I5" s="1"/>
    </row>
    <row r="6" spans="1:14" ht="34.5" customHeight="1" x14ac:dyDescent="0.25">
      <c r="A6" s="105" t="s">
        <v>0</v>
      </c>
      <c r="B6" s="105"/>
      <c r="C6" s="105" t="s">
        <v>1</v>
      </c>
      <c r="D6" s="105" t="s">
        <v>2</v>
      </c>
      <c r="E6" s="105" t="s">
        <v>3</v>
      </c>
      <c r="F6" s="105"/>
      <c r="G6" s="105"/>
      <c r="H6" s="105"/>
      <c r="I6" s="28"/>
    </row>
    <row r="7" spans="1:14" ht="115.5" x14ac:dyDescent="0.25">
      <c r="A7" s="27" t="s">
        <v>4</v>
      </c>
      <c r="B7" s="27" t="s">
        <v>5</v>
      </c>
      <c r="C7" s="105"/>
      <c r="D7" s="105"/>
      <c r="E7" s="48" t="s">
        <v>6</v>
      </c>
      <c r="F7" s="48" t="s">
        <v>7</v>
      </c>
      <c r="G7" s="48" t="s">
        <v>8</v>
      </c>
      <c r="H7" s="48" t="s">
        <v>9</v>
      </c>
    </row>
    <row r="8" spans="1:14" x14ac:dyDescent="0.25">
      <c r="A8" s="50"/>
      <c r="B8" s="50"/>
      <c r="C8" s="27" t="s">
        <v>10</v>
      </c>
      <c r="D8" s="63">
        <f>+D9+D12+D15+D24+D27+D30+D33+D112+D116+D123+D127+D130+D136+D550+D554+D560+D564+D567+D573+D576+D579+D583+D586+D590+D595+D598+D601+D604+D608+D611+D642+D645+D648+D651+D654+D657+D660+D663+D666+D669+D672+D675+D678</f>
        <v>545605015</v>
      </c>
      <c r="E8" s="63">
        <f>+E9+E12+E15+E24+E27+E30+E33+E112+E116+E123+E127+E130+E136+E550+E554+E560+E564+E567+E573+E576+E579+E583+E586+E590+E595+E598+E601+E604+E608+E611+E642+E645+E648+E651+E654+E657+E660+E663+E666+E669+E672+E675+E678</f>
        <v>398504186.4000001</v>
      </c>
      <c r="F8" s="63">
        <f>+F9+F12+F15+F24+F27+F30+F33+F112+F116+F123+F127+F130+F136+F550+F554+F560+F564+F567+F573+F576+F579+F583+F586+F590+F595+F598+F601+F604+F608+F611+F642+F645+F648+F651+F654+F657+F660+F663+F666+F669+F672+F675+F678</f>
        <v>107856910.8</v>
      </c>
      <c r="G8" s="63">
        <f>+G9+G12+G15+G24+G27+G30+G33+G112+G116+G123+G127+G130+G136+G550+G554+G560+G564+G567+G573+G576+G579+G583+G586+G590+G595+G598+G601+G604+G608+G611+G642+G645+G648+G651+G654+G657+G660+G663+G666+G669+G672+G675+G678</f>
        <v>4456126.3000000007</v>
      </c>
      <c r="H8" s="63">
        <f>+H9+H12+H15+H24+H27+H30+H33+H112+H116+H123+H127+H130+H136+H550+H554+H560+H564+H567+H573+H576+H579+H583+H586+H590+H595+H598+H601+H604+H608+H611+H642+H645+H648+H651+H654+H657+H660+H663+H666+H669+H672+H675+H678</f>
        <v>34787791.5</v>
      </c>
      <c r="I8" s="30"/>
      <c r="J8" s="31"/>
      <c r="K8" s="31"/>
      <c r="L8" s="31"/>
      <c r="M8" s="31"/>
      <c r="N8" s="31"/>
    </row>
    <row r="9" spans="1:14" x14ac:dyDescent="0.25">
      <c r="A9" s="50"/>
      <c r="B9" s="50"/>
      <c r="C9" s="32" t="s">
        <v>11</v>
      </c>
      <c r="D9" s="64">
        <v>41652</v>
      </c>
      <c r="E9" s="64">
        <v>0</v>
      </c>
      <c r="F9" s="64">
        <v>0</v>
      </c>
      <c r="G9" s="64">
        <v>0</v>
      </c>
      <c r="H9" s="64">
        <v>41652</v>
      </c>
      <c r="I9" s="30"/>
      <c r="J9" s="33"/>
      <c r="K9" s="33"/>
      <c r="L9" s="33"/>
      <c r="M9" s="33"/>
      <c r="N9" s="33"/>
    </row>
    <row r="10" spans="1:14" x14ac:dyDescent="0.25">
      <c r="A10" s="50"/>
      <c r="B10" s="50"/>
      <c r="C10" s="34" t="s">
        <v>12</v>
      </c>
      <c r="D10" s="74"/>
      <c r="E10" s="74"/>
      <c r="F10" s="74"/>
      <c r="G10" s="74"/>
      <c r="H10" s="74"/>
      <c r="J10" s="35"/>
      <c r="K10" s="36"/>
      <c r="M10" s="36"/>
    </row>
    <row r="11" spans="1:14" ht="33" x14ac:dyDescent="0.25">
      <c r="A11" s="51" t="s">
        <v>13</v>
      </c>
      <c r="B11" s="51" t="s">
        <v>14</v>
      </c>
      <c r="C11" s="29" t="s">
        <v>15</v>
      </c>
      <c r="D11" s="65">
        <v>41652</v>
      </c>
      <c r="E11" s="65">
        <v>0</v>
      </c>
      <c r="F11" s="65">
        <v>0</v>
      </c>
      <c r="G11" s="65">
        <v>0</v>
      </c>
      <c r="H11" s="65">
        <v>41652</v>
      </c>
      <c r="J11" s="33"/>
      <c r="K11" s="33"/>
      <c r="L11" s="33"/>
      <c r="M11" s="33"/>
      <c r="N11" s="33"/>
    </row>
    <row r="12" spans="1:14" x14ac:dyDescent="0.25">
      <c r="A12" s="50"/>
      <c r="B12" s="50"/>
      <c r="C12" s="32" t="s">
        <v>16</v>
      </c>
      <c r="D12" s="64">
        <v>257567.5</v>
      </c>
      <c r="E12" s="64">
        <v>0</v>
      </c>
      <c r="F12" s="64">
        <v>0</v>
      </c>
      <c r="G12" s="64">
        <v>0</v>
      </c>
      <c r="H12" s="64">
        <v>257567.5</v>
      </c>
      <c r="I12" s="30"/>
      <c r="K12" s="37"/>
      <c r="M12" s="37"/>
    </row>
    <row r="13" spans="1:14" x14ac:dyDescent="0.25">
      <c r="A13" s="50"/>
      <c r="B13" s="50"/>
      <c r="C13" s="34" t="s">
        <v>12</v>
      </c>
      <c r="D13" s="74"/>
      <c r="E13" s="74"/>
      <c r="F13" s="74"/>
      <c r="G13" s="74"/>
      <c r="H13" s="74"/>
    </row>
    <row r="14" spans="1:14" x14ac:dyDescent="0.25">
      <c r="A14" s="51" t="s">
        <v>17</v>
      </c>
      <c r="B14" s="51" t="s">
        <v>14</v>
      </c>
      <c r="C14" s="29" t="s">
        <v>18</v>
      </c>
      <c r="D14" s="65">
        <v>257567.5</v>
      </c>
      <c r="E14" s="65">
        <v>0</v>
      </c>
      <c r="F14" s="65">
        <v>0</v>
      </c>
      <c r="G14" s="65">
        <v>0</v>
      </c>
      <c r="H14" s="65">
        <v>257567.5</v>
      </c>
    </row>
    <row r="15" spans="1:14" x14ac:dyDescent="0.25">
      <c r="A15" s="50"/>
      <c r="B15" s="50"/>
      <c r="C15" s="32" t="s">
        <v>19</v>
      </c>
      <c r="D15" s="64">
        <v>290160.7</v>
      </c>
      <c r="E15" s="64">
        <v>0</v>
      </c>
      <c r="F15" s="64">
        <v>0</v>
      </c>
      <c r="G15" s="64">
        <v>0</v>
      </c>
      <c r="H15" s="64">
        <v>290160.7</v>
      </c>
      <c r="I15" s="30"/>
    </row>
    <row r="16" spans="1:14" x14ac:dyDescent="0.25">
      <c r="A16" s="50"/>
      <c r="B16" s="50"/>
      <c r="C16" s="34" t="s">
        <v>12</v>
      </c>
      <c r="D16" s="74"/>
      <c r="E16" s="74"/>
      <c r="F16" s="74"/>
      <c r="G16" s="74"/>
      <c r="H16" s="74"/>
    </row>
    <row r="17" spans="1:9" ht="33" x14ac:dyDescent="0.25">
      <c r="A17" s="51" t="s">
        <v>20</v>
      </c>
      <c r="B17" s="51" t="s">
        <v>21</v>
      </c>
      <c r="C17" s="29" t="s">
        <v>22</v>
      </c>
      <c r="D17" s="65">
        <v>25000</v>
      </c>
      <c r="E17" s="65">
        <v>0</v>
      </c>
      <c r="F17" s="65">
        <v>0</v>
      </c>
      <c r="G17" s="65">
        <v>0</v>
      </c>
      <c r="H17" s="65">
        <v>25000</v>
      </c>
    </row>
    <row r="18" spans="1:9" ht="33" x14ac:dyDescent="0.25">
      <c r="A18" s="51" t="s">
        <v>23</v>
      </c>
      <c r="B18" s="51" t="s">
        <v>14</v>
      </c>
      <c r="C18" s="29" t="s">
        <v>24</v>
      </c>
      <c r="D18" s="65">
        <v>70175</v>
      </c>
      <c r="E18" s="65">
        <v>0</v>
      </c>
      <c r="F18" s="65">
        <v>0</v>
      </c>
      <c r="G18" s="65">
        <v>0</v>
      </c>
      <c r="H18" s="65">
        <v>70175</v>
      </c>
    </row>
    <row r="19" spans="1:9" ht="33" x14ac:dyDescent="0.25">
      <c r="A19" s="51" t="s">
        <v>23</v>
      </c>
      <c r="B19" s="51" t="s">
        <v>21</v>
      </c>
      <c r="C19" s="29" t="s">
        <v>25</v>
      </c>
      <c r="D19" s="65">
        <v>4748.7</v>
      </c>
      <c r="E19" s="65">
        <v>0</v>
      </c>
      <c r="F19" s="65">
        <v>0</v>
      </c>
      <c r="G19" s="65">
        <v>0</v>
      </c>
      <c r="H19" s="65">
        <v>4748.7</v>
      </c>
    </row>
    <row r="20" spans="1:9" ht="33" x14ac:dyDescent="0.25">
      <c r="A20" s="51" t="s">
        <v>23</v>
      </c>
      <c r="B20" s="51" t="s">
        <v>26</v>
      </c>
      <c r="C20" s="29" t="s">
        <v>27</v>
      </c>
      <c r="D20" s="65">
        <v>26442</v>
      </c>
      <c r="E20" s="65">
        <v>0</v>
      </c>
      <c r="F20" s="65">
        <v>0</v>
      </c>
      <c r="G20" s="65">
        <v>0</v>
      </c>
      <c r="H20" s="65">
        <v>26442</v>
      </c>
    </row>
    <row r="21" spans="1:9" ht="49.5" x14ac:dyDescent="0.25">
      <c r="A21" s="51" t="s">
        <v>23</v>
      </c>
      <c r="B21" s="51" t="s">
        <v>28</v>
      </c>
      <c r="C21" s="29" t="s">
        <v>29</v>
      </c>
      <c r="D21" s="65">
        <v>25000</v>
      </c>
      <c r="E21" s="65">
        <v>0</v>
      </c>
      <c r="F21" s="65">
        <v>0</v>
      </c>
      <c r="G21" s="65">
        <v>0</v>
      </c>
      <c r="H21" s="65">
        <v>25000</v>
      </c>
    </row>
    <row r="22" spans="1:9" ht="49.5" x14ac:dyDescent="0.25">
      <c r="A22" s="51" t="s">
        <v>23</v>
      </c>
      <c r="B22" s="51" t="s">
        <v>30</v>
      </c>
      <c r="C22" s="29" t="s">
        <v>31</v>
      </c>
      <c r="D22" s="65">
        <v>8940</v>
      </c>
      <c r="E22" s="65">
        <v>0</v>
      </c>
      <c r="F22" s="65">
        <v>0</v>
      </c>
      <c r="G22" s="65">
        <v>0</v>
      </c>
      <c r="H22" s="65">
        <v>8940</v>
      </c>
    </row>
    <row r="23" spans="1:9" ht="33" x14ac:dyDescent="0.25">
      <c r="A23" s="51" t="s">
        <v>23</v>
      </c>
      <c r="B23" s="51" t="s">
        <v>32</v>
      </c>
      <c r="C23" s="29" t="s">
        <v>33</v>
      </c>
      <c r="D23" s="65">
        <v>129855</v>
      </c>
      <c r="E23" s="65">
        <v>0</v>
      </c>
      <c r="F23" s="65">
        <v>0</v>
      </c>
      <c r="G23" s="65">
        <v>0</v>
      </c>
      <c r="H23" s="65">
        <v>129855</v>
      </c>
    </row>
    <row r="24" spans="1:9" x14ac:dyDescent="0.25">
      <c r="A24" s="50"/>
      <c r="B24" s="50"/>
      <c r="C24" s="32" t="s">
        <v>34</v>
      </c>
      <c r="D24" s="64">
        <v>1500</v>
      </c>
      <c r="E24" s="64">
        <v>0</v>
      </c>
      <c r="F24" s="64">
        <v>0</v>
      </c>
      <c r="G24" s="64">
        <v>0</v>
      </c>
      <c r="H24" s="64">
        <v>1500</v>
      </c>
      <c r="I24" s="30"/>
    </row>
    <row r="25" spans="1:9" x14ac:dyDescent="0.25">
      <c r="A25" s="50"/>
      <c r="B25" s="50"/>
      <c r="C25" s="34" t="s">
        <v>12</v>
      </c>
      <c r="D25" s="74"/>
      <c r="E25" s="74"/>
      <c r="F25" s="74"/>
      <c r="G25" s="74"/>
      <c r="H25" s="74"/>
    </row>
    <row r="26" spans="1:9" ht="33" x14ac:dyDescent="0.25">
      <c r="A26" s="51" t="s">
        <v>35</v>
      </c>
      <c r="B26" s="51" t="s">
        <v>14</v>
      </c>
      <c r="C26" s="29" t="s">
        <v>36</v>
      </c>
      <c r="D26" s="65">
        <v>1500</v>
      </c>
      <c r="E26" s="65">
        <v>0</v>
      </c>
      <c r="F26" s="65">
        <v>0</v>
      </c>
      <c r="G26" s="65">
        <v>0</v>
      </c>
      <c r="H26" s="65">
        <v>1500</v>
      </c>
    </row>
    <row r="27" spans="1:9" x14ac:dyDescent="0.25">
      <c r="A27" s="50"/>
      <c r="B27" s="50"/>
      <c r="C27" s="32" t="s">
        <v>37</v>
      </c>
      <c r="D27" s="64">
        <f>+D29</f>
        <v>335556.6</v>
      </c>
      <c r="E27" s="64">
        <v>0</v>
      </c>
      <c r="F27" s="64">
        <v>0</v>
      </c>
      <c r="G27" s="64">
        <v>0</v>
      </c>
      <c r="H27" s="64">
        <v>335556.6</v>
      </c>
      <c r="I27" s="30"/>
    </row>
    <row r="28" spans="1:9" x14ac:dyDescent="0.25">
      <c r="A28" s="50"/>
      <c r="B28" s="50"/>
      <c r="C28" s="34" t="s">
        <v>12</v>
      </c>
      <c r="D28" s="74"/>
      <c r="E28" s="74"/>
      <c r="F28" s="74"/>
      <c r="G28" s="74"/>
      <c r="H28" s="74"/>
    </row>
    <row r="29" spans="1:9" ht="33" x14ac:dyDescent="0.25">
      <c r="A29" s="51" t="s">
        <v>38</v>
      </c>
      <c r="B29" s="51" t="s">
        <v>14</v>
      </c>
      <c r="C29" s="29" t="s">
        <v>39</v>
      </c>
      <c r="D29" s="65">
        <v>335556.6</v>
      </c>
      <c r="E29" s="65">
        <v>0</v>
      </c>
      <c r="F29" s="65">
        <v>0</v>
      </c>
      <c r="G29" s="65">
        <v>0</v>
      </c>
      <c r="H29" s="65">
        <v>335556.6</v>
      </c>
    </row>
    <row r="30" spans="1:9" x14ac:dyDescent="0.25">
      <c r="A30" s="50"/>
      <c r="B30" s="50"/>
      <c r="C30" s="32" t="s">
        <v>40</v>
      </c>
      <c r="D30" s="64">
        <v>49750</v>
      </c>
      <c r="E30" s="64">
        <v>0</v>
      </c>
      <c r="F30" s="64">
        <v>0</v>
      </c>
      <c r="G30" s="64">
        <v>0</v>
      </c>
      <c r="H30" s="64">
        <v>49750</v>
      </c>
      <c r="I30" s="30"/>
    </row>
    <row r="31" spans="1:9" x14ac:dyDescent="0.25">
      <c r="A31" s="50"/>
      <c r="B31" s="50"/>
      <c r="C31" s="34" t="s">
        <v>12</v>
      </c>
      <c r="D31" s="74"/>
      <c r="E31" s="74"/>
      <c r="F31" s="74"/>
      <c r="G31" s="74"/>
      <c r="H31" s="74"/>
    </row>
    <row r="32" spans="1:9" x14ac:dyDescent="0.25">
      <c r="A32" s="51" t="s">
        <v>41</v>
      </c>
      <c r="B32" s="51" t="s">
        <v>14</v>
      </c>
      <c r="C32" s="29" t="s">
        <v>42</v>
      </c>
      <c r="D32" s="65">
        <v>49750</v>
      </c>
      <c r="E32" s="65">
        <v>0</v>
      </c>
      <c r="F32" s="65">
        <v>0</v>
      </c>
      <c r="G32" s="65">
        <v>0</v>
      </c>
      <c r="H32" s="65">
        <v>49750</v>
      </c>
    </row>
    <row r="33" spans="1:9" ht="33" x14ac:dyDescent="0.25">
      <c r="A33" s="50"/>
      <c r="B33" s="50"/>
      <c r="C33" s="32" t="s">
        <v>43</v>
      </c>
      <c r="D33" s="64">
        <f>+D35+D36+D55+D56+D59+D60+D65+D66+D87+D99+D100+D101+D106+D107+D108+D109+D110+D111</f>
        <v>89855470.899999991</v>
      </c>
      <c r="E33" s="64">
        <f t="shared" ref="E33:H33" si="0">+E35+E36+E55+E56+E59+E60+E65+E66+E87+E99+E100+E101+E106+E107+E108+E109+E110+E111</f>
        <v>13087500</v>
      </c>
      <c r="F33" s="64">
        <f t="shared" si="0"/>
        <v>72626768.200000003</v>
      </c>
      <c r="G33" s="64">
        <f t="shared" si="0"/>
        <v>599800.19999999995</v>
      </c>
      <c r="H33" s="64">
        <f t="shared" si="0"/>
        <v>3541402.5</v>
      </c>
      <c r="I33" s="30"/>
    </row>
    <row r="34" spans="1:9" x14ac:dyDescent="0.25">
      <c r="A34" s="50"/>
      <c r="B34" s="50"/>
      <c r="C34" s="34" t="s">
        <v>12</v>
      </c>
      <c r="D34" s="74"/>
      <c r="E34" s="74"/>
      <c r="F34" s="74"/>
      <c r="G34" s="74"/>
      <c r="H34" s="74"/>
    </row>
    <row r="35" spans="1:9" ht="49.5" x14ac:dyDescent="0.25">
      <c r="A35" s="51" t="s">
        <v>44</v>
      </c>
      <c r="B35" s="51" t="s">
        <v>14</v>
      </c>
      <c r="C35" s="29" t="s">
        <v>45</v>
      </c>
      <c r="D35" s="65">
        <v>20770</v>
      </c>
      <c r="E35" s="65">
        <v>0</v>
      </c>
      <c r="F35" s="65">
        <v>0</v>
      </c>
      <c r="G35" s="65">
        <v>0</v>
      </c>
      <c r="H35" s="65">
        <v>20770</v>
      </c>
    </row>
    <row r="36" spans="1:9" x14ac:dyDescent="0.25">
      <c r="A36" s="51" t="s">
        <v>46</v>
      </c>
      <c r="B36" s="51" t="s">
        <v>21</v>
      </c>
      <c r="C36" s="29" t="s">
        <v>47</v>
      </c>
      <c r="D36" s="65">
        <f>SUM(D38:D54)</f>
        <v>3124000</v>
      </c>
      <c r="E36" s="65">
        <f>SUM(E38:E54)</f>
        <v>73000</v>
      </c>
      <c r="F36" s="65">
        <f t="shared" ref="F36:H36" si="1">SUM(F38:F54)</f>
        <v>3039780</v>
      </c>
      <c r="G36" s="65">
        <f t="shared" si="1"/>
        <v>11220</v>
      </c>
      <c r="H36" s="65">
        <f t="shared" si="1"/>
        <v>0</v>
      </c>
    </row>
    <row r="37" spans="1:9" x14ac:dyDescent="0.25">
      <c r="A37" s="51"/>
      <c r="B37" s="51"/>
      <c r="C37" s="29" t="s">
        <v>188</v>
      </c>
      <c r="D37" s="65"/>
      <c r="E37" s="65"/>
      <c r="F37" s="65"/>
      <c r="G37" s="65"/>
      <c r="H37" s="65"/>
    </row>
    <row r="38" spans="1:9" x14ac:dyDescent="0.25">
      <c r="A38" s="51"/>
      <c r="B38" s="51"/>
      <c r="C38" s="4" t="s">
        <v>189</v>
      </c>
      <c r="D38" s="66">
        <f>SUM(E38:H38)</f>
        <v>363000</v>
      </c>
      <c r="E38" s="66"/>
      <c r="F38" s="66">
        <v>363000</v>
      </c>
      <c r="G38" s="66"/>
      <c r="H38" s="66"/>
      <c r="I38" s="30"/>
    </row>
    <row r="39" spans="1:9" x14ac:dyDescent="0.25">
      <c r="A39" s="51"/>
      <c r="B39" s="51"/>
      <c r="C39" s="4" t="s">
        <v>190</v>
      </c>
      <c r="D39" s="66">
        <f t="shared" ref="D39:D54" si="2">SUM(E39:H39)</f>
        <v>416872.9</v>
      </c>
      <c r="E39" s="66"/>
      <c r="F39" s="66">
        <v>416872.9</v>
      </c>
      <c r="G39" s="66"/>
      <c r="H39" s="66"/>
      <c r="I39" s="30"/>
    </row>
    <row r="40" spans="1:9" ht="33" x14ac:dyDescent="0.25">
      <c r="A40" s="51"/>
      <c r="B40" s="51"/>
      <c r="C40" s="4" t="s">
        <v>191</v>
      </c>
      <c r="D40" s="66">
        <f t="shared" si="2"/>
        <v>130000</v>
      </c>
      <c r="E40" s="66"/>
      <c r="F40" s="66">
        <v>130000</v>
      </c>
      <c r="G40" s="66"/>
      <c r="H40" s="66"/>
      <c r="I40" s="30"/>
    </row>
    <row r="41" spans="1:9" ht="33" x14ac:dyDescent="0.25">
      <c r="A41" s="51"/>
      <c r="B41" s="51"/>
      <c r="C41" s="4" t="s">
        <v>192</v>
      </c>
      <c r="D41" s="66">
        <f t="shared" si="2"/>
        <v>166000</v>
      </c>
      <c r="E41" s="66"/>
      <c r="F41" s="66">
        <v>166000</v>
      </c>
      <c r="G41" s="66"/>
      <c r="H41" s="66"/>
      <c r="I41" s="30"/>
    </row>
    <row r="42" spans="1:9" ht="49.5" x14ac:dyDescent="0.25">
      <c r="A42" s="51"/>
      <c r="B42" s="51"/>
      <c r="C42" s="4" t="s">
        <v>193</v>
      </c>
      <c r="D42" s="66">
        <f t="shared" si="2"/>
        <v>130000</v>
      </c>
      <c r="E42" s="66"/>
      <c r="F42" s="66">
        <v>130000</v>
      </c>
      <c r="G42" s="66"/>
      <c r="H42" s="66"/>
      <c r="I42" s="30"/>
    </row>
    <row r="43" spans="1:9" ht="33" x14ac:dyDescent="0.25">
      <c r="A43" s="51"/>
      <c r="B43" s="51"/>
      <c r="C43" s="4" t="s">
        <v>194</v>
      </c>
      <c r="D43" s="66">
        <f t="shared" si="2"/>
        <v>41000</v>
      </c>
      <c r="E43" s="66"/>
      <c r="F43" s="66">
        <v>41000</v>
      </c>
      <c r="G43" s="66"/>
      <c r="H43" s="66"/>
      <c r="I43" s="30"/>
    </row>
    <row r="44" spans="1:9" ht="33" x14ac:dyDescent="0.25">
      <c r="A44" s="51"/>
      <c r="B44" s="51"/>
      <c r="C44" s="4" t="s">
        <v>195</v>
      </c>
      <c r="D44" s="66">
        <f t="shared" si="2"/>
        <v>32000</v>
      </c>
      <c r="E44" s="66"/>
      <c r="F44" s="66">
        <v>32000</v>
      </c>
      <c r="G44" s="66"/>
      <c r="H44" s="66"/>
      <c r="I44" s="30"/>
    </row>
    <row r="45" spans="1:9" x14ac:dyDescent="0.25">
      <c r="A45" s="51"/>
      <c r="B45" s="51"/>
      <c r="C45" s="4" t="s">
        <v>196</v>
      </c>
      <c r="D45" s="66">
        <f t="shared" si="2"/>
        <v>182000</v>
      </c>
      <c r="E45" s="66"/>
      <c r="F45" s="66">
        <v>182000</v>
      </c>
      <c r="G45" s="66"/>
      <c r="H45" s="66"/>
      <c r="I45" s="30"/>
    </row>
    <row r="46" spans="1:9" x14ac:dyDescent="0.25">
      <c r="A46" s="51"/>
      <c r="B46" s="51"/>
      <c r="C46" s="4" t="s">
        <v>197</v>
      </c>
      <c r="D46" s="66">
        <f t="shared" si="2"/>
        <v>35000</v>
      </c>
      <c r="E46" s="66"/>
      <c r="F46" s="66">
        <v>35000</v>
      </c>
      <c r="G46" s="66"/>
      <c r="H46" s="66"/>
      <c r="I46" s="30"/>
    </row>
    <row r="47" spans="1:9" ht="33" x14ac:dyDescent="0.25">
      <c r="A47" s="51"/>
      <c r="B47" s="51"/>
      <c r="C47" s="4" t="s">
        <v>198</v>
      </c>
      <c r="D47" s="66">
        <f t="shared" si="2"/>
        <v>428000</v>
      </c>
      <c r="E47" s="66"/>
      <c r="F47" s="66">
        <v>428000</v>
      </c>
      <c r="G47" s="66"/>
      <c r="H47" s="66"/>
      <c r="I47" s="30"/>
    </row>
    <row r="48" spans="1:9" ht="33" x14ac:dyDescent="0.25">
      <c r="A48" s="51"/>
      <c r="B48" s="51"/>
      <c r="C48" s="4" t="s">
        <v>199</v>
      </c>
      <c r="D48" s="66">
        <f t="shared" si="2"/>
        <v>260000</v>
      </c>
      <c r="E48" s="66"/>
      <c r="F48" s="66">
        <v>260000</v>
      </c>
      <c r="G48" s="66"/>
      <c r="H48" s="66"/>
      <c r="I48" s="30"/>
    </row>
    <row r="49" spans="1:9" ht="33" x14ac:dyDescent="0.25">
      <c r="A49" s="51"/>
      <c r="B49" s="51"/>
      <c r="C49" s="4" t="s">
        <v>200</v>
      </c>
      <c r="D49" s="66">
        <f t="shared" si="2"/>
        <v>175000</v>
      </c>
      <c r="E49" s="66"/>
      <c r="F49" s="66">
        <v>175000</v>
      </c>
      <c r="G49" s="66"/>
      <c r="H49" s="66"/>
      <c r="I49" s="30"/>
    </row>
    <row r="50" spans="1:9" x14ac:dyDescent="0.25">
      <c r="A50" s="51"/>
      <c r="B50" s="51"/>
      <c r="C50" s="4" t="s">
        <v>201</v>
      </c>
      <c r="D50" s="66">
        <f t="shared" si="2"/>
        <v>593000</v>
      </c>
      <c r="E50" s="66"/>
      <c r="F50" s="66">
        <v>593000</v>
      </c>
      <c r="G50" s="66"/>
      <c r="H50" s="66"/>
      <c r="I50" s="30"/>
    </row>
    <row r="51" spans="1:9" ht="33" x14ac:dyDescent="0.25">
      <c r="A51" s="51"/>
      <c r="B51" s="51"/>
      <c r="C51" s="4" t="s">
        <v>202</v>
      </c>
      <c r="D51" s="66">
        <f t="shared" si="2"/>
        <v>73000</v>
      </c>
      <c r="E51" s="66">
        <v>73000</v>
      </c>
      <c r="F51" s="66"/>
      <c r="G51" s="66"/>
      <c r="H51" s="66"/>
      <c r="I51" s="30"/>
    </row>
    <row r="52" spans="1:9" ht="33" x14ac:dyDescent="0.25">
      <c r="A52" s="51"/>
      <c r="B52" s="51"/>
      <c r="C52" s="4" t="s">
        <v>203</v>
      </c>
      <c r="D52" s="66">
        <f t="shared" si="2"/>
        <v>26000</v>
      </c>
      <c r="E52" s="66"/>
      <c r="F52" s="66">
        <v>26000</v>
      </c>
      <c r="G52" s="66"/>
      <c r="H52" s="66"/>
      <c r="I52" s="30"/>
    </row>
    <row r="53" spans="1:9" ht="33" x14ac:dyDescent="0.25">
      <c r="A53" s="51"/>
      <c r="B53" s="51"/>
      <c r="C53" s="4" t="s">
        <v>204</v>
      </c>
      <c r="D53" s="66">
        <f t="shared" si="2"/>
        <v>61907.1</v>
      </c>
      <c r="E53" s="66"/>
      <c r="F53" s="66">
        <v>61907.1</v>
      </c>
      <c r="G53" s="66"/>
      <c r="H53" s="66"/>
      <c r="I53" s="30"/>
    </row>
    <row r="54" spans="1:9" ht="49.5" x14ac:dyDescent="0.25">
      <c r="A54" s="51"/>
      <c r="B54" s="51"/>
      <c r="C54" s="4" t="s">
        <v>205</v>
      </c>
      <c r="D54" s="66">
        <f t="shared" si="2"/>
        <v>11220</v>
      </c>
      <c r="E54" s="66"/>
      <c r="F54" s="66"/>
      <c r="G54" s="66">
        <v>11220</v>
      </c>
      <c r="H54" s="66"/>
      <c r="I54" s="30"/>
    </row>
    <row r="55" spans="1:9" x14ac:dyDescent="0.25">
      <c r="A55" s="51" t="s">
        <v>46</v>
      </c>
      <c r="B55" s="51" t="s">
        <v>48</v>
      </c>
      <c r="C55" s="29" t="s">
        <v>49</v>
      </c>
      <c r="D55" s="65">
        <f>SUM(E55:H55)</f>
        <v>1000000</v>
      </c>
      <c r="E55" s="65">
        <v>1000000</v>
      </c>
      <c r="F55" s="65">
        <v>0</v>
      </c>
      <c r="G55" s="65">
        <v>0</v>
      </c>
      <c r="H55" s="65">
        <v>0</v>
      </c>
    </row>
    <row r="56" spans="1:9" ht="33" x14ac:dyDescent="0.25">
      <c r="A56" s="51" t="s">
        <v>46</v>
      </c>
      <c r="B56" s="51" t="s">
        <v>50</v>
      </c>
      <c r="C56" s="29" t="s">
        <v>51</v>
      </c>
      <c r="D56" s="65">
        <f>+D58</f>
        <v>582985</v>
      </c>
      <c r="E56" s="65">
        <f>SUM(E58)</f>
        <v>0</v>
      </c>
      <c r="F56" s="65">
        <f t="shared" ref="F56:H56" si="3">SUM(F58)</f>
        <v>522985</v>
      </c>
      <c r="G56" s="65">
        <f t="shared" si="3"/>
        <v>60000</v>
      </c>
      <c r="H56" s="65">
        <f t="shared" si="3"/>
        <v>0</v>
      </c>
    </row>
    <row r="57" spans="1:9" x14ac:dyDescent="0.25">
      <c r="A57" s="51"/>
      <c r="B57" s="51"/>
      <c r="C57" s="29" t="s">
        <v>206</v>
      </c>
      <c r="D57" s="65"/>
      <c r="E57" s="65"/>
      <c r="F57" s="65"/>
      <c r="G57" s="65"/>
      <c r="H57" s="65"/>
    </row>
    <row r="58" spans="1:9" ht="33" x14ac:dyDescent="0.25">
      <c r="A58" s="51"/>
      <c r="B58" s="51"/>
      <c r="C58" s="4" t="s">
        <v>207</v>
      </c>
      <c r="D58" s="66">
        <f>SUM(E58:H58)</f>
        <v>582985</v>
      </c>
      <c r="E58" s="66"/>
      <c r="F58" s="66">
        <v>522985</v>
      </c>
      <c r="G58" s="66">
        <v>60000</v>
      </c>
      <c r="H58" s="65"/>
      <c r="I58" s="30"/>
    </row>
    <row r="59" spans="1:9" x14ac:dyDescent="0.25">
      <c r="A59" s="51" t="s">
        <v>46</v>
      </c>
      <c r="B59" s="51" t="s">
        <v>52</v>
      </c>
      <c r="C59" s="29" t="s">
        <v>53</v>
      </c>
      <c r="D59" s="65">
        <f>SUM(E59:H59)</f>
        <v>2000000</v>
      </c>
      <c r="E59" s="65">
        <v>1500000</v>
      </c>
      <c r="F59" s="65">
        <v>0</v>
      </c>
      <c r="G59" s="65">
        <v>500000</v>
      </c>
      <c r="H59" s="65">
        <v>0</v>
      </c>
    </row>
    <row r="60" spans="1:9" x14ac:dyDescent="0.25">
      <c r="A60" s="51" t="s">
        <v>46</v>
      </c>
      <c r="B60" s="51" t="s">
        <v>54</v>
      </c>
      <c r="C60" s="29" t="s">
        <v>55</v>
      </c>
      <c r="D60" s="65">
        <f>SUM(D62:D64)</f>
        <v>200000</v>
      </c>
      <c r="E60" s="65">
        <v>0</v>
      </c>
      <c r="F60" s="65">
        <v>191419.8</v>
      </c>
      <c r="G60" s="65">
        <v>8580.2000000000007</v>
      </c>
      <c r="H60" s="65">
        <v>0</v>
      </c>
    </row>
    <row r="61" spans="1:9" x14ac:dyDescent="0.25">
      <c r="A61" s="51"/>
      <c r="B61" s="51"/>
      <c r="C61" s="29" t="s">
        <v>188</v>
      </c>
      <c r="D61" s="67"/>
      <c r="E61" s="67"/>
      <c r="F61" s="67"/>
      <c r="G61" s="67"/>
      <c r="H61" s="67"/>
    </row>
    <row r="62" spans="1:9" ht="33" x14ac:dyDescent="0.25">
      <c r="A62" s="51"/>
      <c r="B62" s="51"/>
      <c r="C62" s="4" t="s">
        <v>208</v>
      </c>
      <c r="D62" s="66">
        <f>SUM(E62:H62)</f>
        <v>150000</v>
      </c>
      <c r="E62" s="66"/>
      <c r="F62" s="66">
        <v>150000</v>
      </c>
      <c r="G62" s="66"/>
      <c r="H62" s="66"/>
      <c r="I62" s="30"/>
    </row>
    <row r="63" spans="1:9" x14ac:dyDescent="0.25">
      <c r="A63" s="51"/>
      <c r="B63" s="51"/>
      <c r="C63" s="4" t="s">
        <v>209</v>
      </c>
      <c r="D63" s="66">
        <f t="shared" ref="D63:D64" si="4">SUM(E63:H63)</f>
        <v>41419.800000000003</v>
      </c>
      <c r="E63" s="66"/>
      <c r="F63" s="66">
        <v>41419.800000000003</v>
      </c>
      <c r="G63" s="66"/>
      <c r="H63" s="66"/>
      <c r="I63" s="30"/>
    </row>
    <row r="64" spans="1:9" x14ac:dyDescent="0.25">
      <c r="A64" s="51"/>
      <c r="B64" s="51"/>
      <c r="C64" s="4" t="s">
        <v>210</v>
      </c>
      <c r="D64" s="66">
        <f t="shared" si="4"/>
        <v>8580.2000000000007</v>
      </c>
      <c r="E64" s="66"/>
      <c r="F64" s="66"/>
      <c r="G64" s="66">
        <v>8580.2000000000007</v>
      </c>
      <c r="H64" s="66"/>
      <c r="I64" s="30"/>
    </row>
    <row r="65" spans="1:13" x14ac:dyDescent="0.25">
      <c r="A65" s="51" t="s">
        <v>56</v>
      </c>
      <c r="B65" s="51" t="s">
        <v>57</v>
      </c>
      <c r="C65" s="29" t="s">
        <v>58</v>
      </c>
      <c r="D65" s="65">
        <v>1250882.8</v>
      </c>
      <c r="E65" s="65">
        <v>0</v>
      </c>
      <c r="F65" s="65">
        <v>1230882.8</v>
      </c>
      <c r="G65" s="65">
        <v>20000</v>
      </c>
      <c r="H65" s="65">
        <v>0</v>
      </c>
    </row>
    <row r="66" spans="1:13" x14ac:dyDescent="0.25">
      <c r="A66" s="51" t="s">
        <v>59</v>
      </c>
      <c r="B66" s="51" t="s">
        <v>57</v>
      </c>
      <c r="C66" s="29" t="s">
        <v>60</v>
      </c>
      <c r="D66" s="65">
        <f>D68+D72+D77+D86</f>
        <v>50922422.399999999</v>
      </c>
      <c r="E66" s="65">
        <f t="shared" ref="E66:G66" si="5">E68+E72+E77+E86</f>
        <v>0</v>
      </c>
      <c r="F66" s="65">
        <f>F68+F72+F77+F86</f>
        <v>50922422.399999999</v>
      </c>
      <c r="G66" s="65">
        <f t="shared" si="5"/>
        <v>0</v>
      </c>
      <c r="H66" s="65">
        <v>0</v>
      </c>
    </row>
    <row r="67" spans="1:13" s="2" customFormat="1" x14ac:dyDescent="0.25">
      <c r="A67" s="52"/>
      <c r="B67" s="52"/>
      <c r="C67" s="29" t="s">
        <v>188</v>
      </c>
      <c r="D67" s="68"/>
      <c r="E67" s="68"/>
      <c r="F67" s="68"/>
      <c r="G67" s="68"/>
      <c r="H67" s="68"/>
      <c r="I67" s="26"/>
      <c r="J67" s="26"/>
      <c r="K67" s="26"/>
      <c r="L67" s="26"/>
      <c r="M67" s="26"/>
    </row>
    <row r="68" spans="1:13" x14ac:dyDescent="0.25">
      <c r="A68" s="51"/>
      <c r="B68" s="51"/>
      <c r="C68" s="5" t="s">
        <v>466</v>
      </c>
      <c r="D68" s="69">
        <f>SUM(D69:D71)</f>
        <v>3356309.8999999994</v>
      </c>
      <c r="E68" s="69">
        <f t="shared" ref="E68:H68" si="6">SUM(E69:E71)</f>
        <v>0</v>
      </c>
      <c r="F68" s="69">
        <f>SUM(F69:F71)</f>
        <v>3356309.8999999994</v>
      </c>
      <c r="G68" s="69">
        <f t="shared" si="6"/>
        <v>0</v>
      </c>
      <c r="H68" s="69">
        <f t="shared" si="6"/>
        <v>0</v>
      </c>
      <c r="I68" s="30"/>
    </row>
    <row r="69" spans="1:13" ht="49.5" x14ac:dyDescent="0.25">
      <c r="A69" s="51"/>
      <c r="B69" s="51"/>
      <c r="C69" s="4" t="s">
        <v>467</v>
      </c>
      <c r="D69" s="65">
        <f>E69+F69+G69+H69</f>
        <v>1497135.4</v>
      </c>
      <c r="E69" s="65"/>
      <c r="F69" s="65">
        <v>1497135.4</v>
      </c>
      <c r="G69" s="65"/>
      <c r="H69" s="65"/>
    </row>
    <row r="70" spans="1:13" ht="49.5" x14ac:dyDescent="0.25">
      <c r="A70" s="51"/>
      <c r="B70" s="51"/>
      <c r="C70" s="4" t="s">
        <v>468</v>
      </c>
      <c r="D70" s="65">
        <f t="shared" ref="D70:D85" si="7">E70+F70+G70+H70</f>
        <v>1651276.7</v>
      </c>
      <c r="E70" s="65"/>
      <c r="F70" s="65">
        <v>1651276.7</v>
      </c>
      <c r="G70" s="65"/>
      <c r="H70" s="65"/>
    </row>
    <row r="71" spans="1:13" ht="49.5" x14ac:dyDescent="0.25">
      <c r="A71" s="51"/>
      <c r="B71" s="51"/>
      <c r="C71" s="4" t="s">
        <v>469</v>
      </c>
      <c r="D71" s="65">
        <f t="shared" si="7"/>
        <v>207897.8</v>
      </c>
      <c r="E71" s="65"/>
      <c r="F71" s="65">
        <v>207897.8</v>
      </c>
      <c r="G71" s="65"/>
      <c r="H71" s="65"/>
    </row>
    <row r="72" spans="1:13" x14ac:dyDescent="0.25">
      <c r="A72" s="51"/>
      <c r="B72" s="51"/>
      <c r="C72" s="5" t="s">
        <v>470</v>
      </c>
      <c r="D72" s="69">
        <f>SUM(D73:D76)</f>
        <v>5466652.8999999994</v>
      </c>
      <c r="E72" s="69">
        <f t="shared" ref="E72" si="8">SUM(E73:E76)</f>
        <v>0</v>
      </c>
      <c r="F72" s="69">
        <f>SUM(F73:F76)</f>
        <v>5466652.8999999994</v>
      </c>
      <c r="G72" s="69"/>
      <c r="H72" s="69"/>
    </row>
    <row r="73" spans="1:13" ht="49.5" x14ac:dyDescent="0.25">
      <c r="A73" s="51"/>
      <c r="B73" s="51"/>
      <c r="C73" s="4" t="s">
        <v>471</v>
      </c>
      <c r="D73" s="65">
        <f t="shared" si="7"/>
        <v>1405654.1</v>
      </c>
      <c r="E73" s="65"/>
      <c r="F73" s="65">
        <v>1405654.1</v>
      </c>
      <c r="G73" s="65"/>
      <c r="H73" s="65"/>
    </row>
    <row r="74" spans="1:13" ht="33" x14ac:dyDescent="0.25">
      <c r="A74" s="51"/>
      <c r="B74" s="51"/>
      <c r="C74" s="4" t="s">
        <v>472</v>
      </c>
      <c r="D74" s="65">
        <f t="shared" si="7"/>
        <v>1453667.7</v>
      </c>
      <c r="E74" s="65"/>
      <c r="F74" s="65">
        <v>1453667.7</v>
      </c>
      <c r="G74" s="65"/>
      <c r="H74" s="65"/>
    </row>
    <row r="75" spans="1:13" ht="33" x14ac:dyDescent="0.25">
      <c r="A75" s="51"/>
      <c r="B75" s="51"/>
      <c r="C75" s="4" t="s">
        <v>473</v>
      </c>
      <c r="D75" s="65">
        <f t="shared" si="7"/>
        <v>960461.4</v>
      </c>
      <c r="E75" s="65"/>
      <c r="F75" s="65">
        <v>960461.4</v>
      </c>
      <c r="G75" s="65"/>
      <c r="H75" s="65"/>
    </row>
    <row r="76" spans="1:13" ht="49.5" x14ac:dyDescent="0.25">
      <c r="A76" s="51"/>
      <c r="B76" s="51"/>
      <c r="C76" s="4" t="s">
        <v>474</v>
      </c>
      <c r="D76" s="65">
        <f t="shared" si="7"/>
        <v>1646869.7</v>
      </c>
      <c r="E76" s="65"/>
      <c r="F76" s="65">
        <v>1646869.7</v>
      </c>
      <c r="G76" s="65"/>
      <c r="H76" s="65"/>
    </row>
    <row r="77" spans="1:13" x14ac:dyDescent="0.25">
      <c r="A77" s="51"/>
      <c r="B77" s="51"/>
      <c r="C77" s="5" t="s">
        <v>475</v>
      </c>
      <c r="D77" s="69">
        <f>SUM(D78:D85)</f>
        <v>7024372.2000000002</v>
      </c>
      <c r="E77" s="69">
        <f t="shared" ref="E77" si="9">SUM(E78:E85)</f>
        <v>0</v>
      </c>
      <c r="F77" s="69">
        <f>SUM(F78:F85)</f>
        <v>7024372.2000000002</v>
      </c>
      <c r="G77" s="69"/>
      <c r="H77" s="69"/>
    </row>
    <row r="78" spans="1:13" ht="33" x14ac:dyDescent="0.25">
      <c r="A78" s="51"/>
      <c r="B78" s="51"/>
      <c r="C78" s="4" t="s">
        <v>476</v>
      </c>
      <c r="D78" s="65">
        <f t="shared" si="7"/>
        <v>169522</v>
      </c>
      <c r="E78" s="65"/>
      <c r="F78" s="65">
        <v>169522</v>
      </c>
      <c r="G78" s="65"/>
      <c r="H78" s="65"/>
    </row>
    <row r="79" spans="1:13" ht="49.5" x14ac:dyDescent="0.25">
      <c r="A79" s="51"/>
      <c r="B79" s="51"/>
      <c r="C79" s="4" t="s">
        <v>477</v>
      </c>
      <c r="D79" s="65">
        <f t="shared" si="7"/>
        <v>2468184.4</v>
      </c>
      <c r="E79" s="65"/>
      <c r="F79" s="65">
        <v>2468184.4</v>
      </c>
      <c r="G79" s="65"/>
      <c r="H79" s="65"/>
    </row>
    <row r="80" spans="1:13" ht="33" x14ac:dyDescent="0.25">
      <c r="A80" s="51"/>
      <c r="B80" s="51"/>
      <c r="C80" s="4" t="s">
        <v>478</v>
      </c>
      <c r="D80" s="65">
        <f t="shared" si="7"/>
        <v>2289888.6</v>
      </c>
      <c r="E80" s="65"/>
      <c r="F80" s="65">
        <v>2289888.6</v>
      </c>
      <c r="G80" s="65"/>
      <c r="H80" s="65"/>
    </row>
    <row r="81" spans="1:9" ht="49.5" x14ac:dyDescent="0.25">
      <c r="A81" s="51"/>
      <c r="B81" s="51"/>
      <c r="C81" s="4" t="s">
        <v>479</v>
      </c>
      <c r="D81" s="65">
        <f t="shared" si="7"/>
        <v>289019.3</v>
      </c>
      <c r="E81" s="65"/>
      <c r="F81" s="65">
        <v>289019.3</v>
      </c>
      <c r="G81" s="65"/>
      <c r="H81" s="65"/>
    </row>
    <row r="82" spans="1:9" ht="33" x14ac:dyDescent="0.25">
      <c r="A82" s="51"/>
      <c r="B82" s="51"/>
      <c r="C82" s="4" t="s">
        <v>480</v>
      </c>
      <c r="D82" s="65">
        <f t="shared" si="7"/>
        <v>534420.80000000005</v>
      </c>
      <c r="E82" s="65"/>
      <c r="F82" s="65">
        <v>534420.80000000005</v>
      </c>
      <c r="G82" s="65"/>
      <c r="H82" s="65"/>
    </row>
    <row r="83" spans="1:9" ht="33" x14ac:dyDescent="0.25">
      <c r="A83" s="51"/>
      <c r="B83" s="51"/>
      <c r="C83" s="4" t="s">
        <v>481</v>
      </c>
      <c r="D83" s="65">
        <f t="shared" si="7"/>
        <v>750656.2</v>
      </c>
      <c r="E83" s="65"/>
      <c r="F83" s="65">
        <v>750656.2</v>
      </c>
      <c r="G83" s="65"/>
      <c r="H83" s="65"/>
    </row>
    <row r="84" spans="1:9" ht="33" x14ac:dyDescent="0.25">
      <c r="A84" s="51"/>
      <c r="B84" s="51"/>
      <c r="C84" s="4" t="s">
        <v>482</v>
      </c>
      <c r="D84" s="65">
        <f t="shared" si="7"/>
        <v>201279.7</v>
      </c>
      <c r="E84" s="65"/>
      <c r="F84" s="65">
        <v>201279.7</v>
      </c>
      <c r="G84" s="65"/>
      <c r="H84" s="65"/>
    </row>
    <row r="85" spans="1:9" x14ac:dyDescent="0.25">
      <c r="A85" s="51"/>
      <c r="B85" s="51"/>
      <c r="C85" s="4" t="s">
        <v>483</v>
      </c>
      <c r="D85" s="65">
        <f t="shared" si="7"/>
        <v>321401.2</v>
      </c>
      <c r="E85" s="65"/>
      <c r="F85" s="65">
        <v>321401.2</v>
      </c>
      <c r="G85" s="65"/>
      <c r="H85" s="65"/>
    </row>
    <row r="86" spans="1:9" x14ac:dyDescent="0.25">
      <c r="A86" s="51"/>
      <c r="B86" s="51"/>
      <c r="C86" s="5" t="s">
        <v>484</v>
      </c>
      <c r="D86" s="69">
        <f>E86+F86+G86+H86</f>
        <v>35075087.399999999</v>
      </c>
      <c r="E86" s="69"/>
      <c r="F86" s="69">
        <v>35075087.399999999</v>
      </c>
      <c r="G86" s="69"/>
      <c r="H86" s="69"/>
      <c r="I86" s="30"/>
    </row>
    <row r="87" spans="1:9" x14ac:dyDescent="0.25">
      <c r="A87" s="51" t="s">
        <v>59</v>
      </c>
      <c r="B87" s="51" t="s">
        <v>61</v>
      </c>
      <c r="C87" s="29" t="s">
        <v>62</v>
      </c>
      <c r="D87" s="65">
        <f>SUM(D89:D98)</f>
        <v>2500000</v>
      </c>
      <c r="E87" s="65">
        <f t="shared" ref="E87:H87" si="10">SUM(E89:E98)</f>
        <v>0</v>
      </c>
      <c r="F87" s="65">
        <f t="shared" si="10"/>
        <v>2500000</v>
      </c>
      <c r="G87" s="65">
        <f t="shared" si="10"/>
        <v>0</v>
      </c>
      <c r="H87" s="65">
        <f t="shared" si="10"/>
        <v>0</v>
      </c>
    </row>
    <row r="88" spans="1:9" x14ac:dyDescent="0.25">
      <c r="A88" s="51"/>
      <c r="B88" s="51"/>
      <c r="C88" s="29" t="s">
        <v>188</v>
      </c>
      <c r="D88" s="65"/>
      <c r="E88" s="65"/>
      <c r="F88" s="65"/>
      <c r="G88" s="65"/>
      <c r="H88" s="65"/>
    </row>
    <row r="89" spans="1:9" ht="49.5" x14ac:dyDescent="0.25">
      <c r="A89" s="51"/>
      <c r="B89" s="51"/>
      <c r="C89" s="4" t="s">
        <v>485</v>
      </c>
      <c r="D89" s="65">
        <f>E89+F89+G89+H89</f>
        <v>188598.2</v>
      </c>
      <c r="E89" s="65"/>
      <c r="F89" s="65">
        <v>188598.2</v>
      </c>
      <c r="G89" s="65"/>
      <c r="H89" s="65"/>
      <c r="I89" s="30"/>
    </row>
    <row r="90" spans="1:9" ht="33" x14ac:dyDescent="0.25">
      <c r="A90" s="51"/>
      <c r="B90" s="51"/>
      <c r="C90" s="4" t="s">
        <v>486</v>
      </c>
      <c r="D90" s="65">
        <f t="shared" ref="D90:D96" si="11">E90+F90+G90+H90</f>
        <v>184666.8</v>
      </c>
      <c r="E90" s="65"/>
      <c r="F90" s="65">
        <v>184666.8</v>
      </c>
      <c r="G90" s="65"/>
      <c r="H90" s="65"/>
      <c r="I90" s="30"/>
    </row>
    <row r="91" spans="1:9" ht="49.5" x14ac:dyDescent="0.25">
      <c r="A91" s="51"/>
      <c r="B91" s="51"/>
      <c r="C91" s="4" t="s">
        <v>487</v>
      </c>
      <c r="D91" s="65">
        <f t="shared" si="11"/>
        <v>87026.5</v>
      </c>
      <c r="E91" s="65"/>
      <c r="F91" s="65">
        <v>87026.5</v>
      </c>
      <c r="G91" s="65"/>
      <c r="H91" s="65"/>
      <c r="I91" s="30"/>
    </row>
    <row r="92" spans="1:9" ht="33" x14ac:dyDescent="0.25">
      <c r="A92" s="51"/>
      <c r="B92" s="51"/>
      <c r="C92" s="4" t="s">
        <v>488</v>
      </c>
      <c r="D92" s="65">
        <f t="shared" si="11"/>
        <v>95078.5</v>
      </c>
      <c r="E92" s="65"/>
      <c r="F92" s="65">
        <v>95078.5</v>
      </c>
      <c r="G92" s="65"/>
      <c r="H92" s="65"/>
      <c r="I92" s="30"/>
    </row>
    <row r="93" spans="1:9" ht="49.5" x14ac:dyDescent="0.25">
      <c r="A93" s="51"/>
      <c r="B93" s="51"/>
      <c r="C93" s="4" t="s">
        <v>489</v>
      </c>
      <c r="D93" s="65">
        <f t="shared" si="11"/>
        <v>39700.400000000001</v>
      </c>
      <c r="E93" s="65"/>
      <c r="F93" s="65">
        <v>39700.400000000001</v>
      </c>
      <c r="G93" s="65"/>
      <c r="H93" s="65"/>
      <c r="I93" s="30"/>
    </row>
    <row r="94" spans="1:9" ht="33" x14ac:dyDescent="0.25">
      <c r="A94" s="51"/>
      <c r="B94" s="51"/>
      <c r="C94" s="4" t="s">
        <v>490</v>
      </c>
      <c r="D94" s="65">
        <f t="shared" si="11"/>
        <v>87864.9</v>
      </c>
      <c r="E94" s="65"/>
      <c r="F94" s="65">
        <v>87864.9</v>
      </c>
      <c r="G94" s="65"/>
      <c r="H94" s="65"/>
      <c r="I94" s="30"/>
    </row>
    <row r="95" spans="1:9" ht="49.5" x14ac:dyDescent="0.25">
      <c r="A95" s="51"/>
      <c r="B95" s="51"/>
      <c r="C95" s="4" t="s">
        <v>491</v>
      </c>
      <c r="D95" s="65">
        <f t="shared" si="11"/>
        <v>38912.199999999997</v>
      </c>
      <c r="E95" s="65"/>
      <c r="F95" s="65">
        <v>38912.199999999997</v>
      </c>
      <c r="G95" s="65"/>
      <c r="H95" s="65"/>
      <c r="I95" s="30"/>
    </row>
    <row r="96" spans="1:9" ht="49.5" x14ac:dyDescent="0.25">
      <c r="A96" s="51"/>
      <c r="B96" s="51"/>
      <c r="C96" s="4" t="s">
        <v>492</v>
      </c>
      <c r="D96" s="65">
        <f t="shared" si="11"/>
        <v>42908.6</v>
      </c>
      <c r="E96" s="65"/>
      <c r="F96" s="65">
        <v>42908.6</v>
      </c>
      <c r="G96" s="65"/>
      <c r="H96" s="65"/>
      <c r="I96" s="30"/>
    </row>
    <row r="97" spans="1:9" ht="66" x14ac:dyDescent="0.25">
      <c r="A97" s="51"/>
      <c r="B97" s="51"/>
      <c r="C97" s="4" t="s">
        <v>493</v>
      </c>
      <c r="D97" s="65">
        <f>E97+F97+G97+H97</f>
        <v>62531.6</v>
      </c>
      <c r="E97" s="65"/>
      <c r="F97" s="65">
        <v>62531.6</v>
      </c>
      <c r="G97" s="65"/>
      <c r="H97" s="65"/>
      <c r="I97" s="30"/>
    </row>
    <row r="98" spans="1:9" x14ac:dyDescent="0.25">
      <c r="A98" s="51"/>
      <c r="B98" s="51"/>
      <c r="C98" s="5" t="s">
        <v>484</v>
      </c>
      <c r="D98" s="69">
        <f>E98+F98+G98+H98</f>
        <v>1672712.3</v>
      </c>
      <c r="E98" s="65"/>
      <c r="F98" s="69">
        <v>1672712.3</v>
      </c>
      <c r="G98" s="65"/>
      <c r="H98" s="65"/>
      <c r="I98" s="30"/>
    </row>
    <row r="99" spans="1:9" ht="33" x14ac:dyDescent="0.25">
      <c r="A99" s="51" t="s">
        <v>59</v>
      </c>
      <c r="B99" s="51" t="s">
        <v>63</v>
      </c>
      <c r="C99" s="29" t="s">
        <v>64</v>
      </c>
      <c r="D99" s="65">
        <v>5088982</v>
      </c>
      <c r="E99" s="65">
        <v>0</v>
      </c>
      <c r="F99" s="65">
        <v>5088982</v>
      </c>
      <c r="G99" s="65">
        <v>0</v>
      </c>
      <c r="H99" s="65">
        <v>0</v>
      </c>
    </row>
    <row r="100" spans="1:9" ht="33" x14ac:dyDescent="0.25">
      <c r="A100" s="51" t="s">
        <v>59</v>
      </c>
      <c r="B100" s="51" t="s">
        <v>65</v>
      </c>
      <c r="C100" s="29" t="s">
        <v>66</v>
      </c>
      <c r="D100" s="65">
        <v>344500</v>
      </c>
      <c r="E100" s="65">
        <v>344500</v>
      </c>
      <c r="F100" s="65">
        <v>0</v>
      </c>
      <c r="G100" s="65">
        <v>0</v>
      </c>
      <c r="H100" s="65">
        <v>0</v>
      </c>
    </row>
    <row r="101" spans="1:9" x14ac:dyDescent="0.25">
      <c r="A101" s="51" t="s">
        <v>67</v>
      </c>
      <c r="B101" s="51" t="s">
        <v>68</v>
      </c>
      <c r="C101" s="29" t="s">
        <v>69</v>
      </c>
      <c r="D101" s="65">
        <f>SUM(D103:D105)</f>
        <v>4530000</v>
      </c>
      <c r="E101" s="65">
        <f>SUM(E103:E105)</f>
        <v>530000</v>
      </c>
      <c r="F101" s="65">
        <f t="shared" ref="F101" si="12">SUM(F103:F105)</f>
        <v>4000000</v>
      </c>
      <c r="G101" s="65">
        <f>SUM(G103:G105)</f>
        <v>0</v>
      </c>
      <c r="H101" s="65">
        <f>SUM(H103:H105)</f>
        <v>0</v>
      </c>
    </row>
    <row r="102" spans="1:9" x14ac:dyDescent="0.25">
      <c r="A102" s="51"/>
      <c r="B102" s="51"/>
      <c r="C102" s="29" t="s">
        <v>206</v>
      </c>
      <c r="D102" s="67"/>
      <c r="E102" s="67"/>
      <c r="F102" s="67"/>
      <c r="G102" s="67"/>
      <c r="H102" s="67"/>
    </row>
    <row r="103" spans="1:9" ht="33" x14ac:dyDescent="0.25">
      <c r="A103" s="51"/>
      <c r="B103" s="51"/>
      <c r="C103" s="4" t="s">
        <v>211</v>
      </c>
      <c r="D103" s="66">
        <f>SUM(E103:H103)</f>
        <v>70000</v>
      </c>
      <c r="E103" s="66">
        <v>70000</v>
      </c>
      <c r="F103" s="66"/>
      <c r="G103" s="66"/>
      <c r="H103" s="66"/>
      <c r="I103" s="30"/>
    </row>
    <row r="104" spans="1:9" ht="33" x14ac:dyDescent="0.25">
      <c r="A104" s="51"/>
      <c r="B104" s="51"/>
      <c r="C104" s="4" t="s">
        <v>212</v>
      </c>
      <c r="D104" s="66">
        <f>SUM(E104:H104)</f>
        <v>460000</v>
      </c>
      <c r="E104" s="66">
        <v>460000</v>
      </c>
      <c r="F104" s="66"/>
      <c r="G104" s="66"/>
      <c r="H104" s="66"/>
      <c r="I104" s="30"/>
    </row>
    <row r="105" spans="1:9" x14ac:dyDescent="0.25">
      <c r="A105" s="51"/>
      <c r="B105" s="51"/>
      <c r="C105" s="5" t="s">
        <v>484</v>
      </c>
      <c r="D105" s="70">
        <f>SUM(E105:H105)</f>
        <v>4000000</v>
      </c>
      <c r="E105" s="70">
        <v>0</v>
      </c>
      <c r="F105" s="70">
        <v>4000000</v>
      </c>
      <c r="G105" s="70"/>
      <c r="H105" s="70"/>
      <c r="I105" s="30"/>
    </row>
    <row r="106" spans="1:9" ht="33" x14ac:dyDescent="0.25">
      <c r="A106" s="51" t="s">
        <v>70</v>
      </c>
      <c r="B106" s="51" t="s">
        <v>14</v>
      </c>
      <c r="C106" s="29" t="s">
        <v>71</v>
      </c>
      <c r="D106" s="65">
        <v>11682.5</v>
      </c>
      <c r="E106" s="65">
        <v>0</v>
      </c>
      <c r="F106" s="65">
        <v>0</v>
      </c>
      <c r="G106" s="65">
        <v>0</v>
      </c>
      <c r="H106" s="65">
        <v>11682.5</v>
      </c>
    </row>
    <row r="107" spans="1:9" x14ac:dyDescent="0.25">
      <c r="A107" s="51" t="s">
        <v>72</v>
      </c>
      <c r="B107" s="51" t="s">
        <v>14</v>
      </c>
      <c r="C107" s="29" t="s">
        <v>73</v>
      </c>
      <c r="D107" s="65">
        <v>8950</v>
      </c>
      <c r="E107" s="65">
        <v>0</v>
      </c>
      <c r="F107" s="65">
        <v>0</v>
      </c>
      <c r="G107" s="65">
        <v>0</v>
      </c>
      <c r="H107" s="65">
        <v>8950</v>
      </c>
    </row>
    <row r="108" spans="1:9" x14ac:dyDescent="0.25">
      <c r="A108" s="51" t="s">
        <v>74</v>
      </c>
      <c r="B108" s="51" t="s">
        <v>57</v>
      </c>
      <c r="C108" s="29" t="s">
        <v>75</v>
      </c>
      <c r="D108" s="65">
        <v>3500000</v>
      </c>
      <c r="E108" s="65">
        <v>0</v>
      </c>
      <c r="F108" s="65">
        <v>0</v>
      </c>
      <c r="G108" s="65">
        <v>0</v>
      </c>
      <c r="H108" s="65">
        <v>3500000</v>
      </c>
    </row>
    <row r="109" spans="1:9" x14ac:dyDescent="0.25">
      <c r="A109" s="51" t="s">
        <v>74</v>
      </c>
      <c r="B109" s="51" t="s">
        <v>61</v>
      </c>
      <c r="C109" s="29" t="s">
        <v>76</v>
      </c>
      <c r="D109" s="65">
        <v>9640000</v>
      </c>
      <c r="E109" s="65">
        <v>9640000</v>
      </c>
      <c r="F109" s="65">
        <v>0</v>
      </c>
      <c r="G109" s="65">
        <v>0</v>
      </c>
      <c r="H109" s="65">
        <v>0</v>
      </c>
    </row>
    <row r="110" spans="1:9" ht="33" x14ac:dyDescent="0.25">
      <c r="A110" s="51" t="s">
        <v>74</v>
      </c>
      <c r="B110" s="51" t="s">
        <v>77</v>
      </c>
      <c r="C110" s="29" t="s">
        <v>78</v>
      </c>
      <c r="D110" s="65">
        <v>2130296.2000000002</v>
      </c>
      <c r="E110" s="65">
        <v>0</v>
      </c>
      <c r="F110" s="65">
        <v>2130296.2000000002</v>
      </c>
      <c r="G110" s="65">
        <v>0</v>
      </c>
      <c r="H110" s="65">
        <v>0</v>
      </c>
    </row>
    <row r="111" spans="1:9" ht="33" x14ac:dyDescent="0.25">
      <c r="A111" s="51" t="s">
        <v>79</v>
      </c>
      <c r="B111" s="51" t="s">
        <v>80</v>
      </c>
      <c r="C111" s="29" t="s">
        <v>81</v>
      </c>
      <c r="D111" s="65">
        <v>3000000</v>
      </c>
      <c r="E111" s="65">
        <v>0</v>
      </c>
      <c r="F111" s="65">
        <v>3000000</v>
      </c>
      <c r="G111" s="65">
        <v>0</v>
      </c>
      <c r="H111" s="65">
        <v>0</v>
      </c>
    </row>
    <row r="112" spans="1:9" x14ac:dyDescent="0.25">
      <c r="A112" s="50"/>
      <c r="B112" s="50"/>
      <c r="C112" s="32" t="s">
        <v>82</v>
      </c>
      <c r="D112" s="64">
        <v>12283062.1</v>
      </c>
      <c r="E112" s="64">
        <f>+E115</f>
        <v>5340969</v>
      </c>
      <c r="F112" s="64">
        <f t="shared" ref="F112:G112" si="13">+F115</f>
        <v>4277851.5</v>
      </c>
      <c r="G112" s="64">
        <f t="shared" si="13"/>
        <v>369900</v>
      </c>
      <c r="H112" s="64">
        <f>+H114</f>
        <v>2294341.6</v>
      </c>
      <c r="I112" s="30"/>
    </row>
    <row r="113" spans="1:14" x14ac:dyDescent="0.25">
      <c r="A113" s="50"/>
      <c r="B113" s="50"/>
      <c r="C113" s="34" t="s">
        <v>12</v>
      </c>
      <c r="D113" s="74"/>
      <c r="E113" s="74"/>
      <c r="F113" s="74"/>
      <c r="G113" s="74"/>
      <c r="H113" s="74"/>
    </row>
    <row r="114" spans="1:14" x14ac:dyDescent="0.25">
      <c r="A114" s="51" t="s">
        <v>83</v>
      </c>
      <c r="B114" s="51" t="s">
        <v>21</v>
      </c>
      <c r="C114" s="29" t="s">
        <v>84</v>
      </c>
      <c r="D114" s="65">
        <v>2294341.6</v>
      </c>
      <c r="E114" s="65">
        <v>0</v>
      </c>
      <c r="F114" s="65">
        <v>0</v>
      </c>
      <c r="G114" s="65">
        <v>0</v>
      </c>
      <c r="H114" s="65">
        <v>2294341.6</v>
      </c>
    </row>
    <row r="115" spans="1:14" x14ac:dyDescent="0.25">
      <c r="A115" s="51" t="s">
        <v>83</v>
      </c>
      <c r="B115" s="51" t="s">
        <v>26</v>
      </c>
      <c r="C115" s="29" t="s">
        <v>85</v>
      </c>
      <c r="D115" s="65">
        <v>9988720.5</v>
      </c>
      <c r="E115" s="65">
        <v>5340969</v>
      </c>
      <c r="F115" s="65">
        <v>4277851.5</v>
      </c>
      <c r="G115" s="65">
        <v>369900</v>
      </c>
      <c r="H115" s="65">
        <v>0</v>
      </c>
    </row>
    <row r="116" spans="1:14" x14ac:dyDescent="0.25">
      <c r="A116" s="50"/>
      <c r="B116" s="50"/>
      <c r="C116" s="32" t="s">
        <v>86</v>
      </c>
      <c r="D116" s="64">
        <v>1042780.3</v>
      </c>
      <c r="E116" s="64">
        <v>332000</v>
      </c>
      <c r="F116" s="64">
        <v>0</v>
      </c>
      <c r="G116" s="64">
        <v>168000</v>
      </c>
      <c r="H116" s="64">
        <v>542780.30000000005</v>
      </c>
      <c r="I116" s="30"/>
      <c r="J116" s="31"/>
      <c r="K116" s="31"/>
      <c r="L116" s="31"/>
      <c r="M116" s="31"/>
      <c r="N116" s="31"/>
    </row>
    <row r="117" spans="1:14" x14ac:dyDescent="0.25">
      <c r="A117" s="50"/>
      <c r="B117" s="50"/>
      <c r="C117" s="34" t="s">
        <v>12</v>
      </c>
      <c r="D117" s="74"/>
      <c r="E117" s="74"/>
      <c r="F117" s="74"/>
      <c r="G117" s="74"/>
      <c r="H117" s="74"/>
    </row>
    <row r="118" spans="1:14" ht="33" x14ac:dyDescent="0.25">
      <c r="A118" s="51" t="s">
        <v>87</v>
      </c>
      <c r="B118" s="51" t="s">
        <v>14</v>
      </c>
      <c r="C118" s="29" t="s">
        <v>88</v>
      </c>
      <c r="D118" s="65">
        <v>17231.7</v>
      </c>
      <c r="E118" s="65">
        <v>0</v>
      </c>
      <c r="F118" s="65">
        <v>0</v>
      </c>
      <c r="G118" s="65">
        <v>0</v>
      </c>
      <c r="H118" s="65">
        <v>17231.7</v>
      </c>
      <c r="K118" s="36"/>
      <c r="N118" s="35"/>
    </row>
    <row r="119" spans="1:14" ht="49.5" x14ac:dyDescent="0.25">
      <c r="A119" s="51" t="s">
        <v>89</v>
      </c>
      <c r="B119" s="51" t="s">
        <v>14</v>
      </c>
      <c r="C119" s="29" t="s">
        <v>90</v>
      </c>
      <c r="D119" s="65">
        <v>279490.40000000002</v>
      </c>
      <c r="E119" s="65">
        <v>0</v>
      </c>
      <c r="F119" s="65">
        <v>0</v>
      </c>
      <c r="G119" s="65">
        <v>0</v>
      </c>
      <c r="H119" s="65">
        <v>279490.40000000002</v>
      </c>
    </row>
    <row r="120" spans="1:14" ht="49.5" x14ac:dyDescent="0.25">
      <c r="A120" s="51" t="s">
        <v>89</v>
      </c>
      <c r="B120" s="51" t="s">
        <v>21</v>
      </c>
      <c r="C120" s="29" t="s">
        <v>91</v>
      </c>
      <c r="D120" s="65">
        <v>59100</v>
      </c>
      <c r="E120" s="65">
        <v>0</v>
      </c>
      <c r="F120" s="65">
        <v>0</v>
      </c>
      <c r="G120" s="65">
        <v>0</v>
      </c>
      <c r="H120" s="65">
        <v>59100</v>
      </c>
    </row>
    <row r="121" spans="1:14" ht="33" x14ac:dyDescent="0.25">
      <c r="A121" s="51" t="s">
        <v>89</v>
      </c>
      <c r="B121" s="51" t="s">
        <v>92</v>
      </c>
      <c r="C121" s="29" t="s">
        <v>93</v>
      </c>
      <c r="D121" s="65">
        <v>500000</v>
      </c>
      <c r="E121" s="65">
        <v>332000</v>
      </c>
      <c r="F121" s="65">
        <v>0</v>
      </c>
      <c r="G121" s="65">
        <v>168000</v>
      </c>
      <c r="H121" s="65">
        <v>0</v>
      </c>
    </row>
    <row r="122" spans="1:14" ht="33" x14ac:dyDescent="0.25">
      <c r="A122" s="51" t="s">
        <v>94</v>
      </c>
      <c r="B122" s="51" t="s">
        <v>14</v>
      </c>
      <c r="C122" s="29" t="s">
        <v>95</v>
      </c>
      <c r="D122" s="65">
        <v>186958.2</v>
      </c>
      <c r="E122" s="65">
        <v>0</v>
      </c>
      <c r="F122" s="65">
        <v>0</v>
      </c>
      <c r="G122" s="65">
        <v>0</v>
      </c>
      <c r="H122" s="65">
        <v>186958.2</v>
      </c>
    </row>
    <row r="123" spans="1:14" x14ac:dyDescent="0.25">
      <c r="A123" s="50"/>
      <c r="B123" s="50"/>
      <c r="C123" s="32" t="s">
        <v>96</v>
      </c>
      <c r="D123" s="64">
        <v>585240</v>
      </c>
      <c r="E123" s="64">
        <v>0</v>
      </c>
      <c r="F123" s="64">
        <v>0</v>
      </c>
      <c r="G123" s="64">
        <v>0</v>
      </c>
      <c r="H123" s="64">
        <v>585240</v>
      </c>
      <c r="I123" s="30"/>
    </row>
    <row r="124" spans="1:14" x14ac:dyDescent="0.25">
      <c r="A124" s="50"/>
      <c r="B124" s="50"/>
      <c r="C124" s="34" t="s">
        <v>12</v>
      </c>
      <c r="D124" s="74"/>
      <c r="E124" s="74"/>
      <c r="F124" s="74"/>
      <c r="G124" s="74"/>
      <c r="H124" s="74"/>
    </row>
    <row r="125" spans="1:14" ht="33" x14ac:dyDescent="0.25">
      <c r="A125" s="51" t="s">
        <v>97</v>
      </c>
      <c r="B125" s="51" t="s">
        <v>14</v>
      </c>
      <c r="C125" s="29" t="s">
        <v>98</v>
      </c>
      <c r="D125" s="65">
        <v>85240</v>
      </c>
      <c r="E125" s="65">
        <v>0</v>
      </c>
      <c r="F125" s="65">
        <v>0</v>
      </c>
      <c r="G125" s="65">
        <v>0</v>
      </c>
      <c r="H125" s="65">
        <v>85240</v>
      </c>
    </row>
    <row r="126" spans="1:14" x14ac:dyDescent="0.25">
      <c r="A126" s="51" t="s">
        <v>99</v>
      </c>
      <c r="B126" s="51" t="s">
        <v>100</v>
      </c>
      <c r="C126" s="29" t="s">
        <v>101</v>
      </c>
      <c r="D126" s="65">
        <v>500000</v>
      </c>
      <c r="E126" s="65">
        <v>0</v>
      </c>
      <c r="F126" s="65">
        <v>0</v>
      </c>
      <c r="G126" s="65">
        <v>0</v>
      </c>
      <c r="H126" s="65">
        <v>500000</v>
      </c>
    </row>
    <row r="127" spans="1:14" x14ac:dyDescent="0.25">
      <c r="A127" s="50"/>
      <c r="B127" s="50"/>
      <c r="C127" s="32" t="s">
        <v>102</v>
      </c>
      <c r="D127" s="64">
        <v>48408</v>
      </c>
      <c r="E127" s="64">
        <v>0</v>
      </c>
      <c r="F127" s="64">
        <v>0</v>
      </c>
      <c r="G127" s="64">
        <v>0</v>
      </c>
      <c r="H127" s="64">
        <v>48408</v>
      </c>
      <c r="I127" s="30"/>
    </row>
    <row r="128" spans="1:14" x14ac:dyDescent="0.25">
      <c r="A128" s="50"/>
      <c r="B128" s="50"/>
      <c r="C128" s="34" t="s">
        <v>12</v>
      </c>
      <c r="D128" s="74"/>
      <c r="E128" s="74"/>
      <c r="F128" s="74"/>
      <c r="G128" s="74"/>
      <c r="H128" s="74"/>
    </row>
    <row r="129" spans="1:13" ht="33" x14ac:dyDescent="0.25">
      <c r="A129" s="51" t="s">
        <v>103</v>
      </c>
      <c r="B129" s="51" t="s">
        <v>14</v>
      </c>
      <c r="C129" s="29" t="s">
        <v>104</v>
      </c>
      <c r="D129" s="65">
        <v>48408</v>
      </c>
      <c r="E129" s="65">
        <v>0</v>
      </c>
      <c r="F129" s="65">
        <v>0</v>
      </c>
      <c r="G129" s="65">
        <v>0</v>
      </c>
      <c r="H129" s="65">
        <v>48408</v>
      </c>
    </row>
    <row r="130" spans="1:13" x14ac:dyDescent="0.25">
      <c r="A130" s="50"/>
      <c r="B130" s="50"/>
      <c r="C130" s="32" t="s">
        <v>105</v>
      </c>
      <c r="D130" s="64">
        <v>1735073.1</v>
      </c>
      <c r="E130" s="64">
        <v>0</v>
      </c>
      <c r="F130" s="64">
        <v>0</v>
      </c>
      <c r="G130" s="64">
        <v>16800</v>
      </c>
      <c r="H130" s="64">
        <v>1718273.1</v>
      </c>
      <c r="I130" s="30"/>
    </row>
    <row r="131" spans="1:13" x14ac:dyDescent="0.25">
      <c r="A131" s="50"/>
      <c r="B131" s="50"/>
      <c r="C131" s="34" t="s">
        <v>12</v>
      </c>
      <c r="D131" s="74"/>
      <c r="E131" s="74"/>
      <c r="F131" s="74"/>
      <c r="G131" s="74"/>
      <c r="H131" s="74"/>
    </row>
    <row r="132" spans="1:13" ht="33" x14ac:dyDescent="0.25">
      <c r="A132" s="51" t="s">
        <v>106</v>
      </c>
      <c r="B132" s="51" t="s">
        <v>14</v>
      </c>
      <c r="C132" s="29" t="s">
        <v>107</v>
      </c>
      <c r="D132" s="65">
        <v>18851.599999999999</v>
      </c>
      <c r="E132" s="65">
        <v>0</v>
      </c>
      <c r="F132" s="65">
        <v>0</v>
      </c>
      <c r="G132" s="65">
        <v>0</v>
      </c>
      <c r="H132" s="65">
        <v>18851.599999999999</v>
      </c>
    </row>
    <row r="133" spans="1:13" ht="33" x14ac:dyDescent="0.25">
      <c r="A133" s="51" t="s">
        <v>108</v>
      </c>
      <c r="B133" s="51" t="s">
        <v>100</v>
      </c>
      <c r="C133" s="29" t="s">
        <v>109</v>
      </c>
      <c r="D133" s="65">
        <v>16800</v>
      </c>
      <c r="E133" s="65">
        <v>0</v>
      </c>
      <c r="F133" s="65">
        <v>0</v>
      </c>
      <c r="G133" s="65">
        <v>16800</v>
      </c>
      <c r="H133" s="65">
        <v>0</v>
      </c>
    </row>
    <row r="134" spans="1:13" ht="33" x14ac:dyDescent="0.25">
      <c r="A134" s="51" t="s">
        <v>110</v>
      </c>
      <c r="B134" s="51" t="s">
        <v>14</v>
      </c>
      <c r="C134" s="29" t="s">
        <v>111</v>
      </c>
      <c r="D134" s="65">
        <v>699421.5</v>
      </c>
      <c r="E134" s="65">
        <v>0</v>
      </c>
      <c r="F134" s="65">
        <v>0</v>
      </c>
      <c r="G134" s="65">
        <v>0</v>
      </c>
      <c r="H134" s="65">
        <v>699421.5</v>
      </c>
    </row>
    <row r="135" spans="1:13" x14ac:dyDescent="0.25">
      <c r="A135" s="51" t="s">
        <v>110</v>
      </c>
      <c r="B135" s="51" t="s">
        <v>80</v>
      </c>
      <c r="C135" s="29" t="s">
        <v>112</v>
      </c>
      <c r="D135" s="65">
        <v>1000000</v>
      </c>
      <c r="E135" s="65">
        <v>0</v>
      </c>
      <c r="F135" s="65">
        <v>0</v>
      </c>
      <c r="G135" s="65">
        <v>0</v>
      </c>
      <c r="H135" s="65">
        <v>1000000</v>
      </c>
    </row>
    <row r="136" spans="1:13" ht="33" x14ac:dyDescent="0.25">
      <c r="A136" s="50"/>
      <c r="B136" s="50"/>
      <c r="C136" s="32" t="s">
        <v>615</v>
      </c>
      <c r="D136" s="64">
        <f>+E136+F136+G136+H136</f>
        <v>110944103.80000001</v>
      </c>
      <c r="E136" s="64">
        <f>E138+E139++E140+E161+E162+E174+E233+E239+E245+E249+E250+E251+E252+E253+E259+E276+E280+E284+E290+E299+E303+E308+E312+E321+E329+E330+E331+E332+E356+E359+E447+E471+E548+E549</f>
        <v>82583518.900000006</v>
      </c>
      <c r="F136" s="64">
        <f t="shared" ref="F136:H136" si="14">F138+F139++F140+F161+F162+F174+F233+F239+F245+F249+F250+F251+F252+F253+F259+F276+F280+F284+F290+F299+F303+F308+F312+F321+F329+F330+F331+F332+F356+F359+F447+F471+F548+F549</f>
        <v>14540228</v>
      </c>
      <c r="G136" s="64">
        <f t="shared" si="14"/>
        <v>2842011.4000000004</v>
      </c>
      <c r="H136" s="64">
        <f t="shared" si="14"/>
        <v>10978345.5</v>
      </c>
      <c r="I136" s="30"/>
      <c r="J136" s="38"/>
      <c r="K136" s="38"/>
      <c r="L136" s="38"/>
      <c r="M136" s="38"/>
    </row>
    <row r="137" spans="1:13" x14ac:dyDescent="0.25">
      <c r="A137" s="50"/>
      <c r="B137" s="50"/>
      <c r="C137" s="34" t="s">
        <v>12</v>
      </c>
      <c r="D137" s="74"/>
      <c r="E137" s="74"/>
      <c r="F137" s="74"/>
      <c r="G137" s="74"/>
      <c r="H137" s="74"/>
    </row>
    <row r="138" spans="1:13" s="39" customFormat="1" ht="33" x14ac:dyDescent="0.3">
      <c r="A138" s="6">
        <v>1041</v>
      </c>
      <c r="B138" s="6">
        <v>21001</v>
      </c>
      <c r="C138" s="7" t="s">
        <v>494</v>
      </c>
      <c r="D138" s="71">
        <f>+E138+F138+G138+H138</f>
        <v>4622290</v>
      </c>
      <c r="E138" s="71">
        <v>0</v>
      </c>
      <c r="F138" s="71">
        <f>4622290-1250217.9</f>
        <v>3372072.1</v>
      </c>
      <c r="G138" s="71">
        <v>0</v>
      </c>
      <c r="H138" s="71">
        <v>1250217.8999999999</v>
      </c>
    </row>
    <row r="139" spans="1:13" s="39" customFormat="1" ht="49.5" x14ac:dyDescent="0.3">
      <c r="A139" s="6">
        <v>1041</v>
      </c>
      <c r="B139" s="6">
        <v>32001</v>
      </c>
      <c r="C139" s="7" t="s">
        <v>237</v>
      </c>
      <c r="D139" s="71">
        <f>+E139+F139+G139+H139</f>
        <v>490000</v>
      </c>
      <c r="E139" s="71">
        <v>0</v>
      </c>
      <c r="F139" s="71">
        <v>0</v>
      </c>
      <c r="G139" s="71">
        <v>0</v>
      </c>
      <c r="H139" s="71">
        <f>300000+140000+50000</f>
        <v>490000</v>
      </c>
    </row>
    <row r="140" spans="1:13" s="39" customFormat="1" ht="33" x14ac:dyDescent="0.3">
      <c r="A140" s="6">
        <v>1045</v>
      </c>
      <c r="B140" s="6">
        <v>32001</v>
      </c>
      <c r="C140" s="7" t="s">
        <v>113</v>
      </c>
      <c r="D140" s="71">
        <f>+E140+F140+G140+H140</f>
        <v>1092146.5</v>
      </c>
      <c r="E140" s="71">
        <f t="shared" ref="E140:H140" si="15">+E142+E147+E149+E151+E153+E156+E159</f>
        <v>0</v>
      </c>
      <c r="F140" s="71">
        <f t="shared" si="15"/>
        <v>1020758.7</v>
      </c>
      <c r="G140" s="71">
        <f t="shared" si="15"/>
        <v>71387.8</v>
      </c>
      <c r="H140" s="71">
        <f t="shared" si="15"/>
        <v>0</v>
      </c>
    </row>
    <row r="141" spans="1:13" s="39" customFormat="1" x14ac:dyDescent="0.3">
      <c r="A141" s="17"/>
      <c r="B141" s="17"/>
      <c r="C141" s="8" t="s">
        <v>3</v>
      </c>
      <c r="D141" s="75"/>
      <c r="E141" s="75"/>
      <c r="F141" s="75"/>
      <c r="G141" s="75"/>
      <c r="H141" s="75"/>
    </row>
    <row r="142" spans="1:13" s="39" customFormat="1" x14ac:dyDescent="0.3">
      <c r="A142" s="17"/>
      <c r="B142" s="17"/>
      <c r="C142" s="9" t="s">
        <v>238</v>
      </c>
      <c r="D142" s="76">
        <f>SUM(E142:H142)</f>
        <v>293992.59999999998</v>
      </c>
      <c r="E142" s="76">
        <f>+E143+E144+E145+E146</f>
        <v>0</v>
      </c>
      <c r="F142" s="76">
        <f t="shared" ref="F142:H142" si="16">+F143+F144+F145+F146</f>
        <v>268774.59999999998</v>
      </c>
      <c r="G142" s="76">
        <f t="shared" si="16"/>
        <v>25218</v>
      </c>
      <c r="H142" s="76">
        <f t="shared" si="16"/>
        <v>0</v>
      </c>
    </row>
    <row r="143" spans="1:13" s="39" customFormat="1" x14ac:dyDescent="0.3">
      <c r="A143" s="97"/>
      <c r="B143" s="97"/>
      <c r="C143" s="10" t="s">
        <v>557</v>
      </c>
      <c r="D143" s="76">
        <f t="shared" ref="D143:D146" si="17">+E143+F143+G143+H143</f>
        <v>113320.7</v>
      </c>
      <c r="E143" s="76"/>
      <c r="F143" s="76">
        <v>113320.7</v>
      </c>
      <c r="G143" s="76"/>
      <c r="H143" s="77"/>
    </row>
    <row r="144" spans="1:13" s="39" customFormat="1" ht="33" x14ac:dyDescent="0.3">
      <c r="A144" s="101"/>
      <c r="B144" s="101"/>
      <c r="C144" s="10" t="s">
        <v>239</v>
      </c>
      <c r="D144" s="76">
        <f t="shared" si="17"/>
        <v>17317</v>
      </c>
      <c r="E144" s="76"/>
      <c r="F144" s="76"/>
      <c r="G144" s="76">
        <v>17317</v>
      </c>
      <c r="H144" s="77"/>
    </row>
    <row r="145" spans="1:8" s="39" customFormat="1" ht="33" x14ac:dyDescent="0.3">
      <c r="A145" s="101"/>
      <c r="B145" s="101"/>
      <c r="C145" s="10" t="s">
        <v>240</v>
      </c>
      <c r="D145" s="76">
        <f t="shared" si="17"/>
        <v>155453.9</v>
      </c>
      <c r="E145" s="76"/>
      <c r="F145" s="76">
        <v>155453.9</v>
      </c>
      <c r="G145" s="76"/>
      <c r="H145" s="77"/>
    </row>
    <row r="146" spans="1:8" s="39" customFormat="1" x14ac:dyDescent="0.3">
      <c r="A146" s="98"/>
      <c r="B146" s="98"/>
      <c r="C146" s="10" t="s">
        <v>495</v>
      </c>
      <c r="D146" s="76">
        <f t="shared" si="17"/>
        <v>7901</v>
      </c>
      <c r="E146" s="76"/>
      <c r="F146" s="76"/>
      <c r="G146" s="76">
        <v>7901</v>
      </c>
      <c r="H146" s="77"/>
    </row>
    <row r="147" spans="1:8" s="39" customFormat="1" x14ac:dyDescent="0.3">
      <c r="A147" s="17"/>
      <c r="B147" s="17"/>
      <c r="C147" s="9" t="s">
        <v>241</v>
      </c>
      <c r="D147" s="76">
        <f>SUM(E147:H147)</f>
        <v>124320</v>
      </c>
      <c r="E147" s="76">
        <f>+E148</f>
        <v>0</v>
      </c>
      <c r="F147" s="76">
        <f t="shared" ref="F147:H147" si="18">+F148</f>
        <v>124320</v>
      </c>
      <c r="G147" s="76">
        <f t="shared" si="18"/>
        <v>0</v>
      </c>
      <c r="H147" s="76">
        <f t="shared" si="18"/>
        <v>0</v>
      </c>
    </row>
    <row r="148" spans="1:8" s="39" customFormat="1" x14ac:dyDescent="0.3">
      <c r="A148" s="17"/>
      <c r="B148" s="17"/>
      <c r="C148" s="11" t="s">
        <v>242</v>
      </c>
      <c r="D148" s="76">
        <f>+E148+F148+G148+H148</f>
        <v>124320</v>
      </c>
      <c r="E148" s="76"/>
      <c r="F148" s="76">
        <v>124320</v>
      </c>
      <c r="G148" s="76"/>
      <c r="H148" s="77"/>
    </row>
    <row r="149" spans="1:8" s="39" customFormat="1" x14ac:dyDescent="0.3">
      <c r="A149" s="17"/>
      <c r="B149" s="17"/>
      <c r="C149" s="9" t="s">
        <v>245</v>
      </c>
      <c r="D149" s="76">
        <f>SUM(E149:H149)</f>
        <v>103096.6</v>
      </c>
      <c r="E149" s="76">
        <f>+E150</f>
        <v>0</v>
      </c>
      <c r="F149" s="76">
        <f t="shared" ref="F149:H149" si="19">+F150</f>
        <v>103096.6</v>
      </c>
      <c r="G149" s="76">
        <f t="shared" si="19"/>
        <v>0</v>
      </c>
      <c r="H149" s="76">
        <f t="shared" si="19"/>
        <v>0</v>
      </c>
    </row>
    <row r="150" spans="1:8" s="39" customFormat="1" x14ac:dyDescent="0.3">
      <c r="A150" s="17"/>
      <c r="B150" s="17"/>
      <c r="C150" s="11" t="s">
        <v>246</v>
      </c>
      <c r="D150" s="76">
        <f>+E150+F150+G150+H150</f>
        <v>103096.6</v>
      </c>
      <c r="E150" s="76"/>
      <c r="F150" s="76">
        <v>103096.6</v>
      </c>
      <c r="G150" s="76"/>
      <c r="H150" s="77"/>
    </row>
    <row r="151" spans="1:8" s="39" customFormat="1" x14ac:dyDescent="0.3">
      <c r="A151" s="17"/>
      <c r="B151" s="17"/>
      <c r="C151" s="9" t="s">
        <v>247</v>
      </c>
      <c r="D151" s="76">
        <f>SUM(E151:H151)</f>
        <v>136895.4</v>
      </c>
      <c r="E151" s="76">
        <f>+E152</f>
        <v>0</v>
      </c>
      <c r="F151" s="76">
        <f t="shared" ref="F151:H151" si="20">+F152</f>
        <v>136895.4</v>
      </c>
      <c r="G151" s="76">
        <f t="shared" si="20"/>
        <v>0</v>
      </c>
      <c r="H151" s="76">
        <f t="shared" si="20"/>
        <v>0</v>
      </c>
    </row>
    <row r="152" spans="1:8" s="39" customFormat="1" ht="33" x14ac:dyDescent="0.3">
      <c r="A152" s="17"/>
      <c r="B152" s="17"/>
      <c r="C152" s="11" t="s">
        <v>248</v>
      </c>
      <c r="D152" s="76">
        <f>+E152+F152+G152+H152</f>
        <v>136895.4</v>
      </c>
      <c r="E152" s="76"/>
      <c r="F152" s="76">
        <v>136895.4</v>
      </c>
      <c r="G152" s="76"/>
      <c r="H152" s="77"/>
    </row>
    <row r="153" spans="1:8" s="39" customFormat="1" x14ac:dyDescent="0.3">
      <c r="A153" s="17"/>
      <c r="B153" s="17"/>
      <c r="C153" s="9" t="s">
        <v>249</v>
      </c>
      <c r="D153" s="76">
        <f>SUM(E153:H153)</f>
        <v>285101</v>
      </c>
      <c r="E153" s="76">
        <f>+E154+E155</f>
        <v>0</v>
      </c>
      <c r="F153" s="76">
        <f t="shared" ref="F153:H153" si="21">+F154+F155</f>
        <v>283203.59999999998</v>
      </c>
      <c r="G153" s="76">
        <f t="shared" si="21"/>
        <v>1897.4</v>
      </c>
      <c r="H153" s="76">
        <f t="shared" si="21"/>
        <v>0</v>
      </c>
    </row>
    <row r="154" spans="1:8" s="39" customFormat="1" ht="33" x14ac:dyDescent="0.3">
      <c r="A154" s="97"/>
      <c r="B154" s="97"/>
      <c r="C154" s="11" t="s">
        <v>250</v>
      </c>
      <c r="D154" s="76">
        <f>+E154+F154+G154+H154</f>
        <v>283203.59999999998</v>
      </c>
      <c r="E154" s="76"/>
      <c r="F154" s="76">
        <v>283203.59999999998</v>
      </c>
      <c r="G154" s="76"/>
      <c r="H154" s="77"/>
    </row>
    <row r="155" spans="1:8" s="39" customFormat="1" x14ac:dyDescent="0.3">
      <c r="A155" s="98"/>
      <c r="B155" s="98"/>
      <c r="C155" s="11" t="s">
        <v>496</v>
      </c>
      <c r="D155" s="76">
        <f>+E155+F155+G155+H155</f>
        <v>1897.4</v>
      </c>
      <c r="E155" s="76"/>
      <c r="F155" s="76"/>
      <c r="G155" s="76">
        <v>1897.4</v>
      </c>
      <c r="H155" s="77"/>
    </row>
    <row r="156" spans="1:8" s="39" customFormat="1" x14ac:dyDescent="0.3">
      <c r="A156" s="17"/>
      <c r="B156" s="17"/>
      <c r="C156" s="9" t="s">
        <v>251</v>
      </c>
      <c r="D156" s="76">
        <f>SUM(E156:H156)</f>
        <v>120132.7</v>
      </c>
      <c r="E156" s="76">
        <f>+E157+E158</f>
        <v>0</v>
      </c>
      <c r="F156" s="76">
        <f t="shared" ref="F156:H156" si="22">+F157+F158</f>
        <v>104468.5</v>
      </c>
      <c r="G156" s="76">
        <f t="shared" si="22"/>
        <v>15664.2</v>
      </c>
      <c r="H156" s="76">
        <f t="shared" si="22"/>
        <v>0</v>
      </c>
    </row>
    <row r="157" spans="1:8" s="39" customFormat="1" x14ac:dyDescent="0.3">
      <c r="A157" s="97"/>
      <c r="B157" s="97"/>
      <c r="C157" s="11" t="s">
        <v>252</v>
      </c>
      <c r="D157" s="76">
        <f>+E157+F157+G157+H157</f>
        <v>104468.5</v>
      </c>
      <c r="E157" s="76"/>
      <c r="F157" s="76">
        <v>104468.5</v>
      </c>
      <c r="G157" s="76"/>
      <c r="H157" s="77"/>
    </row>
    <row r="158" spans="1:8" s="39" customFormat="1" x14ac:dyDescent="0.3">
      <c r="A158" s="98"/>
      <c r="B158" s="98"/>
      <c r="C158" s="11" t="s">
        <v>497</v>
      </c>
      <c r="D158" s="76">
        <f>+E158+F158+G158+H158</f>
        <v>15664.2</v>
      </c>
      <c r="E158" s="76"/>
      <c r="F158" s="76"/>
      <c r="G158" s="76">
        <v>15664.2</v>
      </c>
      <c r="H158" s="77"/>
    </row>
    <row r="159" spans="1:8" s="39" customFormat="1" x14ac:dyDescent="0.3">
      <c r="A159" s="17"/>
      <c r="B159" s="17"/>
      <c r="C159" s="9" t="s">
        <v>271</v>
      </c>
      <c r="D159" s="76">
        <f>SUM(E159:H159)</f>
        <v>28608.2</v>
      </c>
      <c r="E159" s="76">
        <f>+E160</f>
        <v>0</v>
      </c>
      <c r="F159" s="76">
        <f t="shared" ref="F159:H159" si="23">+F160</f>
        <v>0</v>
      </c>
      <c r="G159" s="76">
        <f t="shared" si="23"/>
        <v>28608.2</v>
      </c>
      <c r="H159" s="76">
        <f t="shared" si="23"/>
        <v>0</v>
      </c>
    </row>
    <row r="160" spans="1:8" s="39" customFormat="1" x14ac:dyDescent="0.3">
      <c r="A160" s="53"/>
      <c r="B160" s="53"/>
      <c r="C160" s="11" t="s">
        <v>498</v>
      </c>
      <c r="D160" s="76">
        <f>+E160+F160+G160+H160</f>
        <v>28608.2</v>
      </c>
      <c r="E160" s="76"/>
      <c r="F160" s="76"/>
      <c r="G160" s="76">
        <v>28608.2</v>
      </c>
      <c r="H160" s="77"/>
    </row>
    <row r="161" spans="1:8" s="39" customFormat="1" ht="33" x14ac:dyDescent="0.3">
      <c r="A161" s="6">
        <v>1045</v>
      </c>
      <c r="B161" s="6">
        <v>32004</v>
      </c>
      <c r="C161" s="7" t="s">
        <v>554</v>
      </c>
      <c r="D161" s="71">
        <f>+E161+F161+G161+H161</f>
        <v>184863.9</v>
      </c>
      <c r="E161" s="71">
        <v>0</v>
      </c>
      <c r="F161" s="71">
        <v>0</v>
      </c>
      <c r="G161" s="71">
        <v>0</v>
      </c>
      <c r="H161" s="71">
        <v>184863.9</v>
      </c>
    </row>
    <row r="162" spans="1:8" s="39" customFormat="1" x14ac:dyDescent="0.3">
      <c r="A162" s="6">
        <v>1045</v>
      </c>
      <c r="B162" s="6">
        <v>32005</v>
      </c>
      <c r="C162" s="7" t="s">
        <v>551</v>
      </c>
      <c r="D162" s="71">
        <f>+E162+F162+G162+H162</f>
        <v>997811.4</v>
      </c>
      <c r="E162" s="71">
        <f>+E164+E166+E168+E170+E172</f>
        <v>952467.3</v>
      </c>
      <c r="F162" s="71">
        <f t="shared" ref="F162:H162" si="24">+F164+F166+F168+F170+F172</f>
        <v>0</v>
      </c>
      <c r="G162" s="71">
        <f t="shared" si="24"/>
        <v>45344.1</v>
      </c>
      <c r="H162" s="71">
        <f t="shared" si="24"/>
        <v>0</v>
      </c>
    </row>
    <row r="163" spans="1:8" s="39" customFormat="1" x14ac:dyDescent="0.3">
      <c r="A163" s="54"/>
      <c r="B163" s="54"/>
      <c r="C163" s="12" t="s">
        <v>3</v>
      </c>
      <c r="D163" s="75"/>
      <c r="E163" s="75"/>
      <c r="F163" s="75"/>
      <c r="G163" s="75"/>
      <c r="H163" s="75"/>
    </row>
    <row r="164" spans="1:8" s="40" customFormat="1" x14ac:dyDescent="0.3">
      <c r="A164" s="23"/>
      <c r="B164" s="23"/>
      <c r="C164" s="9" t="s">
        <v>243</v>
      </c>
      <c r="D164" s="78">
        <f>SUM(E164:H164)</f>
        <v>176120</v>
      </c>
      <c r="E164" s="78">
        <f>+E165</f>
        <v>130775.9</v>
      </c>
      <c r="F164" s="78">
        <f t="shared" ref="F164:H164" si="25">+F165</f>
        <v>0</v>
      </c>
      <c r="G164" s="78">
        <f t="shared" si="25"/>
        <v>45344.1</v>
      </c>
      <c r="H164" s="78">
        <f t="shared" si="25"/>
        <v>0</v>
      </c>
    </row>
    <row r="165" spans="1:8" s="40" customFormat="1" x14ac:dyDescent="0.3">
      <c r="A165" s="23"/>
      <c r="B165" s="23"/>
      <c r="C165" s="10" t="s">
        <v>244</v>
      </c>
      <c r="D165" s="78">
        <f>+E165+F165+G165+H165</f>
        <v>176120</v>
      </c>
      <c r="E165" s="78">
        <v>130775.9</v>
      </c>
      <c r="F165" s="78"/>
      <c r="G165" s="78">
        <v>45344.1</v>
      </c>
      <c r="H165" s="79"/>
    </row>
    <row r="166" spans="1:8" s="41" customFormat="1" x14ac:dyDescent="0.3">
      <c r="A166" s="17"/>
      <c r="B166" s="17"/>
      <c r="C166" s="9" t="s">
        <v>245</v>
      </c>
      <c r="D166" s="76">
        <f>SUM(E166:H166)</f>
        <v>290055.7</v>
      </c>
      <c r="E166" s="76">
        <f>+E167</f>
        <v>290055.7</v>
      </c>
      <c r="F166" s="76">
        <f t="shared" ref="F166:H166" si="26">+F167</f>
        <v>0</v>
      </c>
      <c r="G166" s="76">
        <f t="shared" si="26"/>
        <v>0</v>
      </c>
      <c r="H166" s="76">
        <f t="shared" si="26"/>
        <v>0</v>
      </c>
    </row>
    <row r="167" spans="1:8" s="39" customFormat="1" ht="33" x14ac:dyDescent="0.3">
      <c r="A167" s="17"/>
      <c r="B167" s="17"/>
      <c r="C167" s="11" t="s">
        <v>253</v>
      </c>
      <c r="D167" s="76">
        <f>+E167+F167+G167+H167</f>
        <v>290055.7</v>
      </c>
      <c r="E167" s="76">
        <v>290055.7</v>
      </c>
      <c r="F167" s="76"/>
      <c r="G167" s="76"/>
      <c r="H167" s="77"/>
    </row>
    <row r="168" spans="1:8" s="41" customFormat="1" x14ac:dyDescent="0.3">
      <c r="A168" s="17"/>
      <c r="B168" s="17"/>
      <c r="C168" s="9" t="s">
        <v>247</v>
      </c>
      <c r="D168" s="76">
        <f>SUM(E168:H168)</f>
        <v>103600</v>
      </c>
      <c r="E168" s="76">
        <f>+E169</f>
        <v>103600</v>
      </c>
      <c r="F168" s="76">
        <f t="shared" ref="F168:H168" si="27">+F169</f>
        <v>0</v>
      </c>
      <c r="G168" s="76">
        <f t="shared" si="27"/>
        <v>0</v>
      </c>
      <c r="H168" s="76">
        <f t="shared" si="27"/>
        <v>0</v>
      </c>
    </row>
    <row r="169" spans="1:8" s="39" customFormat="1" ht="33" x14ac:dyDescent="0.3">
      <c r="A169" s="17"/>
      <c r="B169" s="17"/>
      <c r="C169" s="11" t="s">
        <v>254</v>
      </c>
      <c r="D169" s="76">
        <f>+E169+F169+G169+H169</f>
        <v>103600</v>
      </c>
      <c r="E169" s="76">
        <v>103600</v>
      </c>
      <c r="F169" s="76"/>
      <c r="G169" s="76"/>
      <c r="H169" s="77"/>
    </row>
    <row r="170" spans="1:8" s="41" customFormat="1" x14ac:dyDescent="0.3">
      <c r="A170" s="17"/>
      <c r="B170" s="17"/>
      <c r="C170" s="9" t="s">
        <v>255</v>
      </c>
      <c r="D170" s="76">
        <f>SUM(E170:H170)</f>
        <v>324435.7</v>
      </c>
      <c r="E170" s="76">
        <f>+E171</f>
        <v>324435.7</v>
      </c>
      <c r="F170" s="76">
        <f t="shared" ref="F170:H170" si="28">+F171</f>
        <v>0</v>
      </c>
      <c r="G170" s="76">
        <f t="shared" si="28"/>
        <v>0</v>
      </c>
      <c r="H170" s="76">
        <f t="shared" si="28"/>
        <v>0</v>
      </c>
    </row>
    <row r="171" spans="1:8" s="39" customFormat="1" ht="33" x14ac:dyDescent="0.3">
      <c r="A171" s="17"/>
      <c r="B171" s="17"/>
      <c r="C171" s="11" t="s">
        <v>256</v>
      </c>
      <c r="D171" s="76">
        <f>+E171+F171+G171+H171</f>
        <v>324435.7</v>
      </c>
      <c r="E171" s="76">
        <v>324435.7</v>
      </c>
      <c r="F171" s="76"/>
      <c r="G171" s="76"/>
      <c r="H171" s="77"/>
    </row>
    <row r="172" spans="1:8" s="41" customFormat="1" x14ac:dyDescent="0.3">
      <c r="A172" s="17"/>
      <c r="B172" s="17"/>
      <c r="C172" s="9" t="s">
        <v>271</v>
      </c>
      <c r="D172" s="76">
        <f>SUM(E172:H172)</f>
        <v>103600</v>
      </c>
      <c r="E172" s="76">
        <f>+E173</f>
        <v>103600</v>
      </c>
      <c r="F172" s="76">
        <f t="shared" ref="F172:H172" si="29">+F173</f>
        <v>0</v>
      </c>
      <c r="G172" s="76">
        <f t="shared" si="29"/>
        <v>0</v>
      </c>
      <c r="H172" s="76">
        <f t="shared" si="29"/>
        <v>0</v>
      </c>
    </row>
    <row r="173" spans="1:8" s="39" customFormat="1" x14ac:dyDescent="0.3">
      <c r="A173" s="17"/>
      <c r="B173" s="17"/>
      <c r="C173" s="11" t="s">
        <v>499</v>
      </c>
      <c r="D173" s="76">
        <f>+E173+F173+G173+H173</f>
        <v>103600</v>
      </c>
      <c r="E173" s="76">
        <v>103600</v>
      </c>
      <c r="F173" s="76"/>
      <c r="G173" s="76"/>
      <c r="H173" s="77"/>
    </row>
    <row r="174" spans="1:8" s="40" customFormat="1" x14ac:dyDescent="0.3">
      <c r="A174" s="6">
        <v>1075</v>
      </c>
      <c r="B174" s="6">
        <v>21001</v>
      </c>
      <c r="C174" s="7" t="s">
        <v>114</v>
      </c>
      <c r="D174" s="71">
        <f>SUM(E174:H174)</f>
        <v>1769510.7000000002</v>
      </c>
      <c r="E174" s="71">
        <f>+E176+E207</f>
        <v>0</v>
      </c>
      <c r="F174" s="71">
        <f t="shared" ref="F174:H174" si="30">+F176+F207</f>
        <v>1624182.3000000003</v>
      </c>
      <c r="G174" s="71">
        <f t="shared" si="30"/>
        <v>145328.4</v>
      </c>
      <c r="H174" s="71">
        <f t="shared" si="30"/>
        <v>0</v>
      </c>
    </row>
    <row r="175" spans="1:8" s="40" customFormat="1" x14ac:dyDescent="0.3">
      <c r="A175" s="6"/>
      <c r="B175" s="6"/>
      <c r="C175" s="7" t="s">
        <v>3</v>
      </c>
      <c r="D175" s="71"/>
      <c r="E175" s="71"/>
      <c r="F175" s="71"/>
      <c r="G175" s="71"/>
      <c r="H175" s="71"/>
    </row>
    <row r="176" spans="1:8" s="42" customFormat="1" x14ac:dyDescent="0.3">
      <c r="A176" s="13"/>
      <c r="B176" s="13"/>
      <c r="C176" s="13" t="s">
        <v>257</v>
      </c>
      <c r="D176" s="72">
        <f>SUM(E176:H176)</f>
        <v>1624182.3000000003</v>
      </c>
      <c r="E176" s="72">
        <f>+E178+E180+E185+E187+E189+E195+E197+E199+E203</f>
        <v>0</v>
      </c>
      <c r="F176" s="72">
        <f t="shared" ref="F176:H176" si="31">+F178+F180+F185+F187+F189+F195+F197+F199+F203</f>
        <v>1624182.3000000003</v>
      </c>
      <c r="G176" s="72">
        <f t="shared" si="31"/>
        <v>0</v>
      </c>
      <c r="H176" s="72">
        <f t="shared" si="31"/>
        <v>0</v>
      </c>
    </row>
    <row r="177" spans="1:8" s="40" customFormat="1" x14ac:dyDescent="0.3">
      <c r="A177" s="6"/>
      <c r="B177" s="6"/>
      <c r="C177" s="6" t="s">
        <v>258</v>
      </c>
      <c r="D177" s="71"/>
      <c r="E177" s="71"/>
      <c r="F177" s="71"/>
      <c r="G177" s="71"/>
      <c r="H177" s="71"/>
    </row>
    <row r="178" spans="1:8" s="42" customFormat="1" x14ac:dyDescent="0.3">
      <c r="A178" s="14"/>
      <c r="B178" s="14"/>
      <c r="C178" s="9" t="s">
        <v>238</v>
      </c>
      <c r="D178" s="78">
        <f t="shared" ref="D178:D201" si="32">SUM(E178:H178)</f>
        <v>381214.9</v>
      </c>
      <c r="E178" s="78">
        <f>+E179</f>
        <v>0</v>
      </c>
      <c r="F178" s="78">
        <f t="shared" ref="F178:H178" si="33">+F179</f>
        <v>381214.9</v>
      </c>
      <c r="G178" s="78">
        <f t="shared" si="33"/>
        <v>0</v>
      </c>
      <c r="H178" s="78">
        <f t="shared" si="33"/>
        <v>0</v>
      </c>
    </row>
    <row r="179" spans="1:8" s="43" customFormat="1" ht="33" x14ac:dyDescent="0.25">
      <c r="A179" s="14"/>
      <c r="B179" s="14"/>
      <c r="C179" s="10" t="s">
        <v>259</v>
      </c>
      <c r="D179" s="78">
        <f t="shared" si="32"/>
        <v>381214.9</v>
      </c>
      <c r="E179" s="78"/>
      <c r="F179" s="78">
        <f>396214.9-15000</f>
        <v>381214.9</v>
      </c>
      <c r="G179" s="78"/>
      <c r="H179" s="78"/>
    </row>
    <row r="180" spans="1:8" s="42" customFormat="1" x14ac:dyDescent="0.3">
      <c r="A180" s="14"/>
      <c r="B180" s="14"/>
      <c r="C180" s="9" t="s">
        <v>500</v>
      </c>
      <c r="D180" s="78">
        <f t="shared" si="32"/>
        <v>347082.7</v>
      </c>
      <c r="E180" s="78">
        <f>+E181+E182+E183+E184</f>
        <v>0</v>
      </c>
      <c r="F180" s="78">
        <f t="shared" ref="F180:H180" si="34">+F181+F182+F183+F184</f>
        <v>347082.7</v>
      </c>
      <c r="G180" s="78">
        <f t="shared" si="34"/>
        <v>0</v>
      </c>
      <c r="H180" s="78">
        <f t="shared" si="34"/>
        <v>0</v>
      </c>
    </row>
    <row r="181" spans="1:8" s="43" customFormat="1" ht="33" x14ac:dyDescent="0.25">
      <c r="A181" s="102"/>
      <c r="B181" s="102"/>
      <c r="C181" s="10" t="s">
        <v>261</v>
      </c>
      <c r="D181" s="78">
        <f t="shared" si="32"/>
        <v>100720</v>
      </c>
      <c r="E181" s="78"/>
      <c r="F181" s="78">
        <v>100720</v>
      </c>
      <c r="G181" s="78"/>
      <c r="H181" s="78"/>
    </row>
    <row r="182" spans="1:8" s="43" customFormat="1" ht="33" x14ac:dyDescent="0.25">
      <c r="A182" s="103"/>
      <c r="B182" s="103"/>
      <c r="C182" s="10" t="s">
        <v>262</v>
      </c>
      <c r="D182" s="78">
        <f t="shared" ref="D182" si="35">SUM(E182:H182)</f>
        <v>100431.7</v>
      </c>
      <c r="E182" s="78"/>
      <c r="F182" s="78">
        <v>100431.7</v>
      </c>
      <c r="G182" s="78"/>
      <c r="H182" s="78"/>
    </row>
    <row r="183" spans="1:8" s="43" customFormat="1" ht="49.5" x14ac:dyDescent="0.25">
      <c r="A183" s="103"/>
      <c r="B183" s="103"/>
      <c r="C183" s="10" t="s">
        <v>263</v>
      </c>
      <c r="D183" s="78">
        <f t="shared" ref="D183:D184" si="36">SUM(E183:H183)</f>
        <v>113567.3</v>
      </c>
      <c r="E183" s="78"/>
      <c r="F183" s="78">
        <v>113567.3</v>
      </c>
      <c r="G183" s="78"/>
      <c r="H183" s="78"/>
    </row>
    <row r="184" spans="1:8" s="43" customFormat="1" ht="33" x14ac:dyDescent="0.25">
      <c r="A184" s="104"/>
      <c r="B184" s="104"/>
      <c r="C184" s="10" t="s">
        <v>501</v>
      </c>
      <c r="D184" s="78">
        <f t="shared" si="36"/>
        <v>32363.7</v>
      </c>
      <c r="E184" s="78"/>
      <c r="F184" s="78">
        <v>32363.7</v>
      </c>
      <c r="G184" s="78"/>
      <c r="H184" s="78"/>
    </row>
    <row r="185" spans="1:8" s="42" customFormat="1" x14ac:dyDescent="0.3">
      <c r="A185" s="14"/>
      <c r="B185" s="14"/>
      <c r="C185" s="9" t="s">
        <v>243</v>
      </c>
      <c r="D185" s="78">
        <f t="shared" si="32"/>
        <v>63077.4</v>
      </c>
      <c r="E185" s="78">
        <f>+E186</f>
        <v>0</v>
      </c>
      <c r="F185" s="78">
        <f t="shared" ref="F185:H185" si="37">+F186</f>
        <v>63077.4</v>
      </c>
      <c r="G185" s="78">
        <f t="shared" si="37"/>
        <v>0</v>
      </c>
      <c r="H185" s="78">
        <f t="shared" si="37"/>
        <v>0</v>
      </c>
    </row>
    <row r="186" spans="1:8" s="43" customFormat="1" x14ac:dyDescent="0.25">
      <c r="A186" s="15"/>
      <c r="B186" s="15"/>
      <c r="C186" s="10" t="s">
        <v>264</v>
      </c>
      <c r="D186" s="78">
        <f t="shared" si="32"/>
        <v>63077.4</v>
      </c>
      <c r="E186" s="78"/>
      <c r="F186" s="78">
        <v>63077.4</v>
      </c>
      <c r="G186" s="78"/>
      <c r="H186" s="78"/>
    </row>
    <row r="187" spans="1:8" s="42" customFormat="1" x14ac:dyDescent="0.3">
      <c r="A187" s="14"/>
      <c r="B187" s="14"/>
      <c r="C187" s="9" t="s">
        <v>245</v>
      </c>
      <c r="D187" s="78">
        <f t="shared" ref="D187:D188" si="38">SUM(E187:H187)</f>
        <v>28055.5</v>
      </c>
      <c r="E187" s="78">
        <f>+E188</f>
        <v>0</v>
      </c>
      <c r="F187" s="78">
        <f t="shared" ref="F187:H187" si="39">+F188</f>
        <v>28055.5</v>
      </c>
      <c r="G187" s="78">
        <f t="shared" si="39"/>
        <v>0</v>
      </c>
      <c r="H187" s="78">
        <f t="shared" si="39"/>
        <v>0</v>
      </c>
    </row>
    <row r="188" spans="1:8" s="43" customFormat="1" x14ac:dyDescent="0.25">
      <c r="A188" s="14"/>
      <c r="B188" s="14"/>
      <c r="C188" s="10" t="s">
        <v>265</v>
      </c>
      <c r="D188" s="78">
        <f t="shared" si="38"/>
        <v>28055.5</v>
      </c>
      <c r="E188" s="78"/>
      <c r="F188" s="78">
        <f>41320-13264.5</f>
        <v>28055.5</v>
      </c>
      <c r="G188" s="78"/>
      <c r="H188" s="78"/>
    </row>
    <row r="189" spans="1:8" s="42" customFormat="1" x14ac:dyDescent="0.3">
      <c r="A189" s="14"/>
      <c r="B189" s="14"/>
      <c r="C189" s="9" t="s">
        <v>247</v>
      </c>
      <c r="D189" s="78">
        <f t="shared" si="32"/>
        <v>361105.4</v>
      </c>
      <c r="E189" s="78">
        <f>+E190+E191+E192+E193+E194</f>
        <v>0</v>
      </c>
      <c r="F189" s="78">
        <f t="shared" ref="F189:H189" si="40">+F190+F191+F192+F193+F194</f>
        <v>361105.4</v>
      </c>
      <c r="G189" s="78">
        <f t="shared" si="40"/>
        <v>0</v>
      </c>
      <c r="H189" s="78">
        <f t="shared" si="40"/>
        <v>0</v>
      </c>
    </row>
    <row r="190" spans="1:8" s="43" customFormat="1" ht="33" x14ac:dyDescent="0.25">
      <c r="A190" s="102"/>
      <c r="B190" s="102"/>
      <c r="C190" s="10" t="s">
        <v>558</v>
      </c>
      <c r="D190" s="78">
        <f t="shared" si="32"/>
        <v>118237.9</v>
      </c>
      <c r="E190" s="78"/>
      <c r="F190" s="78">
        <v>118237.9</v>
      </c>
      <c r="G190" s="78"/>
      <c r="H190" s="78"/>
    </row>
    <row r="191" spans="1:8" s="43" customFormat="1" ht="33" x14ac:dyDescent="0.25">
      <c r="A191" s="103"/>
      <c r="B191" s="103"/>
      <c r="C191" s="10" t="s">
        <v>266</v>
      </c>
      <c r="D191" s="78">
        <f t="shared" si="32"/>
        <v>42499.5</v>
      </c>
      <c r="E191" s="78"/>
      <c r="F191" s="78">
        <v>42499.5</v>
      </c>
      <c r="G191" s="78"/>
      <c r="H191" s="78"/>
    </row>
    <row r="192" spans="1:8" s="43" customFormat="1" ht="33" x14ac:dyDescent="0.25">
      <c r="A192" s="103"/>
      <c r="B192" s="103"/>
      <c r="C192" s="10" t="s">
        <v>559</v>
      </c>
      <c r="D192" s="78">
        <f t="shared" si="32"/>
        <v>81634.8</v>
      </c>
      <c r="E192" s="78"/>
      <c r="F192" s="78">
        <v>81634.8</v>
      </c>
      <c r="G192" s="78"/>
      <c r="H192" s="78"/>
    </row>
    <row r="193" spans="1:8" s="43" customFormat="1" x14ac:dyDescent="0.25">
      <c r="A193" s="103"/>
      <c r="B193" s="103"/>
      <c r="C193" s="10" t="s">
        <v>560</v>
      </c>
      <c r="D193" s="78">
        <f t="shared" si="32"/>
        <v>98073.2</v>
      </c>
      <c r="E193" s="78"/>
      <c r="F193" s="78">
        <v>98073.2</v>
      </c>
      <c r="G193" s="78"/>
      <c r="H193" s="78"/>
    </row>
    <row r="194" spans="1:8" s="43" customFormat="1" ht="49.5" x14ac:dyDescent="0.25">
      <c r="A194" s="104"/>
      <c r="B194" s="104"/>
      <c r="C194" s="10" t="s">
        <v>267</v>
      </c>
      <c r="D194" s="78">
        <f t="shared" si="32"/>
        <v>20660</v>
      </c>
      <c r="E194" s="78"/>
      <c r="F194" s="78">
        <v>20660</v>
      </c>
      <c r="G194" s="78"/>
      <c r="H194" s="78"/>
    </row>
    <row r="195" spans="1:8" s="42" customFormat="1" x14ac:dyDescent="0.3">
      <c r="A195" s="14"/>
      <c r="B195" s="14"/>
      <c r="C195" s="9" t="s">
        <v>249</v>
      </c>
      <c r="D195" s="78">
        <f t="shared" ref="D195:D196" si="41">SUM(E195:H195)</f>
        <v>41650</v>
      </c>
      <c r="E195" s="78">
        <f>+E196</f>
        <v>0</v>
      </c>
      <c r="F195" s="78">
        <f t="shared" ref="F195:H195" si="42">+F196</f>
        <v>41650</v>
      </c>
      <c r="G195" s="78">
        <f t="shared" si="42"/>
        <v>0</v>
      </c>
      <c r="H195" s="78">
        <f t="shared" si="42"/>
        <v>0</v>
      </c>
    </row>
    <row r="196" spans="1:8" s="43" customFormat="1" x14ac:dyDescent="0.25">
      <c r="A196" s="16"/>
      <c r="B196" s="16"/>
      <c r="C196" s="10" t="s">
        <v>502</v>
      </c>
      <c r="D196" s="78">
        <f t="shared" si="41"/>
        <v>41650</v>
      </c>
      <c r="E196" s="78"/>
      <c r="F196" s="78">
        <f>51650-10000</f>
        <v>41650</v>
      </c>
      <c r="G196" s="78"/>
      <c r="H196" s="78"/>
    </row>
    <row r="197" spans="1:8" s="42" customFormat="1" x14ac:dyDescent="0.3">
      <c r="A197" s="14"/>
      <c r="B197" s="14"/>
      <c r="C197" s="9" t="s">
        <v>251</v>
      </c>
      <c r="D197" s="78">
        <f t="shared" ref="D197:D198" si="43">SUM(E197:H197)</f>
        <v>77475</v>
      </c>
      <c r="E197" s="78">
        <f>+E198</f>
        <v>0</v>
      </c>
      <c r="F197" s="78">
        <f t="shared" ref="F197:H197" si="44">+F198</f>
        <v>77475</v>
      </c>
      <c r="G197" s="78">
        <f t="shared" si="44"/>
        <v>0</v>
      </c>
      <c r="H197" s="78">
        <f t="shared" si="44"/>
        <v>0</v>
      </c>
    </row>
    <row r="198" spans="1:8" s="43" customFormat="1" ht="49.5" x14ac:dyDescent="0.25">
      <c r="A198" s="16"/>
      <c r="B198" s="16"/>
      <c r="C198" s="10" t="s">
        <v>503</v>
      </c>
      <c r="D198" s="78">
        <f t="shared" si="43"/>
        <v>77475</v>
      </c>
      <c r="E198" s="78"/>
      <c r="F198" s="78">
        <v>77475</v>
      </c>
      <c r="G198" s="78"/>
      <c r="H198" s="78"/>
    </row>
    <row r="199" spans="1:8" s="42" customFormat="1" x14ac:dyDescent="0.3">
      <c r="A199" s="14"/>
      <c r="B199" s="14"/>
      <c r="C199" s="9" t="s">
        <v>268</v>
      </c>
      <c r="D199" s="78">
        <f t="shared" si="32"/>
        <v>163837.29999999999</v>
      </c>
      <c r="E199" s="78">
        <f>+E200+E201+E202</f>
        <v>0</v>
      </c>
      <c r="F199" s="78">
        <f t="shared" ref="F199:H199" si="45">+F200+F201+F202</f>
        <v>163837.29999999999</v>
      </c>
      <c r="G199" s="78">
        <f t="shared" si="45"/>
        <v>0</v>
      </c>
      <c r="H199" s="78">
        <f t="shared" si="45"/>
        <v>0</v>
      </c>
    </row>
    <row r="200" spans="1:8" s="43" customFormat="1" ht="33" x14ac:dyDescent="0.25">
      <c r="A200" s="102"/>
      <c r="B200" s="102"/>
      <c r="C200" s="10" t="s">
        <v>269</v>
      </c>
      <c r="D200" s="78">
        <f t="shared" si="32"/>
        <v>41320</v>
      </c>
      <c r="E200" s="78"/>
      <c r="F200" s="78">
        <v>41320</v>
      </c>
      <c r="G200" s="78"/>
      <c r="H200" s="78"/>
    </row>
    <row r="201" spans="1:8" s="43" customFormat="1" ht="33" x14ac:dyDescent="0.25">
      <c r="A201" s="103"/>
      <c r="B201" s="103"/>
      <c r="C201" s="10" t="s">
        <v>504</v>
      </c>
      <c r="D201" s="78">
        <f t="shared" si="32"/>
        <v>41650</v>
      </c>
      <c r="E201" s="78"/>
      <c r="F201" s="78">
        <f>51650-10000</f>
        <v>41650</v>
      </c>
      <c r="G201" s="78"/>
      <c r="H201" s="78"/>
    </row>
    <row r="202" spans="1:8" s="43" customFormat="1" ht="33" x14ac:dyDescent="0.25">
      <c r="A202" s="104"/>
      <c r="B202" s="104"/>
      <c r="C202" s="10" t="s">
        <v>270</v>
      </c>
      <c r="D202" s="78">
        <f t="shared" ref="D202" si="46">SUM(E202:H202)</f>
        <v>80867.3</v>
      </c>
      <c r="E202" s="78"/>
      <c r="F202" s="78">
        <v>80867.3</v>
      </c>
      <c r="G202" s="78"/>
      <c r="H202" s="78"/>
    </row>
    <row r="203" spans="1:8" s="42" customFormat="1" x14ac:dyDescent="0.3">
      <c r="A203" s="6"/>
      <c r="B203" s="6"/>
      <c r="C203" s="9" t="s">
        <v>271</v>
      </c>
      <c r="D203" s="78">
        <f t="shared" ref="D203:D204" si="47">SUM(E203:H203)</f>
        <v>160684.1</v>
      </c>
      <c r="E203" s="78">
        <f>+E204+E205+E206</f>
        <v>0</v>
      </c>
      <c r="F203" s="78">
        <f t="shared" ref="F203:H203" si="48">+F204+F205+F206</f>
        <v>160684.1</v>
      </c>
      <c r="G203" s="78">
        <f t="shared" si="48"/>
        <v>0</v>
      </c>
      <c r="H203" s="78">
        <f t="shared" si="48"/>
        <v>0</v>
      </c>
    </row>
    <row r="204" spans="1:8" s="43" customFormat="1" ht="33" x14ac:dyDescent="0.25">
      <c r="A204" s="102"/>
      <c r="B204" s="102"/>
      <c r="C204" s="10" t="s">
        <v>272</v>
      </c>
      <c r="D204" s="78">
        <f t="shared" si="47"/>
        <v>96120.6</v>
      </c>
      <c r="E204" s="78"/>
      <c r="F204" s="78">
        <v>96120.6</v>
      </c>
      <c r="G204" s="78"/>
      <c r="H204" s="78"/>
    </row>
    <row r="205" spans="1:8" s="43" customFormat="1" ht="33" x14ac:dyDescent="0.25">
      <c r="A205" s="103"/>
      <c r="B205" s="103"/>
      <c r="C205" s="10" t="s">
        <v>561</v>
      </c>
      <c r="D205" s="78">
        <f t="shared" ref="D205" si="49">SUM(E205:H205)</f>
        <v>31299</v>
      </c>
      <c r="E205" s="78"/>
      <c r="F205" s="78">
        <v>31299</v>
      </c>
      <c r="G205" s="78"/>
      <c r="H205" s="78"/>
    </row>
    <row r="206" spans="1:8" s="43" customFormat="1" x14ac:dyDescent="0.25">
      <c r="A206" s="104"/>
      <c r="B206" s="104"/>
      <c r="C206" s="10" t="s">
        <v>562</v>
      </c>
      <c r="D206" s="78">
        <f t="shared" ref="D206" si="50">SUM(E206:H206)</f>
        <v>33264.5</v>
      </c>
      <c r="E206" s="78"/>
      <c r="F206" s="78">
        <v>33264.5</v>
      </c>
      <c r="G206" s="78"/>
      <c r="H206" s="78"/>
    </row>
    <row r="207" spans="1:8" s="42" customFormat="1" ht="49.5" x14ac:dyDescent="0.3">
      <c r="A207" s="13"/>
      <c r="B207" s="13"/>
      <c r="C207" s="13" t="s">
        <v>563</v>
      </c>
      <c r="D207" s="72">
        <f>SUM(E207:H207)</f>
        <v>145328.4</v>
      </c>
      <c r="E207" s="72">
        <f>+E209+E211+E213+E216+E221+E223+E226+E228+E231</f>
        <v>0</v>
      </c>
      <c r="F207" s="72">
        <f t="shared" ref="F207:H207" si="51">+F209+F211+F213+F216+F221+F223+F226+F228+F231</f>
        <v>0</v>
      </c>
      <c r="G207" s="72">
        <f t="shared" si="51"/>
        <v>145328.4</v>
      </c>
      <c r="H207" s="72">
        <f t="shared" si="51"/>
        <v>0</v>
      </c>
    </row>
    <row r="208" spans="1:8" s="40" customFormat="1" x14ac:dyDescent="0.3">
      <c r="A208" s="6"/>
      <c r="B208" s="6"/>
      <c r="C208" s="6" t="s">
        <v>258</v>
      </c>
      <c r="D208" s="71"/>
      <c r="E208" s="71"/>
      <c r="F208" s="71"/>
      <c r="G208" s="71"/>
      <c r="H208" s="71"/>
    </row>
    <row r="209" spans="1:8" s="43" customFormat="1" x14ac:dyDescent="0.25">
      <c r="A209" s="23"/>
      <c r="B209" s="23"/>
      <c r="C209" s="9" t="s">
        <v>260</v>
      </c>
      <c r="D209" s="78">
        <f t="shared" ref="D209:D210" si="52">SUM(E209:H209)</f>
        <v>5500</v>
      </c>
      <c r="E209" s="78">
        <f>+E210</f>
        <v>0</v>
      </c>
      <c r="F209" s="78">
        <f t="shared" ref="F209:H209" si="53">+F210</f>
        <v>0</v>
      </c>
      <c r="G209" s="78">
        <f t="shared" si="53"/>
        <v>5500</v>
      </c>
      <c r="H209" s="78">
        <f t="shared" si="53"/>
        <v>0</v>
      </c>
    </row>
    <row r="210" spans="1:8" s="43" customFormat="1" ht="49.5" x14ac:dyDescent="0.25">
      <c r="A210" s="55"/>
      <c r="B210" s="55"/>
      <c r="C210" s="10" t="s">
        <v>273</v>
      </c>
      <c r="D210" s="78">
        <f t="shared" si="52"/>
        <v>5500</v>
      </c>
      <c r="E210" s="78"/>
      <c r="F210" s="78"/>
      <c r="G210" s="78">
        <v>5500</v>
      </c>
      <c r="H210" s="78"/>
    </row>
    <row r="211" spans="1:8" s="42" customFormat="1" x14ac:dyDescent="0.3">
      <c r="A211" s="23"/>
      <c r="B211" s="23"/>
      <c r="C211" s="9" t="s">
        <v>241</v>
      </c>
      <c r="D211" s="78">
        <f t="shared" ref="D211:D217" si="54">SUM(E211:H211)</f>
        <v>8720</v>
      </c>
      <c r="E211" s="78">
        <f>+E212</f>
        <v>0</v>
      </c>
      <c r="F211" s="78">
        <f t="shared" ref="F211:H211" si="55">+F212</f>
        <v>0</v>
      </c>
      <c r="G211" s="78">
        <f t="shared" si="55"/>
        <v>8720</v>
      </c>
      <c r="H211" s="78">
        <f t="shared" si="55"/>
        <v>0</v>
      </c>
    </row>
    <row r="212" spans="1:8" s="43" customFormat="1" ht="33" x14ac:dyDescent="0.25">
      <c r="A212" s="56"/>
      <c r="B212" s="56"/>
      <c r="C212" s="10" t="s">
        <v>505</v>
      </c>
      <c r="D212" s="78">
        <f t="shared" si="54"/>
        <v>8720</v>
      </c>
      <c r="E212" s="78"/>
      <c r="F212" s="78"/>
      <c r="G212" s="78">
        <v>8720</v>
      </c>
      <c r="H212" s="78"/>
    </row>
    <row r="213" spans="1:8" s="42" customFormat="1" x14ac:dyDescent="0.3">
      <c r="A213" s="23"/>
      <c r="B213" s="23"/>
      <c r="C213" s="9" t="s">
        <v>243</v>
      </c>
      <c r="D213" s="78">
        <f t="shared" si="54"/>
        <v>32053</v>
      </c>
      <c r="E213" s="78">
        <f>+E214+E215</f>
        <v>0</v>
      </c>
      <c r="F213" s="78">
        <f t="shared" ref="F213:H213" si="56">+F214+F215</f>
        <v>0</v>
      </c>
      <c r="G213" s="78">
        <f t="shared" si="56"/>
        <v>32053</v>
      </c>
      <c r="H213" s="78">
        <f t="shared" si="56"/>
        <v>0</v>
      </c>
    </row>
    <row r="214" spans="1:8" s="43" customFormat="1" x14ac:dyDescent="0.25">
      <c r="A214" s="91"/>
      <c r="B214" s="91"/>
      <c r="C214" s="10" t="s">
        <v>506</v>
      </c>
      <c r="D214" s="78">
        <f t="shared" si="54"/>
        <v>17053</v>
      </c>
      <c r="E214" s="78"/>
      <c r="F214" s="78"/>
      <c r="G214" s="78">
        <v>17053</v>
      </c>
      <c r="H214" s="78"/>
    </row>
    <row r="215" spans="1:8" s="43" customFormat="1" ht="33" x14ac:dyDescent="0.25">
      <c r="A215" s="90"/>
      <c r="B215" s="90"/>
      <c r="C215" s="10" t="s">
        <v>507</v>
      </c>
      <c r="D215" s="78">
        <f t="shared" si="54"/>
        <v>15000</v>
      </c>
      <c r="E215" s="78"/>
      <c r="F215" s="78"/>
      <c r="G215" s="78">
        <v>15000</v>
      </c>
      <c r="H215" s="78"/>
    </row>
    <row r="216" spans="1:8" s="42" customFormat="1" x14ac:dyDescent="0.3">
      <c r="A216" s="23"/>
      <c r="B216" s="23"/>
      <c r="C216" s="9" t="s">
        <v>247</v>
      </c>
      <c r="D216" s="78">
        <f t="shared" si="54"/>
        <v>51490</v>
      </c>
      <c r="E216" s="78">
        <f>+E217+E218+E219+E220</f>
        <v>0</v>
      </c>
      <c r="F216" s="78">
        <f t="shared" ref="F216:H216" si="57">+F217+F218+F219+F220</f>
        <v>0</v>
      </c>
      <c r="G216" s="78">
        <f t="shared" si="57"/>
        <v>51490</v>
      </c>
      <c r="H216" s="78">
        <f t="shared" si="57"/>
        <v>0</v>
      </c>
    </row>
    <row r="217" spans="1:8" s="43" customFormat="1" ht="33" x14ac:dyDescent="0.25">
      <c r="A217" s="91"/>
      <c r="B217" s="91"/>
      <c r="C217" s="10" t="s">
        <v>274</v>
      </c>
      <c r="D217" s="78">
        <f t="shared" si="54"/>
        <v>10900</v>
      </c>
      <c r="E217" s="78"/>
      <c r="F217" s="78"/>
      <c r="G217" s="78">
        <v>10900</v>
      </c>
      <c r="H217" s="78"/>
    </row>
    <row r="218" spans="1:8" s="43" customFormat="1" ht="33" x14ac:dyDescent="0.25">
      <c r="A218" s="89"/>
      <c r="B218" s="89"/>
      <c r="C218" s="10" t="s">
        <v>508</v>
      </c>
      <c r="D218" s="78">
        <f t="shared" ref="D218:D224" si="58">SUM(E218:H218)</f>
        <v>14040</v>
      </c>
      <c r="E218" s="78"/>
      <c r="F218" s="78"/>
      <c r="G218" s="78">
        <v>14040</v>
      </c>
      <c r="H218" s="78"/>
    </row>
    <row r="219" spans="1:8" s="43" customFormat="1" ht="33" x14ac:dyDescent="0.25">
      <c r="A219" s="89"/>
      <c r="B219" s="89"/>
      <c r="C219" s="10" t="s">
        <v>509</v>
      </c>
      <c r="D219" s="78">
        <f t="shared" ref="D219:D222" si="59">SUM(E219:H219)</f>
        <v>25440</v>
      </c>
      <c r="E219" s="78"/>
      <c r="F219" s="78"/>
      <c r="G219" s="78">
        <v>25440</v>
      </c>
      <c r="H219" s="78"/>
    </row>
    <row r="220" spans="1:8" s="43" customFormat="1" ht="33" x14ac:dyDescent="0.25">
      <c r="A220" s="90"/>
      <c r="B220" s="90"/>
      <c r="C220" s="10" t="s">
        <v>510</v>
      </c>
      <c r="D220" s="78">
        <f t="shared" si="59"/>
        <v>1110</v>
      </c>
      <c r="E220" s="78"/>
      <c r="F220" s="78"/>
      <c r="G220" s="78">
        <v>1110</v>
      </c>
      <c r="H220" s="78"/>
    </row>
    <row r="221" spans="1:8" s="42" customFormat="1" x14ac:dyDescent="0.3">
      <c r="A221" s="23"/>
      <c r="B221" s="23"/>
      <c r="C221" s="9" t="s">
        <v>249</v>
      </c>
      <c r="D221" s="78">
        <f t="shared" si="59"/>
        <v>540</v>
      </c>
      <c r="E221" s="78">
        <f>+E222</f>
        <v>0</v>
      </c>
      <c r="F221" s="78">
        <f t="shared" ref="F221:H221" si="60">+F222</f>
        <v>0</v>
      </c>
      <c r="G221" s="78">
        <f t="shared" si="60"/>
        <v>540</v>
      </c>
      <c r="H221" s="78">
        <f t="shared" si="60"/>
        <v>0</v>
      </c>
    </row>
    <row r="222" spans="1:8" s="43" customFormat="1" ht="33" x14ac:dyDescent="0.25">
      <c r="A222" s="56"/>
      <c r="B222" s="56"/>
      <c r="C222" s="10" t="s">
        <v>511</v>
      </c>
      <c r="D222" s="78">
        <f t="shared" si="59"/>
        <v>540</v>
      </c>
      <c r="E222" s="78"/>
      <c r="F222" s="78"/>
      <c r="G222" s="78">
        <v>540</v>
      </c>
      <c r="H222" s="78"/>
    </row>
    <row r="223" spans="1:8" s="42" customFormat="1" x14ac:dyDescent="0.3">
      <c r="A223" s="23"/>
      <c r="B223" s="23"/>
      <c r="C223" s="9" t="s">
        <v>251</v>
      </c>
      <c r="D223" s="78">
        <f t="shared" si="58"/>
        <v>25380</v>
      </c>
      <c r="E223" s="78">
        <f>+E224+E225</f>
        <v>0</v>
      </c>
      <c r="F223" s="78">
        <f t="shared" ref="F223:H223" si="61">+F224+F225</f>
        <v>0</v>
      </c>
      <c r="G223" s="78">
        <f t="shared" si="61"/>
        <v>25380</v>
      </c>
      <c r="H223" s="78">
        <f t="shared" si="61"/>
        <v>0</v>
      </c>
    </row>
    <row r="224" spans="1:8" s="43" customFormat="1" ht="49.5" x14ac:dyDescent="0.25">
      <c r="A224" s="91"/>
      <c r="B224" s="91"/>
      <c r="C224" s="10" t="s">
        <v>512</v>
      </c>
      <c r="D224" s="78">
        <f t="shared" si="58"/>
        <v>12960</v>
      </c>
      <c r="E224" s="78"/>
      <c r="F224" s="78"/>
      <c r="G224" s="78">
        <v>12960</v>
      </c>
      <c r="H224" s="78"/>
    </row>
    <row r="225" spans="1:8" s="43" customFormat="1" ht="49.5" x14ac:dyDescent="0.25">
      <c r="A225" s="90"/>
      <c r="B225" s="90"/>
      <c r="C225" s="10" t="s">
        <v>275</v>
      </c>
      <c r="D225" s="78">
        <f t="shared" ref="D225:D232" si="62">SUM(E225:H225)</f>
        <v>12420</v>
      </c>
      <c r="E225" s="78"/>
      <c r="F225" s="78"/>
      <c r="G225" s="78">
        <v>12420</v>
      </c>
      <c r="H225" s="78"/>
    </row>
    <row r="226" spans="1:8" s="42" customFormat="1" x14ac:dyDescent="0.3">
      <c r="A226" s="23"/>
      <c r="B226" s="23"/>
      <c r="C226" s="9" t="s">
        <v>255</v>
      </c>
      <c r="D226" s="78">
        <f t="shared" si="62"/>
        <v>5500</v>
      </c>
      <c r="E226" s="78">
        <f>+E227</f>
        <v>0</v>
      </c>
      <c r="F226" s="78">
        <f t="shared" ref="F226:H226" si="63">+F227</f>
        <v>0</v>
      </c>
      <c r="G226" s="78">
        <f t="shared" si="63"/>
        <v>5500</v>
      </c>
      <c r="H226" s="78">
        <f t="shared" si="63"/>
        <v>0</v>
      </c>
    </row>
    <row r="227" spans="1:8" s="43" customFormat="1" ht="33" x14ac:dyDescent="0.25">
      <c r="A227" s="56"/>
      <c r="B227" s="56"/>
      <c r="C227" s="10" t="s">
        <v>513</v>
      </c>
      <c r="D227" s="78">
        <f t="shared" si="62"/>
        <v>5500</v>
      </c>
      <c r="E227" s="78"/>
      <c r="F227" s="78"/>
      <c r="G227" s="78">
        <v>5500</v>
      </c>
      <c r="H227" s="78"/>
    </row>
    <row r="228" spans="1:8" s="43" customFormat="1" x14ac:dyDescent="0.25">
      <c r="A228" s="23"/>
      <c r="B228" s="23"/>
      <c r="C228" s="9" t="s">
        <v>268</v>
      </c>
      <c r="D228" s="78">
        <f t="shared" si="62"/>
        <v>10128.6</v>
      </c>
      <c r="E228" s="78">
        <f>+E229+E230</f>
        <v>0</v>
      </c>
      <c r="F228" s="78">
        <f t="shared" ref="F228:H228" si="64">+F229+F230</f>
        <v>0</v>
      </c>
      <c r="G228" s="78">
        <f t="shared" si="64"/>
        <v>10128.6</v>
      </c>
      <c r="H228" s="78">
        <f t="shared" si="64"/>
        <v>0</v>
      </c>
    </row>
    <row r="229" spans="1:8" s="43" customFormat="1" ht="33" x14ac:dyDescent="0.25">
      <c r="A229" s="91"/>
      <c r="B229" s="91"/>
      <c r="C229" s="10" t="s">
        <v>276</v>
      </c>
      <c r="D229" s="78">
        <f t="shared" si="62"/>
        <v>8175</v>
      </c>
      <c r="E229" s="78"/>
      <c r="F229" s="78"/>
      <c r="G229" s="78">
        <v>8175</v>
      </c>
      <c r="H229" s="78"/>
    </row>
    <row r="230" spans="1:8" s="43" customFormat="1" ht="49.5" x14ac:dyDescent="0.25">
      <c r="A230" s="90"/>
      <c r="B230" s="90"/>
      <c r="C230" s="10" t="s">
        <v>514</v>
      </c>
      <c r="D230" s="78">
        <f t="shared" si="62"/>
        <v>1953.6</v>
      </c>
      <c r="E230" s="78"/>
      <c r="F230" s="78"/>
      <c r="G230" s="78">
        <v>1953.6</v>
      </c>
      <c r="H230" s="78"/>
    </row>
    <row r="231" spans="1:8" s="42" customFormat="1" x14ac:dyDescent="0.3">
      <c r="A231" s="23"/>
      <c r="B231" s="23"/>
      <c r="C231" s="9" t="s">
        <v>271</v>
      </c>
      <c r="D231" s="78">
        <f t="shared" si="62"/>
        <v>6016.8</v>
      </c>
      <c r="E231" s="78">
        <f>+E232</f>
        <v>0</v>
      </c>
      <c r="F231" s="78">
        <f t="shared" ref="F231:H231" si="65">+F232</f>
        <v>0</v>
      </c>
      <c r="G231" s="78">
        <f t="shared" si="65"/>
        <v>6016.8</v>
      </c>
      <c r="H231" s="78">
        <f t="shared" si="65"/>
        <v>0</v>
      </c>
    </row>
    <row r="232" spans="1:8" s="43" customFormat="1" ht="49.5" x14ac:dyDescent="0.25">
      <c r="A232" s="56"/>
      <c r="B232" s="56"/>
      <c r="C232" s="10" t="s">
        <v>564</v>
      </c>
      <c r="D232" s="78">
        <f t="shared" si="62"/>
        <v>6016.8</v>
      </c>
      <c r="E232" s="78"/>
      <c r="F232" s="78"/>
      <c r="G232" s="78">
        <v>6016.8</v>
      </c>
      <c r="H232" s="78"/>
    </row>
    <row r="233" spans="1:8" s="39" customFormat="1" ht="33" x14ac:dyDescent="0.3">
      <c r="A233" s="6">
        <v>1075</v>
      </c>
      <c r="B233" s="6">
        <v>32001</v>
      </c>
      <c r="C233" s="7" t="s">
        <v>277</v>
      </c>
      <c r="D233" s="71">
        <f>+E233+F233+G233+H233</f>
        <v>394707.80000000005</v>
      </c>
      <c r="E233" s="71">
        <f>+E235</f>
        <v>0</v>
      </c>
      <c r="F233" s="71">
        <f t="shared" ref="F233:H233" si="66">+F235</f>
        <v>384721.4</v>
      </c>
      <c r="G233" s="71">
        <f t="shared" si="66"/>
        <v>9986.4</v>
      </c>
      <c r="H233" s="71">
        <f t="shared" si="66"/>
        <v>0</v>
      </c>
    </row>
    <row r="234" spans="1:8" s="39" customFormat="1" x14ac:dyDescent="0.3">
      <c r="A234" s="54"/>
      <c r="B234" s="54"/>
      <c r="C234" s="12" t="s">
        <v>3</v>
      </c>
      <c r="D234" s="75"/>
      <c r="E234" s="75"/>
      <c r="F234" s="75"/>
      <c r="G234" s="75"/>
      <c r="H234" s="75"/>
    </row>
    <row r="235" spans="1:8" s="41" customFormat="1" x14ac:dyDescent="0.3">
      <c r="A235" s="17"/>
      <c r="B235" s="17"/>
      <c r="C235" s="9" t="s">
        <v>238</v>
      </c>
      <c r="D235" s="76">
        <f>SUM(E235:H235)</f>
        <v>394707.80000000005</v>
      </c>
      <c r="E235" s="76">
        <f>+E236+E237+E238</f>
        <v>0</v>
      </c>
      <c r="F235" s="76">
        <f t="shared" ref="F235:H235" si="67">+F236+F237+F238</f>
        <v>384721.4</v>
      </c>
      <c r="G235" s="76">
        <f t="shared" si="67"/>
        <v>9986.4</v>
      </c>
      <c r="H235" s="76">
        <f t="shared" si="67"/>
        <v>0</v>
      </c>
    </row>
    <row r="236" spans="1:8" s="44" customFormat="1" ht="33" x14ac:dyDescent="0.25">
      <c r="A236" s="97"/>
      <c r="B236" s="97"/>
      <c r="C236" s="11" t="s">
        <v>278</v>
      </c>
      <c r="D236" s="76">
        <f>+E236+F236+G236+H236</f>
        <v>101726.7</v>
      </c>
      <c r="E236" s="76"/>
      <c r="F236" s="76">
        <v>101726.7</v>
      </c>
      <c r="G236" s="76"/>
      <c r="H236" s="76"/>
    </row>
    <row r="237" spans="1:8" s="44" customFormat="1" x14ac:dyDescent="0.25">
      <c r="A237" s="101"/>
      <c r="B237" s="101"/>
      <c r="C237" s="11" t="s">
        <v>279</v>
      </c>
      <c r="D237" s="76">
        <f>+E237+F237+G237+H237</f>
        <v>282994.7</v>
      </c>
      <c r="E237" s="76"/>
      <c r="F237" s="76">
        <v>282994.7</v>
      </c>
      <c r="G237" s="76"/>
      <c r="H237" s="76"/>
    </row>
    <row r="238" spans="1:8" s="44" customFormat="1" x14ac:dyDescent="0.25">
      <c r="A238" s="98"/>
      <c r="B238" s="98"/>
      <c r="C238" s="11" t="s">
        <v>280</v>
      </c>
      <c r="D238" s="76">
        <f>+E238+F238+G238+H238</f>
        <v>9986.4</v>
      </c>
      <c r="E238" s="76"/>
      <c r="F238" s="76"/>
      <c r="G238" s="76">
        <v>9986.4</v>
      </c>
      <c r="H238" s="76"/>
    </row>
    <row r="239" spans="1:8" s="39" customFormat="1" ht="33" x14ac:dyDescent="0.3">
      <c r="A239" s="6">
        <v>1075</v>
      </c>
      <c r="B239" s="6">
        <v>32008</v>
      </c>
      <c r="C239" s="7" t="s">
        <v>552</v>
      </c>
      <c r="D239" s="71">
        <f>+E239+F239+G239+H239</f>
        <v>11689.599999999999</v>
      </c>
      <c r="E239" s="71">
        <f>+E241+E242</f>
        <v>0</v>
      </c>
      <c r="F239" s="71">
        <f t="shared" ref="F239:H239" si="68">+F241+F242</f>
        <v>0</v>
      </c>
      <c r="G239" s="71">
        <f t="shared" si="68"/>
        <v>0</v>
      </c>
      <c r="H239" s="71">
        <f t="shared" si="68"/>
        <v>11689.599999999999</v>
      </c>
    </row>
    <row r="240" spans="1:8" s="39" customFormat="1" x14ac:dyDescent="0.3">
      <c r="A240" s="54"/>
      <c r="B240" s="54"/>
      <c r="C240" s="12" t="s">
        <v>3</v>
      </c>
      <c r="D240" s="75"/>
      <c r="E240" s="75"/>
      <c r="F240" s="75"/>
      <c r="G240" s="75"/>
      <c r="H240" s="75"/>
    </row>
    <row r="241" spans="1:8" s="44" customFormat="1" ht="33" x14ac:dyDescent="0.25">
      <c r="A241" s="17"/>
      <c r="B241" s="17"/>
      <c r="C241" s="9" t="s">
        <v>277</v>
      </c>
      <c r="D241" s="76">
        <f>SUM(E241:H241)</f>
        <v>2231</v>
      </c>
      <c r="E241" s="76">
        <f>+E242+E243</f>
        <v>0</v>
      </c>
      <c r="F241" s="76">
        <f t="shared" ref="F241:G241" si="69">+F242+F243</f>
        <v>0</v>
      </c>
      <c r="G241" s="76">
        <f t="shared" si="69"/>
        <v>0</v>
      </c>
      <c r="H241" s="76">
        <v>2231</v>
      </c>
    </row>
    <row r="242" spans="1:8" s="44" customFormat="1" x14ac:dyDescent="0.25">
      <c r="A242" s="17"/>
      <c r="B242" s="17"/>
      <c r="C242" s="9" t="s">
        <v>238</v>
      </c>
      <c r="D242" s="76">
        <f>SUM(E242:H242)</f>
        <v>9458.5999999999985</v>
      </c>
      <c r="E242" s="76">
        <f>+E243+E244</f>
        <v>0</v>
      </c>
      <c r="F242" s="76">
        <f t="shared" ref="F242:H242" si="70">+F243+F244</f>
        <v>0</v>
      </c>
      <c r="G242" s="76">
        <f t="shared" si="70"/>
        <v>0</v>
      </c>
      <c r="H242" s="76">
        <f t="shared" si="70"/>
        <v>9458.5999999999985</v>
      </c>
    </row>
    <row r="243" spans="1:8" s="44" customFormat="1" x14ac:dyDescent="0.25">
      <c r="A243" s="97"/>
      <c r="B243" s="97"/>
      <c r="C243" s="11" t="s">
        <v>281</v>
      </c>
      <c r="D243" s="76">
        <f t="shared" ref="D243:D244" si="71">+E243+F243+G243+H243</f>
        <v>1185.7999999999997</v>
      </c>
      <c r="E243" s="76"/>
      <c r="F243" s="76"/>
      <c r="G243" s="76"/>
      <c r="H243" s="76">
        <v>1185.7999999999997</v>
      </c>
    </row>
    <row r="244" spans="1:8" s="44" customFormat="1" x14ac:dyDescent="0.25">
      <c r="A244" s="98"/>
      <c r="B244" s="98"/>
      <c r="C244" s="11" t="s">
        <v>282</v>
      </c>
      <c r="D244" s="76">
        <f t="shared" si="71"/>
        <v>8272.7999999999993</v>
      </c>
      <c r="E244" s="76"/>
      <c r="F244" s="76"/>
      <c r="G244" s="76"/>
      <c r="H244" s="76">
        <v>8272.7999999999993</v>
      </c>
    </row>
    <row r="245" spans="1:8" s="39" customFormat="1" ht="33" x14ac:dyDescent="0.3">
      <c r="A245" s="6">
        <v>1111</v>
      </c>
      <c r="B245" s="6">
        <v>32001</v>
      </c>
      <c r="C245" s="7" t="s">
        <v>553</v>
      </c>
      <c r="D245" s="71">
        <f>+E245+F245+G245+H245</f>
        <v>462109.2</v>
      </c>
      <c r="E245" s="71">
        <f>+E247</f>
        <v>0</v>
      </c>
      <c r="F245" s="71">
        <f t="shared" ref="F245:H245" si="72">+F247</f>
        <v>462109.2</v>
      </c>
      <c r="G245" s="71">
        <f t="shared" si="72"/>
        <v>0</v>
      </c>
      <c r="H245" s="71">
        <f t="shared" si="72"/>
        <v>0</v>
      </c>
    </row>
    <row r="246" spans="1:8" s="39" customFormat="1" x14ac:dyDescent="0.3">
      <c r="A246" s="54"/>
      <c r="B246" s="54"/>
      <c r="C246" s="12" t="s">
        <v>3</v>
      </c>
      <c r="D246" s="75"/>
      <c r="E246" s="75"/>
      <c r="F246" s="75"/>
      <c r="G246" s="75"/>
      <c r="H246" s="75"/>
    </row>
    <row r="247" spans="1:8" s="41" customFormat="1" x14ac:dyDescent="0.3">
      <c r="A247" s="54"/>
      <c r="B247" s="54"/>
      <c r="C247" s="9" t="s">
        <v>238</v>
      </c>
      <c r="D247" s="76">
        <f>SUM(E247:H247)</f>
        <v>462109.2</v>
      </c>
      <c r="E247" s="76">
        <f>+E248</f>
        <v>0</v>
      </c>
      <c r="F247" s="76">
        <f t="shared" ref="F247:H247" si="73">+F248</f>
        <v>462109.2</v>
      </c>
      <c r="G247" s="76">
        <f t="shared" si="73"/>
        <v>0</v>
      </c>
      <c r="H247" s="76">
        <f t="shared" si="73"/>
        <v>0</v>
      </c>
    </row>
    <row r="248" spans="1:8" s="44" customFormat="1" x14ac:dyDescent="0.25">
      <c r="A248" s="57"/>
      <c r="B248" s="57"/>
      <c r="C248" s="11" t="s">
        <v>283</v>
      </c>
      <c r="D248" s="76">
        <f>+E248+F248+G248+H248</f>
        <v>462109.2</v>
      </c>
      <c r="E248" s="76"/>
      <c r="F248" s="76">
        <v>462109.2</v>
      </c>
      <c r="G248" s="76"/>
      <c r="H248" s="76"/>
    </row>
    <row r="249" spans="1:8" s="39" customFormat="1" x14ac:dyDescent="0.3">
      <c r="A249" s="6">
        <v>1124</v>
      </c>
      <c r="B249" s="6">
        <v>32001</v>
      </c>
      <c r="C249" s="7" t="s">
        <v>115</v>
      </c>
      <c r="D249" s="71">
        <f>SUM(E249:H249)</f>
        <v>20000</v>
      </c>
      <c r="E249" s="71">
        <v>0</v>
      </c>
      <c r="F249" s="71">
        <v>0</v>
      </c>
      <c r="G249" s="71">
        <v>0</v>
      </c>
      <c r="H249" s="71">
        <v>20000</v>
      </c>
    </row>
    <row r="250" spans="1:8" s="39" customFormat="1" ht="49.5" x14ac:dyDescent="0.3">
      <c r="A250" s="6">
        <v>1130</v>
      </c>
      <c r="B250" s="6">
        <v>31001</v>
      </c>
      <c r="C250" s="7" t="s">
        <v>116</v>
      </c>
      <c r="D250" s="71">
        <f>SUM(E250:H250)</f>
        <v>26874</v>
      </c>
      <c r="E250" s="71">
        <v>0</v>
      </c>
      <c r="F250" s="71">
        <v>0</v>
      </c>
      <c r="G250" s="71">
        <v>0</v>
      </c>
      <c r="H250" s="71">
        <v>26874</v>
      </c>
    </row>
    <row r="251" spans="1:8" s="39" customFormat="1" ht="49.5" x14ac:dyDescent="0.3">
      <c r="A251" s="6">
        <v>1162</v>
      </c>
      <c r="B251" s="6">
        <v>32004</v>
      </c>
      <c r="C251" s="7" t="s">
        <v>284</v>
      </c>
      <c r="D251" s="71">
        <f>SUM(E251:H251)</f>
        <v>5518838</v>
      </c>
      <c r="E251" s="71">
        <v>0</v>
      </c>
      <c r="F251" s="71">
        <v>0</v>
      </c>
      <c r="G251" s="71">
        <v>0</v>
      </c>
      <c r="H251" s="71">
        <f>450000+5068838</f>
        <v>5518838</v>
      </c>
    </row>
    <row r="252" spans="1:8" s="39" customFormat="1" ht="33" x14ac:dyDescent="0.3">
      <c r="A252" s="6">
        <v>1162</v>
      </c>
      <c r="B252" s="6">
        <v>32005</v>
      </c>
      <c r="C252" s="7" t="s">
        <v>515</v>
      </c>
      <c r="D252" s="71">
        <f>SUM(E252:H252)</f>
        <v>1177000</v>
      </c>
      <c r="E252" s="71">
        <v>0</v>
      </c>
      <c r="F252" s="71">
        <v>837000</v>
      </c>
      <c r="G252" s="71">
        <v>0</v>
      </c>
      <c r="H252" s="71">
        <v>340000</v>
      </c>
    </row>
    <row r="253" spans="1:8" s="39" customFormat="1" ht="33" x14ac:dyDescent="0.3">
      <c r="A253" s="6">
        <v>1163</v>
      </c>
      <c r="B253" s="6">
        <v>12001</v>
      </c>
      <c r="C253" s="7" t="s">
        <v>285</v>
      </c>
      <c r="D253" s="71">
        <f>+E253+F253+G253+H253</f>
        <v>3230947.5999999996</v>
      </c>
      <c r="E253" s="71">
        <f>+E255+E257</f>
        <v>3230947.5999999996</v>
      </c>
      <c r="F253" s="71">
        <f t="shared" ref="F253:H253" si="74">+F255+F257</f>
        <v>0</v>
      </c>
      <c r="G253" s="71">
        <f t="shared" si="74"/>
        <v>0</v>
      </c>
      <c r="H253" s="71">
        <f t="shared" si="74"/>
        <v>0</v>
      </c>
    </row>
    <row r="254" spans="1:8" s="39" customFormat="1" x14ac:dyDescent="0.3">
      <c r="A254" s="54"/>
      <c r="B254" s="58"/>
      <c r="C254" s="12" t="s">
        <v>3</v>
      </c>
      <c r="D254" s="75"/>
      <c r="E254" s="75"/>
      <c r="F254" s="75"/>
      <c r="G254" s="75"/>
      <c r="H254" s="75"/>
    </row>
    <row r="255" spans="1:8" s="41" customFormat="1" x14ac:dyDescent="0.3">
      <c r="A255" s="17"/>
      <c r="B255" s="18"/>
      <c r="C255" s="9" t="s">
        <v>238</v>
      </c>
      <c r="D255" s="76">
        <f>SUM(E255:H255)</f>
        <v>2000000</v>
      </c>
      <c r="E255" s="76">
        <f>+E256</f>
        <v>2000000</v>
      </c>
      <c r="F255" s="76">
        <f>+F256</f>
        <v>0</v>
      </c>
      <c r="G255" s="76">
        <f>+G256</f>
        <v>0</v>
      </c>
      <c r="H255" s="76">
        <f>+H256</f>
        <v>0</v>
      </c>
    </row>
    <row r="256" spans="1:8" s="44" customFormat="1" ht="33" x14ac:dyDescent="0.25">
      <c r="A256" s="17"/>
      <c r="B256" s="17"/>
      <c r="C256" s="11" t="s">
        <v>286</v>
      </c>
      <c r="D256" s="76">
        <f>SUM(E256:H256)</f>
        <v>2000000</v>
      </c>
      <c r="E256" s="76">
        <v>2000000</v>
      </c>
      <c r="F256" s="76"/>
      <c r="G256" s="76"/>
      <c r="H256" s="76"/>
    </row>
    <row r="257" spans="1:8" s="41" customFormat="1" x14ac:dyDescent="0.3">
      <c r="A257" s="17"/>
      <c r="B257" s="17"/>
      <c r="C257" s="9" t="s">
        <v>251</v>
      </c>
      <c r="D257" s="76">
        <f>SUM(E257:H257)</f>
        <v>1230947.5999999999</v>
      </c>
      <c r="E257" s="76">
        <f>+E258</f>
        <v>1230947.5999999999</v>
      </c>
      <c r="F257" s="76">
        <f>+F258</f>
        <v>0</v>
      </c>
      <c r="G257" s="76">
        <f>+G258</f>
        <v>0</v>
      </c>
      <c r="H257" s="76">
        <f>+H258</f>
        <v>0</v>
      </c>
    </row>
    <row r="258" spans="1:8" s="44" customFormat="1" x14ac:dyDescent="0.25">
      <c r="A258" s="17"/>
      <c r="B258" s="17"/>
      <c r="C258" s="11" t="s">
        <v>287</v>
      </c>
      <c r="D258" s="76">
        <f>SUM(E258:H258)</f>
        <v>1230947.5999999999</v>
      </c>
      <c r="E258" s="76">
        <f>1380038.2-149090.6</f>
        <v>1230947.5999999999</v>
      </c>
      <c r="F258" s="76"/>
      <c r="G258" s="76"/>
      <c r="H258" s="76"/>
    </row>
    <row r="259" spans="1:8" s="39" customFormat="1" x14ac:dyDescent="0.3">
      <c r="A259" s="6">
        <v>1163</v>
      </c>
      <c r="B259" s="6">
        <v>32001</v>
      </c>
      <c r="C259" s="7" t="s">
        <v>288</v>
      </c>
      <c r="D259" s="71">
        <f>+E259+F259+G259+H259</f>
        <v>1314886.0999999999</v>
      </c>
      <c r="E259" s="71">
        <f>+E261+E264+E267+E270+E272+E274</f>
        <v>1237608.3999999999</v>
      </c>
      <c r="F259" s="71">
        <f>+F261+F264+F267+F270+F272+F274</f>
        <v>0</v>
      </c>
      <c r="G259" s="71">
        <f>+G261+G264+G267+G270+G272+G274</f>
        <v>77277.7</v>
      </c>
      <c r="H259" s="71">
        <f>+H261+H264+H267+H270+H272+H274</f>
        <v>0</v>
      </c>
    </row>
    <row r="260" spans="1:8" s="39" customFormat="1" x14ac:dyDescent="0.3">
      <c r="A260" s="54"/>
      <c r="B260" s="54"/>
      <c r="C260" s="12" t="s">
        <v>3</v>
      </c>
      <c r="D260" s="75"/>
      <c r="E260" s="75">
        <f>+E259-E267</f>
        <v>851749.2</v>
      </c>
      <c r="F260" s="75"/>
      <c r="G260" s="75"/>
      <c r="H260" s="75"/>
    </row>
    <row r="261" spans="1:8" s="41" customFormat="1" x14ac:dyDescent="0.3">
      <c r="A261" s="17"/>
      <c r="B261" s="17"/>
      <c r="C261" s="9" t="s">
        <v>238</v>
      </c>
      <c r="D261" s="76">
        <f t="shared" ref="D261:D275" si="75">SUM(E261:H261)</f>
        <v>344030.69999999995</v>
      </c>
      <c r="E261" s="76">
        <f>+E262+E263</f>
        <v>322274.59999999998</v>
      </c>
      <c r="F261" s="76">
        <f t="shared" ref="F261:H261" si="76">+F262+F263</f>
        <v>0</v>
      </c>
      <c r="G261" s="76">
        <f>+G262+G263</f>
        <v>21756.1</v>
      </c>
      <c r="H261" s="76">
        <f t="shared" si="76"/>
        <v>0</v>
      </c>
    </row>
    <row r="262" spans="1:8" s="44" customFormat="1" x14ac:dyDescent="0.25">
      <c r="A262" s="97"/>
      <c r="B262" s="97"/>
      <c r="C262" s="11" t="s">
        <v>289</v>
      </c>
      <c r="D262" s="76">
        <f t="shared" si="75"/>
        <v>207200</v>
      </c>
      <c r="E262" s="76">
        <v>207200</v>
      </c>
      <c r="F262" s="76"/>
      <c r="G262" s="76"/>
      <c r="H262" s="76"/>
    </row>
    <row r="263" spans="1:8" s="44" customFormat="1" ht="33" x14ac:dyDescent="0.25">
      <c r="A263" s="98"/>
      <c r="B263" s="98"/>
      <c r="C263" s="11" t="s">
        <v>290</v>
      </c>
      <c r="D263" s="76">
        <f t="shared" ref="D263" si="77">SUM(E263:H263)</f>
        <v>136830.70000000001</v>
      </c>
      <c r="E263" s="76">
        <f>136830.7-21756.1</f>
        <v>115074.6</v>
      </c>
      <c r="F263" s="76"/>
      <c r="G263" s="76">
        <v>21756.1</v>
      </c>
      <c r="H263" s="76"/>
    </row>
    <row r="264" spans="1:8" s="41" customFormat="1" x14ac:dyDescent="0.3">
      <c r="A264" s="17"/>
      <c r="B264" s="17"/>
      <c r="C264" s="9" t="s">
        <v>260</v>
      </c>
      <c r="D264" s="76">
        <f t="shared" si="75"/>
        <v>141770.70000000001</v>
      </c>
      <c r="E264" s="76">
        <f>+E265+E266</f>
        <v>115074.6</v>
      </c>
      <c r="F264" s="76">
        <f t="shared" ref="F264:H264" si="78">+F265+F266</f>
        <v>0</v>
      </c>
      <c r="G264" s="76">
        <f t="shared" si="78"/>
        <v>26696.1</v>
      </c>
      <c r="H264" s="76">
        <f t="shared" si="78"/>
        <v>0</v>
      </c>
    </row>
    <row r="265" spans="1:8" s="44" customFormat="1" ht="33" x14ac:dyDescent="0.25">
      <c r="A265" s="97"/>
      <c r="B265" s="97"/>
      <c r="C265" s="11" t="s">
        <v>291</v>
      </c>
      <c r="D265" s="76">
        <f t="shared" si="75"/>
        <v>136830.70000000001</v>
      </c>
      <c r="E265" s="76">
        <f>136830.7-21756.1</f>
        <v>115074.6</v>
      </c>
      <c r="F265" s="76"/>
      <c r="G265" s="76">
        <v>21756.1</v>
      </c>
      <c r="H265" s="76"/>
    </row>
    <row r="266" spans="1:8" s="44" customFormat="1" x14ac:dyDescent="0.25">
      <c r="A266" s="98"/>
      <c r="B266" s="98"/>
      <c r="C266" s="11" t="s">
        <v>292</v>
      </c>
      <c r="D266" s="76">
        <f t="shared" ref="D266:D268" si="79">SUM(E266:H266)</f>
        <v>4940</v>
      </c>
      <c r="E266" s="76"/>
      <c r="F266" s="76"/>
      <c r="G266" s="76">
        <v>4940</v>
      </c>
      <c r="H266" s="76"/>
    </row>
    <row r="267" spans="1:8" s="41" customFormat="1" x14ac:dyDescent="0.3">
      <c r="A267" s="54"/>
      <c r="B267" s="54"/>
      <c r="C267" s="9" t="s">
        <v>243</v>
      </c>
      <c r="D267" s="76">
        <f t="shared" si="79"/>
        <v>390799.2</v>
      </c>
      <c r="E267" s="76">
        <f>+E268+E269</f>
        <v>385859.2</v>
      </c>
      <c r="F267" s="76">
        <f t="shared" ref="F267:H267" si="80">+F268+F269</f>
        <v>0</v>
      </c>
      <c r="G267" s="76">
        <f t="shared" si="80"/>
        <v>4940</v>
      </c>
      <c r="H267" s="76">
        <f t="shared" si="80"/>
        <v>0</v>
      </c>
    </row>
    <row r="268" spans="1:8" s="44" customFormat="1" x14ac:dyDescent="0.25">
      <c r="A268" s="97"/>
      <c r="B268" s="97"/>
      <c r="C268" s="11" t="s">
        <v>293</v>
      </c>
      <c r="D268" s="76">
        <f t="shared" si="79"/>
        <v>4940</v>
      </c>
      <c r="E268" s="76"/>
      <c r="F268" s="76"/>
      <c r="G268" s="76">
        <v>4940</v>
      </c>
      <c r="H268" s="76"/>
    </row>
    <row r="269" spans="1:8" s="44" customFormat="1" x14ac:dyDescent="0.25">
      <c r="A269" s="98"/>
      <c r="B269" s="98"/>
      <c r="C269" s="11" t="s">
        <v>294</v>
      </c>
      <c r="D269" s="76">
        <f t="shared" ref="D269:D271" si="81">SUM(E269:H269)</f>
        <v>385859.2</v>
      </c>
      <c r="E269" s="76">
        <v>385859.2</v>
      </c>
      <c r="F269" s="76"/>
      <c r="G269" s="76"/>
      <c r="H269" s="76"/>
    </row>
    <row r="270" spans="1:8" s="41" customFormat="1" x14ac:dyDescent="0.3">
      <c r="A270" s="54"/>
      <c r="B270" s="54"/>
      <c r="C270" s="9" t="s">
        <v>251</v>
      </c>
      <c r="D270" s="76">
        <f t="shared" si="81"/>
        <v>23885.5</v>
      </c>
      <c r="E270" s="76">
        <f>+E271</f>
        <v>0</v>
      </c>
      <c r="F270" s="76">
        <f>+F271</f>
        <v>0</v>
      </c>
      <c r="G270" s="76">
        <f>+G271</f>
        <v>23885.5</v>
      </c>
      <c r="H270" s="76">
        <f>+H271</f>
        <v>0</v>
      </c>
    </row>
    <row r="271" spans="1:8" s="44" customFormat="1" x14ac:dyDescent="0.25">
      <c r="A271" s="54"/>
      <c r="B271" s="54"/>
      <c r="C271" s="11" t="s">
        <v>295</v>
      </c>
      <c r="D271" s="76">
        <f t="shared" si="81"/>
        <v>23885.5</v>
      </c>
      <c r="E271" s="76"/>
      <c r="F271" s="76"/>
      <c r="G271" s="76">
        <v>23885.5</v>
      </c>
      <c r="H271" s="76"/>
    </row>
    <row r="272" spans="1:8" s="41" customFormat="1" x14ac:dyDescent="0.3">
      <c r="A272" s="54"/>
      <c r="B272" s="54"/>
      <c r="C272" s="9" t="s">
        <v>268</v>
      </c>
      <c r="D272" s="76">
        <f t="shared" si="75"/>
        <v>207200</v>
      </c>
      <c r="E272" s="76">
        <f>+E273</f>
        <v>207200</v>
      </c>
      <c r="F272" s="76">
        <f>+F273</f>
        <v>0</v>
      </c>
      <c r="G272" s="76">
        <f>+G273</f>
        <v>0</v>
      </c>
      <c r="H272" s="76">
        <f>+H273</f>
        <v>0</v>
      </c>
    </row>
    <row r="273" spans="1:8" s="44" customFormat="1" x14ac:dyDescent="0.25">
      <c r="A273" s="54"/>
      <c r="B273" s="54"/>
      <c r="C273" s="11" t="s">
        <v>296</v>
      </c>
      <c r="D273" s="76">
        <f t="shared" si="75"/>
        <v>207200</v>
      </c>
      <c r="E273" s="76">
        <v>207200</v>
      </c>
      <c r="F273" s="76"/>
      <c r="G273" s="76"/>
      <c r="H273" s="76"/>
    </row>
    <row r="274" spans="1:8" s="41" customFormat="1" x14ac:dyDescent="0.3">
      <c r="A274" s="54"/>
      <c r="B274" s="54"/>
      <c r="C274" s="9" t="s">
        <v>271</v>
      </c>
      <c r="D274" s="76">
        <f t="shared" si="75"/>
        <v>207200</v>
      </c>
      <c r="E274" s="76">
        <f>+E275</f>
        <v>207200</v>
      </c>
      <c r="F274" s="76">
        <f>+F275</f>
        <v>0</v>
      </c>
      <c r="G274" s="76">
        <f>+G275</f>
        <v>0</v>
      </c>
      <c r="H274" s="76">
        <f>+H275</f>
        <v>0</v>
      </c>
    </row>
    <row r="275" spans="1:8" s="44" customFormat="1" x14ac:dyDescent="0.25">
      <c r="A275" s="54"/>
      <c r="B275" s="54"/>
      <c r="C275" s="11" t="s">
        <v>297</v>
      </c>
      <c r="D275" s="76">
        <f t="shared" si="75"/>
        <v>207200</v>
      </c>
      <c r="E275" s="76">
        <v>207200</v>
      </c>
      <c r="F275" s="76"/>
      <c r="G275" s="76"/>
      <c r="H275" s="76"/>
    </row>
    <row r="276" spans="1:8" s="39" customFormat="1" x14ac:dyDescent="0.3">
      <c r="A276" s="6">
        <v>1163</v>
      </c>
      <c r="B276" s="6">
        <v>32002</v>
      </c>
      <c r="C276" s="7" t="s">
        <v>298</v>
      </c>
      <c r="D276" s="71">
        <f>+E276+F276+G276+H276</f>
        <v>230405.3</v>
      </c>
      <c r="E276" s="71">
        <f>+E278</f>
        <v>0</v>
      </c>
      <c r="F276" s="71">
        <f t="shared" ref="F276:H276" si="82">+F278</f>
        <v>230405.3</v>
      </c>
      <c r="G276" s="71">
        <f t="shared" si="82"/>
        <v>0</v>
      </c>
      <c r="H276" s="71">
        <f t="shared" si="82"/>
        <v>0</v>
      </c>
    </row>
    <row r="277" spans="1:8" s="39" customFormat="1" x14ac:dyDescent="0.3">
      <c r="A277" s="54"/>
      <c r="B277" s="54"/>
      <c r="C277" s="12" t="s">
        <v>3</v>
      </c>
      <c r="D277" s="75"/>
      <c r="E277" s="75"/>
      <c r="F277" s="75"/>
      <c r="G277" s="75"/>
      <c r="H277" s="75"/>
    </row>
    <row r="278" spans="1:8" s="44" customFormat="1" x14ac:dyDescent="0.25">
      <c r="A278" s="17"/>
      <c r="B278" s="17"/>
      <c r="C278" s="9" t="s">
        <v>238</v>
      </c>
      <c r="D278" s="76">
        <f t="shared" ref="D278:D279" si="83">SUM(E278:H278)</f>
        <v>230405.3</v>
      </c>
      <c r="E278" s="76">
        <f>+E279</f>
        <v>0</v>
      </c>
      <c r="F278" s="76">
        <f t="shared" ref="F278:H278" si="84">+F279</f>
        <v>230405.3</v>
      </c>
      <c r="G278" s="76">
        <f t="shared" si="84"/>
        <v>0</v>
      </c>
      <c r="H278" s="76">
        <f t="shared" si="84"/>
        <v>0</v>
      </c>
    </row>
    <row r="279" spans="1:8" s="44" customFormat="1" ht="33" x14ac:dyDescent="0.25">
      <c r="A279" s="17"/>
      <c r="B279" s="17"/>
      <c r="C279" s="11" t="s">
        <v>299</v>
      </c>
      <c r="D279" s="76">
        <f t="shared" si="83"/>
        <v>230405.3</v>
      </c>
      <c r="E279" s="76"/>
      <c r="F279" s="76">
        <v>230405.3</v>
      </c>
      <c r="G279" s="76"/>
      <c r="H279" s="76"/>
    </row>
    <row r="280" spans="1:8" s="39" customFormat="1" x14ac:dyDescent="0.3">
      <c r="A280" s="6">
        <v>1163</v>
      </c>
      <c r="B280" s="6">
        <v>32003</v>
      </c>
      <c r="C280" s="7" t="s">
        <v>300</v>
      </c>
      <c r="D280" s="71">
        <f>+E280+F280+G280+H280</f>
        <v>495600.00000000006</v>
      </c>
      <c r="E280" s="71">
        <f>+E282</f>
        <v>495600.00000000006</v>
      </c>
      <c r="F280" s="71">
        <f t="shared" ref="F280:H280" si="85">+F282</f>
        <v>0</v>
      </c>
      <c r="G280" s="71">
        <f t="shared" si="85"/>
        <v>0</v>
      </c>
      <c r="H280" s="71">
        <f t="shared" si="85"/>
        <v>0</v>
      </c>
    </row>
    <row r="281" spans="1:8" s="39" customFormat="1" x14ac:dyDescent="0.3">
      <c r="A281" s="54"/>
      <c r="B281" s="54"/>
      <c r="C281" s="12" t="s">
        <v>3</v>
      </c>
      <c r="D281" s="75"/>
      <c r="E281" s="75"/>
      <c r="F281" s="75"/>
      <c r="G281" s="75"/>
      <c r="H281" s="75"/>
    </row>
    <row r="282" spans="1:8" s="44" customFormat="1" x14ac:dyDescent="0.25">
      <c r="A282" s="17"/>
      <c r="B282" s="17"/>
      <c r="C282" s="9" t="s">
        <v>249</v>
      </c>
      <c r="D282" s="76">
        <f t="shared" ref="D282:D283" si="86">SUM(E282:H282)</f>
        <v>495600.00000000006</v>
      </c>
      <c r="E282" s="76">
        <f>+E283</f>
        <v>495600.00000000006</v>
      </c>
      <c r="F282" s="76">
        <f t="shared" ref="F282:H282" si="87">+F283</f>
        <v>0</v>
      </c>
      <c r="G282" s="76">
        <f t="shared" si="87"/>
        <v>0</v>
      </c>
      <c r="H282" s="76">
        <f t="shared" si="87"/>
        <v>0</v>
      </c>
    </row>
    <row r="283" spans="1:8" s="44" customFormat="1" ht="33" x14ac:dyDescent="0.25">
      <c r="A283" s="17"/>
      <c r="B283" s="17"/>
      <c r="C283" s="11" t="s">
        <v>516</v>
      </c>
      <c r="D283" s="76">
        <f t="shared" si="86"/>
        <v>495600.00000000006</v>
      </c>
      <c r="E283" s="76">
        <v>495600.00000000006</v>
      </c>
      <c r="F283" s="76"/>
      <c r="G283" s="76"/>
      <c r="H283" s="76"/>
    </row>
    <row r="284" spans="1:8" s="39" customFormat="1" ht="33" x14ac:dyDescent="0.3">
      <c r="A284" s="6">
        <v>1163</v>
      </c>
      <c r="B284" s="6">
        <v>32006</v>
      </c>
      <c r="C284" s="7" t="s">
        <v>555</v>
      </c>
      <c r="D284" s="71">
        <f>+E284+F284+G284+H284</f>
        <v>400000</v>
      </c>
      <c r="E284" s="71">
        <f>+E286+E288</f>
        <v>0</v>
      </c>
      <c r="F284" s="71">
        <f t="shared" ref="F284:H284" si="88">+F286+F288</f>
        <v>0</v>
      </c>
      <c r="G284" s="71">
        <f t="shared" si="88"/>
        <v>400000</v>
      </c>
      <c r="H284" s="71">
        <f t="shared" si="88"/>
        <v>0</v>
      </c>
    </row>
    <row r="285" spans="1:8" s="39" customFormat="1" x14ac:dyDescent="0.3">
      <c r="A285" s="54"/>
      <c r="B285" s="54"/>
      <c r="C285" s="12" t="s">
        <v>3</v>
      </c>
      <c r="D285" s="75"/>
      <c r="E285" s="75"/>
      <c r="F285" s="75"/>
      <c r="G285" s="75"/>
      <c r="H285" s="75"/>
    </row>
    <row r="286" spans="1:8" s="44" customFormat="1" x14ac:dyDescent="0.25">
      <c r="A286" s="17"/>
      <c r="B286" s="17"/>
      <c r="C286" s="9" t="s">
        <v>247</v>
      </c>
      <c r="D286" s="76">
        <f t="shared" ref="D286:D287" si="89">SUM(E286:H286)</f>
        <v>200000</v>
      </c>
      <c r="E286" s="76">
        <f>+E287</f>
        <v>0</v>
      </c>
      <c r="F286" s="76">
        <f t="shared" ref="F286:H288" si="90">+F287</f>
        <v>0</v>
      </c>
      <c r="G286" s="76">
        <f t="shared" si="90"/>
        <v>200000</v>
      </c>
      <c r="H286" s="76">
        <f t="shared" si="90"/>
        <v>0</v>
      </c>
    </row>
    <row r="287" spans="1:8" s="44" customFormat="1" x14ac:dyDescent="0.25">
      <c r="A287" s="17"/>
      <c r="B287" s="17"/>
      <c r="C287" s="11" t="s">
        <v>301</v>
      </c>
      <c r="D287" s="76">
        <f t="shared" si="89"/>
        <v>200000</v>
      </c>
      <c r="E287" s="76"/>
      <c r="F287" s="76"/>
      <c r="G287" s="76">
        <v>200000</v>
      </c>
      <c r="H287" s="76"/>
    </row>
    <row r="288" spans="1:8" s="44" customFormat="1" x14ac:dyDescent="0.25">
      <c r="A288" s="17"/>
      <c r="B288" s="17"/>
      <c r="C288" s="9" t="s">
        <v>271</v>
      </c>
      <c r="D288" s="76">
        <f t="shared" ref="D288:D289" si="91">SUM(E288:H288)</f>
        <v>200000</v>
      </c>
      <c r="E288" s="76">
        <f>+E289</f>
        <v>0</v>
      </c>
      <c r="F288" s="76">
        <f t="shared" si="90"/>
        <v>0</v>
      </c>
      <c r="G288" s="76">
        <f t="shared" si="90"/>
        <v>200000</v>
      </c>
      <c r="H288" s="76">
        <f t="shared" si="90"/>
        <v>0</v>
      </c>
    </row>
    <row r="289" spans="1:8" s="44" customFormat="1" x14ac:dyDescent="0.25">
      <c r="A289" s="17"/>
      <c r="B289" s="17"/>
      <c r="C289" s="11" t="s">
        <v>302</v>
      </c>
      <c r="D289" s="76">
        <f t="shared" si="91"/>
        <v>200000</v>
      </c>
      <c r="E289" s="76"/>
      <c r="F289" s="76"/>
      <c r="G289" s="76">
        <v>200000</v>
      </c>
      <c r="H289" s="76"/>
    </row>
    <row r="290" spans="1:8" s="39" customFormat="1" ht="33" x14ac:dyDescent="0.3">
      <c r="A290" s="6">
        <v>1168</v>
      </c>
      <c r="B290" s="6">
        <v>32001</v>
      </c>
      <c r="C290" s="7" t="s">
        <v>303</v>
      </c>
      <c r="D290" s="71">
        <f>+E290+F290+G290+H290</f>
        <v>421551.1</v>
      </c>
      <c r="E290" s="71">
        <f>+E292+E295+E297</f>
        <v>0</v>
      </c>
      <c r="F290" s="71">
        <f t="shared" ref="F290:H290" si="92">+F292+F295+F297</f>
        <v>398951.1</v>
      </c>
      <c r="G290" s="71">
        <f t="shared" si="92"/>
        <v>22600</v>
      </c>
      <c r="H290" s="71">
        <f t="shared" si="92"/>
        <v>0</v>
      </c>
    </row>
    <row r="291" spans="1:8" s="39" customFormat="1" x14ac:dyDescent="0.3">
      <c r="A291" s="54"/>
      <c r="B291" s="54"/>
      <c r="C291" s="12" t="s">
        <v>3</v>
      </c>
      <c r="D291" s="75"/>
      <c r="E291" s="75"/>
      <c r="F291" s="75"/>
      <c r="G291" s="75"/>
      <c r="H291" s="75"/>
    </row>
    <row r="292" spans="1:8" s="44" customFormat="1" x14ac:dyDescent="0.25">
      <c r="A292" s="17"/>
      <c r="B292" s="18"/>
      <c r="C292" s="9" t="s">
        <v>238</v>
      </c>
      <c r="D292" s="76">
        <f t="shared" ref="D292:D298" si="93">SUM(E292:H292)</f>
        <v>243551.1</v>
      </c>
      <c r="E292" s="76">
        <f>+E293+E294</f>
        <v>0</v>
      </c>
      <c r="F292" s="76">
        <f t="shared" ref="F292:H292" si="94">+F293+F294</f>
        <v>243551.1</v>
      </c>
      <c r="G292" s="76">
        <f t="shared" si="94"/>
        <v>0</v>
      </c>
      <c r="H292" s="76">
        <f t="shared" si="94"/>
        <v>0</v>
      </c>
    </row>
    <row r="293" spans="1:8" s="44" customFormat="1" x14ac:dyDescent="0.25">
      <c r="A293" s="99"/>
      <c r="B293" s="99"/>
      <c r="C293" s="11" t="s">
        <v>304</v>
      </c>
      <c r="D293" s="76">
        <f t="shared" si="93"/>
        <v>112640.40000000001</v>
      </c>
      <c r="E293" s="76"/>
      <c r="F293" s="76">
        <f>100947.8+11692.6</f>
        <v>112640.40000000001</v>
      </c>
      <c r="G293" s="76"/>
      <c r="H293" s="76"/>
    </row>
    <row r="294" spans="1:8" s="44" customFormat="1" x14ac:dyDescent="0.25">
      <c r="A294" s="100"/>
      <c r="B294" s="100"/>
      <c r="C294" s="11" t="s">
        <v>517</v>
      </c>
      <c r="D294" s="76">
        <f t="shared" ref="D294" si="95">SUM(E294:H294)</f>
        <v>130910.7</v>
      </c>
      <c r="E294" s="76"/>
      <c r="F294" s="76">
        <v>130910.7</v>
      </c>
      <c r="G294" s="76"/>
      <c r="H294" s="76"/>
    </row>
    <row r="295" spans="1:8" s="41" customFormat="1" x14ac:dyDescent="0.3">
      <c r="A295" s="17"/>
      <c r="B295" s="18"/>
      <c r="C295" s="9" t="s">
        <v>247</v>
      </c>
      <c r="D295" s="76">
        <f t="shared" si="93"/>
        <v>22600</v>
      </c>
      <c r="E295" s="76">
        <f>SUM(E296:E296)</f>
        <v>0</v>
      </c>
      <c r="F295" s="76">
        <f>SUM(F296:F296)</f>
        <v>0</v>
      </c>
      <c r="G295" s="76">
        <f>SUM(G296:G296)</f>
        <v>22600</v>
      </c>
      <c r="H295" s="76">
        <f>SUM(H296:H296)</f>
        <v>0</v>
      </c>
    </row>
    <row r="296" spans="1:8" s="44" customFormat="1" ht="33" x14ac:dyDescent="0.25">
      <c r="A296" s="17"/>
      <c r="B296" s="17"/>
      <c r="C296" s="11" t="s">
        <v>305</v>
      </c>
      <c r="D296" s="76">
        <f t="shared" si="93"/>
        <v>22600</v>
      </c>
      <c r="E296" s="76"/>
      <c r="F296" s="76">
        <v>0</v>
      </c>
      <c r="G296" s="76">
        <v>22600</v>
      </c>
      <c r="H296" s="76"/>
    </row>
    <row r="297" spans="1:8" s="41" customFormat="1" x14ac:dyDescent="0.3">
      <c r="A297" s="17"/>
      <c r="B297" s="18"/>
      <c r="C297" s="9" t="s">
        <v>255</v>
      </c>
      <c r="D297" s="76">
        <f t="shared" si="93"/>
        <v>155400</v>
      </c>
      <c r="E297" s="76">
        <f>SUM(E298:E298)</f>
        <v>0</v>
      </c>
      <c r="F297" s="76">
        <f>SUM(F298:F298)</f>
        <v>155400</v>
      </c>
      <c r="G297" s="76">
        <f>SUM(G298:G298)</f>
        <v>0</v>
      </c>
      <c r="H297" s="76">
        <f>SUM(H298:H298)</f>
        <v>0</v>
      </c>
    </row>
    <row r="298" spans="1:8" s="44" customFormat="1" x14ac:dyDescent="0.25">
      <c r="A298" s="17"/>
      <c r="B298" s="17"/>
      <c r="C298" s="11" t="s">
        <v>306</v>
      </c>
      <c r="D298" s="76">
        <f t="shared" si="93"/>
        <v>155400</v>
      </c>
      <c r="E298" s="76"/>
      <c r="F298" s="76">
        <f>155400</f>
        <v>155400</v>
      </c>
      <c r="G298" s="76"/>
      <c r="H298" s="76"/>
    </row>
    <row r="299" spans="1:8" s="39" customFormat="1" ht="33" x14ac:dyDescent="0.3">
      <c r="A299" s="6">
        <v>1168</v>
      </c>
      <c r="B299" s="6">
        <v>32007</v>
      </c>
      <c r="C299" s="7" t="s">
        <v>307</v>
      </c>
      <c r="D299" s="71">
        <f>+E299+F299+G299+H299</f>
        <v>115607.5</v>
      </c>
      <c r="E299" s="71">
        <f>+E301</f>
        <v>0</v>
      </c>
      <c r="F299" s="71">
        <f t="shared" ref="F299:H299" si="96">+F301</f>
        <v>0</v>
      </c>
      <c r="G299" s="71">
        <f t="shared" si="96"/>
        <v>0</v>
      </c>
      <c r="H299" s="71">
        <f t="shared" si="96"/>
        <v>115607.5</v>
      </c>
    </row>
    <row r="300" spans="1:8" s="39" customFormat="1" x14ac:dyDescent="0.3">
      <c r="A300" s="54"/>
      <c r="B300" s="54"/>
      <c r="C300" s="12" t="s">
        <v>3</v>
      </c>
      <c r="D300" s="75"/>
      <c r="E300" s="75"/>
      <c r="F300" s="75"/>
      <c r="G300" s="75"/>
      <c r="H300" s="75"/>
    </row>
    <row r="301" spans="1:8" s="44" customFormat="1" x14ac:dyDescent="0.25">
      <c r="A301" s="17"/>
      <c r="B301" s="18"/>
      <c r="C301" s="9" t="s">
        <v>238</v>
      </c>
      <c r="D301" s="76">
        <f>SUM(E301:H301)</f>
        <v>115607.5</v>
      </c>
      <c r="E301" s="76">
        <f>+E302</f>
        <v>0</v>
      </c>
      <c r="F301" s="76">
        <f t="shared" ref="F301:H301" si="97">+F302</f>
        <v>0</v>
      </c>
      <c r="G301" s="76">
        <f t="shared" si="97"/>
        <v>0</v>
      </c>
      <c r="H301" s="76">
        <f t="shared" si="97"/>
        <v>115607.5</v>
      </c>
    </row>
    <row r="302" spans="1:8" s="44" customFormat="1" ht="33" x14ac:dyDescent="0.25">
      <c r="A302" s="57"/>
      <c r="B302" s="57"/>
      <c r="C302" s="11" t="s">
        <v>308</v>
      </c>
      <c r="D302" s="76">
        <f>SUM(E302:H302)</f>
        <v>115607.5</v>
      </c>
      <c r="E302" s="76"/>
      <c r="F302" s="76"/>
      <c r="G302" s="76"/>
      <c r="H302" s="76">
        <v>115607.5</v>
      </c>
    </row>
    <row r="303" spans="1:8" s="39" customFormat="1" x14ac:dyDescent="0.3">
      <c r="A303" s="6">
        <v>1168</v>
      </c>
      <c r="B303" s="6">
        <v>32008</v>
      </c>
      <c r="C303" s="7" t="s">
        <v>309</v>
      </c>
      <c r="D303" s="71">
        <f>+E303+F303+G303+H303</f>
        <v>89699.6</v>
      </c>
      <c r="E303" s="71">
        <f>+E305</f>
        <v>0</v>
      </c>
      <c r="F303" s="71">
        <f t="shared" ref="F303:H303" si="98">+F305</f>
        <v>0</v>
      </c>
      <c r="G303" s="71">
        <f t="shared" si="98"/>
        <v>0</v>
      </c>
      <c r="H303" s="71">
        <f t="shared" si="98"/>
        <v>89699.6</v>
      </c>
    </row>
    <row r="304" spans="1:8" s="39" customFormat="1" x14ac:dyDescent="0.3">
      <c r="A304" s="54"/>
      <c r="B304" s="54"/>
      <c r="C304" s="12" t="s">
        <v>3</v>
      </c>
      <c r="D304" s="75"/>
      <c r="E304" s="75"/>
      <c r="F304" s="75"/>
      <c r="G304" s="75"/>
      <c r="H304" s="75"/>
    </row>
    <row r="305" spans="1:8" s="44" customFormat="1" x14ac:dyDescent="0.25">
      <c r="A305" s="17"/>
      <c r="B305" s="18"/>
      <c r="C305" s="9" t="s">
        <v>238</v>
      </c>
      <c r="D305" s="76">
        <f>SUM(E305:H305)</f>
        <v>89699.6</v>
      </c>
      <c r="E305" s="76">
        <f>+E306+E307</f>
        <v>0</v>
      </c>
      <c r="F305" s="76">
        <f t="shared" ref="F305:H305" si="99">+F306+F307</f>
        <v>0</v>
      </c>
      <c r="G305" s="76">
        <f t="shared" si="99"/>
        <v>0</v>
      </c>
      <c r="H305" s="76">
        <f t="shared" si="99"/>
        <v>89699.6</v>
      </c>
    </row>
    <row r="306" spans="1:8" s="44" customFormat="1" x14ac:dyDescent="0.25">
      <c r="A306" s="97"/>
      <c r="B306" s="97"/>
      <c r="C306" s="11" t="s">
        <v>304</v>
      </c>
      <c r="D306" s="76">
        <f>SUM(E306:H306)</f>
        <v>53699.6</v>
      </c>
      <c r="E306" s="76"/>
      <c r="F306" s="76"/>
      <c r="G306" s="76"/>
      <c r="H306" s="76">
        <v>53699.6</v>
      </c>
    </row>
    <row r="307" spans="1:8" s="44" customFormat="1" x14ac:dyDescent="0.25">
      <c r="A307" s="101"/>
      <c r="B307" s="101"/>
      <c r="C307" s="11" t="s">
        <v>310</v>
      </c>
      <c r="D307" s="76">
        <f>SUM(E307:H307)</f>
        <v>36000</v>
      </c>
      <c r="E307" s="76"/>
      <c r="F307" s="76"/>
      <c r="G307" s="76"/>
      <c r="H307" s="76">
        <v>36000</v>
      </c>
    </row>
    <row r="308" spans="1:8" s="39" customFormat="1" x14ac:dyDescent="0.3">
      <c r="A308" s="6">
        <v>1183</v>
      </c>
      <c r="B308" s="6">
        <v>32002</v>
      </c>
      <c r="C308" s="7" t="s">
        <v>311</v>
      </c>
      <c r="D308" s="71">
        <f>SUM(E308:H308)</f>
        <v>150781.5</v>
      </c>
      <c r="E308" s="71">
        <f>+E310</f>
        <v>150781.5</v>
      </c>
      <c r="F308" s="71">
        <f t="shared" ref="F308:H308" si="100">+F310</f>
        <v>0</v>
      </c>
      <c r="G308" s="71">
        <f t="shared" si="100"/>
        <v>0</v>
      </c>
      <c r="H308" s="71">
        <f t="shared" si="100"/>
        <v>0</v>
      </c>
    </row>
    <row r="309" spans="1:8" s="39" customFormat="1" x14ac:dyDescent="0.3">
      <c r="A309" s="54"/>
      <c r="B309" s="54"/>
      <c r="C309" s="12" t="s">
        <v>3</v>
      </c>
      <c r="D309" s="80"/>
      <c r="E309" s="80"/>
      <c r="F309" s="80"/>
      <c r="G309" s="80"/>
      <c r="H309" s="80"/>
    </row>
    <row r="310" spans="1:8" s="41" customFormat="1" x14ac:dyDescent="0.3">
      <c r="A310" s="17"/>
      <c r="B310" s="17"/>
      <c r="C310" s="9" t="s">
        <v>238</v>
      </c>
      <c r="D310" s="76">
        <f>SUM(E310:H310)</f>
        <v>150781.5</v>
      </c>
      <c r="E310" s="76">
        <f>+E311</f>
        <v>150781.5</v>
      </c>
      <c r="F310" s="76">
        <f t="shared" ref="F310:H310" si="101">+F311</f>
        <v>0</v>
      </c>
      <c r="G310" s="76">
        <f t="shared" si="101"/>
        <v>0</v>
      </c>
      <c r="H310" s="76">
        <f t="shared" si="101"/>
        <v>0</v>
      </c>
    </row>
    <row r="311" spans="1:8" s="44" customFormat="1" x14ac:dyDescent="0.25">
      <c r="A311" s="17"/>
      <c r="B311" s="17"/>
      <c r="C311" s="11" t="s">
        <v>312</v>
      </c>
      <c r="D311" s="76">
        <f>+E311+F311+G311+H311</f>
        <v>150781.5</v>
      </c>
      <c r="E311" s="76">
        <v>150781.5</v>
      </c>
      <c r="F311" s="76"/>
      <c r="G311" s="76"/>
      <c r="H311" s="77"/>
    </row>
    <row r="312" spans="1:8" s="39" customFormat="1" ht="33" x14ac:dyDescent="0.3">
      <c r="A312" s="6">
        <v>1183</v>
      </c>
      <c r="B312" s="6">
        <v>32007</v>
      </c>
      <c r="C312" s="7" t="s">
        <v>313</v>
      </c>
      <c r="D312" s="71">
        <f>SUM(E312:H312)</f>
        <v>334320.59999999998</v>
      </c>
      <c r="E312" s="71">
        <f>+E314+E315+E318</f>
        <v>324150.59999999998</v>
      </c>
      <c r="F312" s="71">
        <f t="shared" ref="F312:H312" si="102">+F314+F315+F318</f>
        <v>0</v>
      </c>
      <c r="G312" s="71">
        <f t="shared" si="102"/>
        <v>10170</v>
      </c>
      <c r="H312" s="71">
        <f t="shared" si="102"/>
        <v>0</v>
      </c>
    </row>
    <row r="313" spans="1:8" s="39" customFormat="1" x14ac:dyDescent="0.3">
      <c r="A313" s="54"/>
      <c r="B313" s="54"/>
      <c r="C313" s="12" t="s">
        <v>3</v>
      </c>
      <c r="D313" s="80"/>
      <c r="E313" s="80"/>
      <c r="F313" s="80"/>
      <c r="G313" s="80"/>
      <c r="H313" s="75"/>
    </row>
    <row r="314" spans="1:8" s="42" customFormat="1" ht="33" x14ac:dyDescent="0.3">
      <c r="A314" s="23"/>
      <c r="B314" s="23"/>
      <c r="C314" s="9" t="s">
        <v>313</v>
      </c>
      <c r="D314" s="78">
        <f>SUM(E314:H314)</f>
        <v>153182.79999999999</v>
      </c>
      <c r="E314" s="78">
        <v>153182.79999999999</v>
      </c>
      <c r="F314" s="78">
        <v>0</v>
      </c>
      <c r="G314" s="78">
        <v>0</v>
      </c>
      <c r="H314" s="78">
        <v>0</v>
      </c>
    </row>
    <row r="315" spans="1:8" s="42" customFormat="1" x14ac:dyDescent="0.3">
      <c r="A315" s="23"/>
      <c r="B315" s="23"/>
      <c r="C315" s="9" t="s">
        <v>249</v>
      </c>
      <c r="D315" s="78">
        <f>SUM(E315:H315)</f>
        <v>85215.3</v>
      </c>
      <c r="E315" s="78">
        <f>+E316+E317</f>
        <v>80130.3</v>
      </c>
      <c r="F315" s="78">
        <f t="shared" ref="F315:H315" si="103">+F316+F317</f>
        <v>0</v>
      </c>
      <c r="G315" s="78">
        <f t="shared" si="103"/>
        <v>5085</v>
      </c>
      <c r="H315" s="78">
        <f t="shared" si="103"/>
        <v>0</v>
      </c>
    </row>
    <row r="316" spans="1:8" s="43" customFormat="1" ht="33" x14ac:dyDescent="0.25">
      <c r="A316" s="91"/>
      <c r="B316" s="91"/>
      <c r="C316" s="10" t="s">
        <v>314</v>
      </c>
      <c r="D316" s="78">
        <f t="shared" ref="D316" si="104">+E316+F316+G316+H316</f>
        <v>80130.3</v>
      </c>
      <c r="E316" s="78">
        <v>80130.3</v>
      </c>
      <c r="F316" s="78"/>
      <c r="G316" s="78"/>
      <c r="H316" s="79"/>
    </row>
    <row r="317" spans="1:8" s="43" customFormat="1" x14ac:dyDescent="0.25">
      <c r="A317" s="90"/>
      <c r="B317" s="90"/>
      <c r="C317" s="19" t="s">
        <v>518</v>
      </c>
      <c r="D317" s="78">
        <f>+E317+F317+G317+H317</f>
        <v>5085</v>
      </c>
      <c r="E317" s="78"/>
      <c r="F317" s="78"/>
      <c r="G317" s="78">
        <v>5085</v>
      </c>
      <c r="H317" s="79"/>
    </row>
    <row r="318" spans="1:8" s="42" customFormat="1" x14ac:dyDescent="0.3">
      <c r="A318" s="23"/>
      <c r="B318" s="23"/>
      <c r="C318" s="9" t="s">
        <v>251</v>
      </c>
      <c r="D318" s="78">
        <f>SUM(E318:H318)</f>
        <v>95922.5</v>
      </c>
      <c r="E318" s="78">
        <f>+E319+E320</f>
        <v>90837.5</v>
      </c>
      <c r="F318" s="78">
        <f>+F319+F320</f>
        <v>0</v>
      </c>
      <c r="G318" s="78">
        <f>+G319+G320</f>
        <v>5085</v>
      </c>
      <c r="H318" s="78">
        <f>+H319+H320</f>
        <v>0</v>
      </c>
    </row>
    <row r="319" spans="1:8" s="43" customFormat="1" x14ac:dyDescent="0.25">
      <c r="A319" s="91"/>
      <c r="B319" s="91"/>
      <c r="C319" s="10" t="s">
        <v>315</v>
      </c>
      <c r="D319" s="78">
        <f>+E319+F319+G319+H319</f>
        <v>90837.5</v>
      </c>
      <c r="E319" s="78">
        <v>90837.5</v>
      </c>
      <c r="F319" s="78"/>
      <c r="G319" s="78"/>
      <c r="H319" s="79"/>
    </row>
    <row r="320" spans="1:8" s="43" customFormat="1" x14ac:dyDescent="0.25">
      <c r="A320" s="90"/>
      <c r="B320" s="90"/>
      <c r="C320" s="19" t="s">
        <v>519</v>
      </c>
      <c r="D320" s="78">
        <f>+E320+F320+G320+H320</f>
        <v>5085</v>
      </c>
      <c r="E320" s="78"/>
      <c r="F320" s="78"/>
      <c r="G320" s="78">
        <v>5085</v>
      </c>
      <c r="H320" s="79"/>
    </row>
    <row r="321" spans="1:8" s="40" customFormat="1" ht="33" x14ac:dyDescent="0.3">
      <c r="A321" s="6">
        <v>1183</v>
      </c>
      <c r="B321" s="6">
        <v>32009</v>
      </c>
      <c r="C321" s="7" t="s">
        <v>318</v>
      </c>
      <c r="D321" s="71">
        <f>SUM(E321:H321)</f>
        <v>260925.2</v>
      </c>
      <c r="E321" s="71">
        <f>+E323+E325+E327</f>
        <v>0</v>
      </c>
      <c r="F321" s="71">
        <f t="shared" ref="F321:H321" si="105">+F323+F325+F327</f>
        <v>254276.2</v>
      </c>
      <c r="G321" s="71">
        <f t="shared" si="105"/>
        <v>6649</v>
      </c>
      <c r="H321" s="71">
        <f t="shared" si="105"/>
        <v>0</v>
      </c>
    </row>
    <row r="322" spans="1:8" s="40" customFormat="1" x14ac:dyDescent="0.3">
      <c r="A322" s="59"/>
      <c r="B322" s="59"/>
      <c r="C322" s="20" t="s">
        <v>3</v>
      </c>
      <c r="D322" s="81"/>
      <c r="E322" s="81"/>
      <c r="F322" s="81"/>
      <c r="G322" s="81"/>
      <c r="H322" s="82"/>
    </row>
    <row r="323" spans="1:8" s="42" customFormat="1" x14ac:dyDescent="0.3">
      <c r="A323" s="23"/>
      <c r="B323" s="23"/>
      <c r="C323" s="9" t="s">
        <v>251</v>
      </c>
      <c r="D323" s="78">
        <f>SUM(E323:H323)</f>
        <v>127138.1</v>
      </c>
      <c r="E323" s="78">
        <f>+E324</f>
        <v>0</v>
      </c>
      <c r="F323" s="78">
        <f>+F324</f>
        <v>127138.1</v>
      </c>
      <c r="G323" s="78">
        <f>+G324</f>
        <v>0</v>
      </c>
      <c r="H323" s="78">
        <f>+H324</f>
        <v>0</v>
      </c>
    </row>
    <row r="324" spans="1:8" s="43" customFormat="1" x14ac:dyDescent="0.25">
      <c r="A324" s="23"/>
      <c r="B324" s="23"/>
      <c r="C324" s="10" t="s">
        <v>316</v>
      </c>
      <c r="D324" s="78">
        <f>+E324+F324+G324+H324</f>
        <v>127138.1</v>
      </c>
      <c r="E324" s="78"/>
      <c r="F324" s="78">
        <v>127138.1</v>
      </c>
      <c r="G324" s="78"/>
      <c r="H324" s="79"/>
    </row>
    <row r="325" spans="1:8" s="42" customFormat="1" x14ac:dyDescent="0.3">
      <c r="A325" s="23"/>
      <c r="B325" s="23"/>
      <c r="C325" s="9" t="s">
        <v>255</v>
      </c>
      <c r="D325" s="78">
        <f>SUM(E325:H325)</f>
        <v>127138.1</v>
      </c>
      <c r="E325" s="78">
        <f>+E326</f>
        <v>0</v>
      </c>
      <c r="F325" s="78">
        <f>+F326</f>
        <v>127138.1</v>
      </c>
      <c r="G325" s="78">
        <f>+G326</f>
        <v>0</v>
      </c>
      <c r="H325" s="78">
        <f>+H326</f>
        <v>0</v>
      </c>
    </row>
    <row r="326" spans="1:8" s="43" customFormat="1" x14ac:dyDescent="0.25">
      <c r="A326" s="23"/>
      <c r="B326" s="23"/>
      <c r="C326" s="10" t="s">
        <v>317</v>
      </c>
      <c r="D326" s="78">
        <f>+E326+F326+G326+H326</f>
        <v>127138.1</v>
      </c>
      <c r="E326" s="78"/>
      <c r="F326" s="78">
        <v>127138.1</v>
      </c>
      <c r="G326" s="78"/>
      <c r="H326" s="79"/>
    </row>
    <row r="327" spans="1:8" s="42" customFormat="1" x14ac:dyDescent="0.3">
      <c r="A327" s="23"/>
      <c r="B327" s="23"/>
      <c r="C327" s="9" t="s">
        <v>271</v>
      </c>
      <c r="D327" s="78">
        <f>SUM(E327:H327)</f>
        <v>6649</v>
      </c>
      <c r="E327" s="78">
        <f>+E328</f>
        <v>0</v>
      </c>
      <c r="F327" s="78">
        <f>+F328</f>
        <v>0</v>
      </c>
      <c r="G327" s="78">
        <f>+G328</f>
        <v>6649</v>
      </c>
      <c r="H327" s="78">
        <f>+H328</f>
        <v>0</v>
      </c>
    </row>
    <row r="328" spans="1:8" s="43" customFormat="1" x14ac:dyDescent="0.25">
      <c r="A328" s="23"/>
      <c r="B328" s="23"/>
      <c r="C328" s="10" t="s">
        <v>319</v>
      </c>
      <c r="D328" s="78">
        <f>+E328+F328+G328+H328</f>
        <v>6649</v>
      </c>
      <c r="E328" s="78"/>
      <c r="F328" s="78"/>
      <c r="G328" s="78">
        <v>6649</v>
      </c>
      <c r="H328" s="79"/>
    </row>
    <row r="329" spans="1:8" s="39" customFormat="1" x14ac:dyDescent="0.3">
      <c r="A329" s="6">
        <v>1192</v>
      </c>
      <c r="B329" s="6">
        <v>32007</v>
      </c>
      <c r="C329" s="7" t="s">
        <v>320</v>
      </c>
      <c r="D329" s="71">
        <f t="shared" ref="D329" si="106">SUM(E329:H329)</f>
        <v>1667750</v>
      </c>
      <c r="E329" s="71">
        <v>0</v>
      </c>
      <c r="F329" s="71">
        <v>0</v>
      </c>
      <c r="G329" s="71">
        <v>0</v>
      </c>
      <c r="H329" s="71">
        <f>2067750-400000</f>
        <v>1667750</v>
      </c>
    </row>
    <row r="330" spans="1:8" s="39" customFormat="1" x14ac:dyDescent="0.3">
      <c r="A330" s="6">
        <v>1196</v>
      </c>
      <c r="B330" s="6">
        <v>12002</v>
      </c>
      <c r="C330" s="7" t="s">
        <v>321</v>
      </c>
      <c r="D330" s="71">
        <f t="shared" ref="D330" si="107">SUM(E330:H330)</f>
        <v>225000</v>
      </c>
      <c r="E330" s="71">
        <v>0</v>
      </c>
      <c r="F330" s="71">
        <f>225000-79472.5</f>
        <v>145527.5</v>
      </c>
      <c r="G330" s="71">
        <f>27418.1+1472.4+1130.5+749+1171.6+850.9+46680</f>
        <v>79472.5</v>
      </c>
      <c r="H330" s="71">
        <v>0</v>
      </c>
    </row>
    <row r="331" spans="1:8" s="39" customFormat="1" ht="33" x14ac:dyDescent="0.3">
      <c r="A331" s="6">
        <v>1198</v>
      </c>
      <c r="B331" s="6">
        <v>11003</v>
      </c>
      <c r="C331" s="7" t="s">
        <v>322</v>
      </c>
      <c r="D331" s="71">
        <f t="shared" ref="D331" si="108">SUM(E331:H331)</f>
        <v>12805</v>
      </c>
      <c r="E331" s="71">
        <v>0</v>
      </c>
      <c r="F331" s="71">
        <v>0</v>
      </c>
      <c r="G331" s="71">
        <v>0</v>
      </c>
      <c r="H331" s="71">
        <v>12805</v>
      </c>
    </row>
    <row r="332" spans="1:8" s="40" customFormat="1" x14ac:dyDescent="0.3">
      <c r="A332" s="6">
        <v>1236</v>
      </c>
      <c r="B332" s="6">
        <v>32001</v>
      </c>
      <c r="C332" s="7" t="s">
        <v>323</v>
      </c>
      <c r="D332" s="71">
        <f>SUM(E332:H332)</f>
        <v>6933408.7000000011</v>
      </c>
      <c r="E332" s="71">
        <f>+E334+E335+E337+E343+E347+E349+E354</f>
        <v>6933408.7000000011</v>
      </c>
      <c r="F332" s="71">
        <f t="shared" ref="F332:H332" si="109">+F334+F335+F337+F343+F347+F349+F354</f>
        <v>0</v>
      </c>
      <c r="G332" s="71">
        <f t="shared" si="109"/>
        <v>0</v>
      </c>
      <c r="H332" s="71">
        <f t="shared" si="109"/>
        <v>0</v>
      </c>
    </row>
    <row r="333" spans="1:8" s="40" customFormat="1" x14ac:dyDescent="0.3">
      <c r="A333" s="59"/>
      <c r="B333" s="59"/>
      <c r="C333" s="20" t="s">
        <v>3</v>
      </c>
      <c r="D333" s="83"/>
      <c r="E333" s="82"/>
      <c r="F333" s="82"/>
      <c r="G333" s="82"/>
      <c r="H333" s="82"/>
    </row>
    <row r="334" spans="1:8" s="43" customFormat="1" x14ac:dyDescent="0.25">
      <c r="A334" s="23"/>
      <c r="B334" s="23"/>
      <c r="C334" s="9" t="s">
        <v>323</v>
      </c>
      <c r="D334" s="78">
        <f>SUM(E334:H334)</f>
        <v>2800000</v>
      </c>
      <c r="E334" s="78">
        <f>14*200000</f>
        <v>2800000</v>
      </c>
      <c r="F334" s="78">
        <f t="shared" ref="F334:H335" si="110">+F335</f>
        <v>0</v>
      </c>
      <c r="G334" s="78">
        <f t="shared" si="110"/>
        <v>0</v>
      </c>
      <c r="H334" s="78">
        <f t="shared" si="110"/>
        <v>0</v>
      </c>
    </row>
    <row r="335" spans="1:8" s="43" customFormat="1" x14ac:dyDescent="0.25">
      <c r="A335" s="23"/>
      <c r="B335" s="23"/>
      <c r="C335" s="9" t="s">
        <v>260</v>
      </c>
      <c r="D335" s="78">
        <f>SUM(E335:H335)</f>
        <v>484089.2</v>
      </c>
      <c r="E335" s="78">
        <f>+E336</f>
        <v>484089.2</v>
      </c>
      <c r="F335" s="78">
        <f t="shared" si="110"/>
        <v>0</v>
      </c>
      <c r="G335" s="78">
        <f t="shared" si="110"/>
        <v>0</v>
      </c>
      <c r="H335" s="78">
        <f t="shared" si="110"/>
        <v>0</v>
      </c>
    </row>
    <row r="336" spans="1:8" s="43" customFormat="1" ht="33" x14ac:dyDescent="0.25">
      <c r="A336" s="59"/>
      <c r="B336" s="59"/>
      <c r="C336" s="10" t="s">
        <v>520</v>
      </c>
      <c r="D336" s="78">
        <f>+E336+F336+G336+H336</f>
        <v>484089.2</v>
      </c>
      <c r="E336" s="78">
        <v>484089.2</v>
      </c>
      <c r="F336" s="78"/>
      <c r="G336" s="78"/>
      <c r="H336" s="78"/>
    </row>
    <row r="337" spans="1:8" s="43" customFormat="1" x14ac:dyDescent="0.25">
      <c r="A337" s="23"/>
      <c r="B337" s="23"/>
      <c r="C337" s="9" t="s">
        <v>243</v>
      </c>
      <c r="D337" s="78">
        <f>SUM(E337:H337)</f>
        <v>964950.8</v>
      </c>
      <c r="E337" s="78">
        <f>+E338+E339+E340+E341+E342</f>
        <v>964950.8</v>
      </c>
      <c r="F337" s="78">
        <f t="shared" ref="F337:H337" si="111">+F338+F339+F340+F341+F342</f>
        <v>0</v>
      </c>
      <c r="G337" s="78">
        <f t="shared" si="111"/>
        <v>0</v>
      </c>
      <c r="H337" s="78">
        <f t="shared" si="111"/>
        <v>0</v>
      </c>
    </row>
    <row r="338" spans="1:8" s="43" customFormat="1" ht="33" x14ac:dyDescent="0.25">
      <c r="A338" s="91"/>
      <c r="B338" s="91"/>
      <c r="C338" s="10" t="s">
        <v>324</v>
      </c>
      <c r="D338" s="78">
        <f>+E338+F338+G338+H338</f>
        <v>133712</v>
      </c>
      <c r="E338" s="78">
        <v>133712</v>
      </c>
      <c r="F338" s="78"/>
      <c r="G338" s="78"/>
      <c r="H338" s="78"/>
    </row>
    <row r="339" spans="1:8" s="43" customFormat="1" ht="33" x14ac:dyDescent="0.25">
      <c r="A339" s="89"/>
      <c r="B339" s="89"/>
      <c r="C339" s="10" t="s">
        <v>325</v>
      </c>
      <c r="D339" s="78">
        <f>+E339+F339+G339+H339</f>
        <v>107258.8</v>
      </c>
      <c r="E339" s="78">
        <v>107258.8</v>
      </c>
      <c r="F339" s="78"/>
      <c r="G339" s="78"/>
      <c r="H339" s="78"/>
    </row>
    <row r="340" spans="1:8" s="43" customFormat="1" ht="33" x14ac:dyDescent="0.25">
      <c r="A340" s="89"/>
      <c r="B340" s="89"/>
      <c r="C340" s="10" t="s">
        <v>326</v>
      </c>
      <c r="D340" s="78">
        <f>+E340+F340+G340+H340</f>
        <v>172894.1</v>
      </c>
      <c r="E340" s="78">
        <v>172894.1</v>
      </c>
      <c r="F340" s="78"/>
      <c r="G340" s="78"/>
      <c r="H340" s="78"/>
    </row>
    <row r="341" spans="1:8" s="43" customFormat="1" ht="33" x14ac:dyDescent="0.25">
      <c r="A341" s="89"/>
      <c r="B341" s="89"/>
      <c r="C341" s="10" t="s">
        <v>327</v>
      </c>
      <c r="D341" s="78">
        <f>+E341+F341+G341+H341</f>
        <v>239577.9</v>
      </c>
      <c r="E341" s="78">
        <v>239577.9</v>
      </c>
      <c r="F341" s="78"/>
      <c r="G341" s="78"/>
      <c r="H341" s="78"/>
    </row>
    <row r="342" spans="1:8" s="43" customFormat="1" x14ac:dyDescent="0.25">
      <c r="A342" s="90"/>
      <c r="B342" s="90"/>
      <c r="C342" s="10" t="s">
        <v>328</v>
      </c>
      <c r="D342" s="78">
        <f>+E342+F342+G342+H342</f>
        <v>311508</v>
      </c>
      <c r="E342" s="78">
        <v>311508</v>
      </c>
      <c r="F342" s="78"/>
      <c r="G342" s="78"/>
      <c r="H342" s="78"/>
    </row>
    <row r="343" spans="1:8" s="43" customFormat="1" x14ac:dyDescent="0.25">
      <c r="A343" s="23"/>
      <c r="B343" s="23"/>
      <c r="C343" s="9" t="s">
        <v>247</v>
      </c>
      <c r="D343" s="78">
        <f>SUM(E343:H343)</f>
        <v>810640.8</v>
      </c>
      <c r="E343" s="78">
        <f>+E344+E345+E346</f>
        <v>810640.8</v>
      </c>
      <c r="F343" s="78">
        <f t="shared" ref="F343:H343" si="112">+F344+F345+F346</f>
        <v>0</v>
      </c>
      <c r="G343" s="78">
        <f t="shared" si="112"/>
        <v>0</v>
      </c>
      <c r="H343" s="78">
        <f t="shared" si="112"/>
        <v>0</v>
      </c>
    </row>
    <row r="344" spans="1:8" s="43" customFormat="1" ht="33" x14ac:dyDescent="0.25">
      <c r="A344" s="91"/>
      <c r="B344" s="91"/>
      <c r="C344" s="10" t="s">
        <v>329</v>
      </c>
      <c r="D344" s="78">
        <f>+E344+F344+G344+H344</f>
        <v>234476</v>
      </c>
      <c r="E344" s="78">
        <v>234476</v>
      </c>
      <c r="F344" s="78"/>
      <c r="G344" s="78"/>
      <c r="H344" s="78"/>
    </row>
    <row r="345" spans="1:8" s="43" customFormat="1" ht="33" x14ac:dyDescent="0.25">
      <c r="A345" s="89"/>
      <c r="B345" s="89"/>
      <c r="C345" s="10" t="s">
        <v>330</v>
      </c>
      <c r="D345" s="78">
        <f>+E345+F345+G345+H345</f>
        <v>201620.3</v>
      </c>
      <c r="E345" s="78">
        <v>201620.3</v>
      </c>
      <c r="F345" s="78"/>
      <c r="G345" s="78"/>
      <c r="H345" s="78"/>
    </row>
    <row r="346" spans="1:8" s="43" customFormat="1" ht="33" x14ac:dyDescent="0.25">
      <c r="A346" s="90"/>
      <c r="B346" s="90"/>
      <c r="C346" s="10" t="s">
        <v>331</v>
      </c>
      <c r="D346" s="78">
        <f>+E346+F346+G346+H346</f>
        <v>374544.5</v>
      </c>
      <c r="E346" s="78">
        <v>374544.5</v>
      </c>
      <c r="F346" s="78"/>
      <c r="G346" s="78"/>
      <c r="H346" s="78"/>
    </row>
    <row r="347" spans="1:8" s="43" customFormat="1" x14ac:dyDescent="0.25">
      <c r="A347" s="23"/>
      <c r="B347" s="23"/>
      <c r="C347" s="9" t="s">
        <v>249</v>
      </c>
      <c r="D347" s="78">
        <f>SUM(E347:H347)</f>
        <v>405589.9</v>
      </c>
      <c r="E347" s="78">
        <f>+E348</f>
        <v>405589.9</v>
      </c>
      <c r="F347" s="78">
        <f t="shared" ref="F347:G347" si="113">+F348</f>
        <v>0</v>
      </c>
      <c r="G347" s="78">
        <f t="shared" si="113"/>
        <v>0</v>
      </c>
      <c r="H347" s="78">
        <f>+H348</f>
        <v>0</v>
      </c>
    </row>
    <row r="348" spans="1:8" s="43" customFormat="1" ht="33" x14ac:dyDescent="0.25">
      <c r="A348" s="56"/>
      <c r="B348" s="56"/>
      <c r="C348" s="10" t="s">
        <v>521</v>
      </c>
      <c r="D348" s="78">
        <f>+E348+F348+G348+H348</f>
        <v>405589.9</v>
      </c>
      <c r="E348" s="78">
        <v>405589.9</v>
      </c>
      <c r="F348" s="78"/>
      <c r="G348" s="78"/>
      <c r="H348" s="78"/>
    </row>
    <row r="349" spans="1:8" s="43" customFormat="1" x14ac:dyDescent="0.25">
      <c r="A349" s="23"/>
      <c r="B349" s="23"/>
      <c r="C349" s="9" t="s">
        <v>251</v>
      </c>
      <c r="D349" s="78">
        <f>SUM(E349:H349)</f>
        <v>1292948.1000000001</v>
      </c>
      <c r="E349" s="78">
        <f>+E350+E351+E352+E353</f>
        <v>1292948.1000000001</v>
      </c>
      <c r="F349" s="78">
        <f t="shared" ref="F349:H349" si="114">+F350+F351</f>
        <v>0</v>
      </c>
      <c r="G349" s="78">
        <f t="shared" si="114"/>
        <v>0</v>
      </c>
      <c r="H349" s="78">
        <f t="shared" si="114"/>
        <v>0</v>
      </c>
    </row>
    <row r="350" spans="1:8" s="43" customFormat="1" ht="33" x14ac:dyDescent="0.25">
      <c r="A350" s="91"/>
      <c r="B350" s="91"/>
      <c r="C350" s="10" t="s">
        <v>332</v>
      </c>
      <c r="D350" s="78">
        <f>+E350+F350+G350+H350</f>
        <v>347530.3</v>
      </c>
      <c r="E350" s="78">
        <v>347530.3</v>
      </c>
      <c r="F350" s="78"/>
      <c r="G350" s="78"/>
      <c r="H350" s="78"/>
    </row>
    <row r="351" spans="1:8" s="43" customFormat="1" ht="33" x14ac:dyDescent="0.25">
      <c r="A351" s="89"/>
      <c r="B351" s="89"/>
      <c r="C351" s="10" t="s">
        <v>333</v>
      </c>
      <c r="D351" s="78">
        <f>+E351+F351+G351+H351</f>
        <v>350052.8</v>
      </c>
      <c r="E351" s="78">
        <v>350052.8</v>
      </c>
      <c r="F351" s="78"/>
      <c r="G351" s="78"/>
      <c r="H351" s="78"/>
    </row>
    <row r="352" spans="1:8" s="43" customFormat="1" x14ac:dyDescent="0.25">
      <c r="A352" s="89"/>
      <c r="B352" s="89"/>
      <c r="C352" s="10" t="s">
        <v>334</v>
      </c>
      <c r="D352" s="78">
        <f>+E352+F352+G352+H352</f>
        <v>213990</v>
      </c>
      <c r="E352" s="78">
        <v>213990</v>
      </c>
      <c r="F352" s="78"/>
      <c r="G352" s="78"/>
      <c r="H352" s="78"/>
    </row>
    <row r="353" spans="1:8" s="43" customFormat="1" x14ac:dyDescent="0.25">
      <c r="A353" s="90"/>
      <c r="B353" s="90"/>
      <c r="C353" s="10" t="s">
        <v>335</v>
      </c>
      <c r="D353" s="78">
        <f>+E353+F353+G353+H353</f>
        <v>381375</v>
      </c>
      <c r="E353" s="78">
        <v>381375</v>
      </c>
      <c r="F353" s="78"/>
      <c r="G353" s="78"/>
      <c r="H353" s="78"/>
    </row>
    <row r="354" spans="1:8" s="43" customFormat="1" x14ac:dyDescent="0.25">
      <c r="A354" s="23"/>
      <c r="B354" s="23"/>
      <c r="C354" s="9" t="s">
        <v>268</v>
      </c>
      <c r="D354" s="78">
        <f>SUM(E354:H354)</f>
        <v>175189.9</v>
      </c>
      <c r="E354" s="78">
        <f>+E355</f>
        <v>175189.9</v>
      </c>
      <c r="F354" s="78">
        <f>+F355</f>
        <v>0</v>
      </c>
      <c r="G354" s="78">
        <f>+G355</f>
        <v>0</v>
      </c>
      <c r="H354" s="78">
        <f>+H355</f>
        <v>0</v>
      </c>
    </row>
    <row r="355" spans="1:8" s="43" customFormat="1" ht="33" x14ac:dyDescent="0.25">
      <c r="A355" s="23"/>
      <c r="B355" s="23"/>
      <c r="C355" s="10" t="s">
        <v>336</v>
      </c>
      <c r="D355" s="78">
        <f>+E355+F355+G355+H355</f>
        <v>175189.9</v>
      </c>
      <c r="E355" s="78">
        <v>175189.9</v>
      </c>
      <c r="F355" s="78"/>
      <c r="G355" s="78"/>
      <c r="H355" s="78"/>
    </row>
    <row r="356" spans="1:8" s="40" customFormat="1" x14ac:dyDescent="0.3">
      <c r="A356" s="6">
        <v>1236</v>
      </c>
      <c r="B356" s="6">
        <v>32002</v>
      </c>
      <c r="C356" s="7" t="s">
        <v>117</v>
      </c>
      <c r="D356" s="71">
        <f>SUM(E356:H356)</f>
        <v>3000000</v>
      </c>
      <c r="E356" s="71">
        <f>+E358</f>
        <v>0</v>
      </c>
      <c r="F356" s="71">
        <f t="shared" ref="F356:H356" si="115">+F358</f>
        <v>3000000</v>
      </c>
      <c r="G356" s="71">
        <f t="shared" si="115"/>
        <v>0</v>
      </c>
      <c r="H356" s="71">
        <f t="shared" si="115"/>
        <v>0</v>
      </c>
    </row>
    <row r="357" spans="1:8" s="40" customFormat="1" x14ac:dyDescent="0.3">
      <c r="A357" s="59"/>
      <c r="B357" s="59"/>
      <c r="C357" s="20" t="s">
        <v>3</v>
      </c>
      <c r="D357" s="82"/>
      <c r="E357" s="82"/>
      <c r="F357" s="82"/>
      <c r="G357" s="82"/>
      <c r="H357" s="82"/>
    </row>
    <row r="358" spans="1:8" s="43" customFormat="1" x14ac:dyDescent="0.25">
      <c r="A358" s="23"/>
      <c r="B358" s="23"/>
      <c r="C358" s="9" t="s">
        <v>117</v>
      </c>
      <c r="D358" s="78">
        <f>SUM(E358:H358)</f>
        <v>3000000</v>
      </c>
      <c r="E358" s="78">
        <v>0</v>
      </c>
      <c r="F358" s="78">
        <v>3000000</v>
      </c>
      <c r="G358" s="78">
        <v>0</v>
      </c>
      <c r="H358" s="78">
        <v>0</v>
      </c>
    </row>
    <row r="359" spans="1:8" s="40" customFormat="1" x14ac:dyDescent="0.3">
      <c r="A359" s="6">
        <v>1236</v>
      </c>
      <c r="B359" s="6">
        <v>32003</v>
      </c>
      <c r="C359" s="7" t="s">
        <v>337</v>
      </c>
      <c r="D359" s="71">
        <f>SUM(E359:H359)</f>
        <v>35066773</v>
      </c>
      <c r="E359" s="71">
        <f>+E361+E362+E365+E373+E380+E389+E395+E405+E415+E423+E438+E441</f>
        <v>34603659.100000001</v>
      </c>
      <c r="F359" s="71">
        <f t="shared" ref="F359:H359" si="116">+F361+F362+F365+F373+F380+F389+F395+F405+F415+F423+F438+F441</f>
        <v>0</v>
      </c>
      <c r="G359" s="71">
        <f t="shared" si="116"/>
        <v>463113.9</v>
      </c>
      <c r="H359" s="71">
        <f t="shared" si="116"/>
        <v>0</v>
      </c>
    </row>
    <row r="360" spans="1:8" s="40" customFormat="1" x14ac:dyDescent="0.3">
      <c r="A360" s="59"/>
      <c r="B360" s="59"/>
      <c r="C360" s="20" t="s">
        <v>3</v>
      </c>
      <c r="D360" s="83"/>
      <c r="E360" s="84"/>
      <c r="F360" s="82"/>
      <c r="G360" s="82"/>
      <c r="H360" s="82"/>
    </row>
    <row r="361" spans="1:8" s="42" customFormat="1" ht="49.5" x14ac:dyDescent="0.3">
      <c r="A361" s="23"/>
      <c r="B361" s="23"/>
      <c r="C361" s="21" t="s">
        <v>522</v>
      </c>
      <c r="D361" s="78">
        <f>SUM(E361:H361)</f>
        <v>417895</v>
      </c>
      <c r="E361" s="78">
        <v>0</v>
      </c>
      <c r="F361" s="78">
        <v>0</v>
      </c>
      <c r="G361" s="78">
        <v>417895</v>
      </c>
      <c r="H361" s="78">
        <v>0</v>
      </c>
    </row>
    <row r="362" spans="1:8" s="42" customFormat="1" x14ac:dyDescent="0.3">
      <c r="A362" s="23"/>
      <c r="B362" s="23"/>
      <c r="C362" s="21" t="s">
        <v>238</v>
      </c>
      <c r="D362" s="78">
        <f>SUM(E362:H362)</f>
        <v>305914.10000000003</v>
      </c>
      <c r="E362" s="78">
        <v>260695.2</v>
      </c>
      <c r="F362" s="78">
        <v>0</v>
      </c>
      <c r="G362" s="78">
        <v>45218.9</v>
      </c>
      <c r="H362" s="78">
        <v>0</v>
      </c>
    </row>
    <row r="363" spans="1:8" s="43" customFormat="1" x14ac:dyDescent="0.25">
      <c r="A363" s="91"/>
      <c r="B363" s="91"/>
      <c r="C363" s="22" t="s">
        <v>338</v>
      </c>
      <c r="D363" s="78">
        <f>+E363+F363+G363+H363</f>
        <v>260695.2</v>
      </c>
      <c r="E363" s="78">
        <v>260695.2</v>
      </c>
      <c r="F363" s="78"/>
      <c r="G363" s="78"/>
      <c r="H363" s="79"/>
    </row>
    <row r="364" spans="1:8" s="43" customFormat="1" x14ac:dyDescent="0.25">
      <c r="A364" s="89"/>
      <c r="B364" s="89"/>
      <c r="C364" s="22" t="s">
        <v>339</v>
      </c>
      <c r="D364" s="78">
        <f>+E364+F364+G364+H364</f>
        <v>45218.9</v>
      </c>
      <c r="E364" s="78"/>
      <c r="F364" s="78"/>
      <c r="G364" s="78">
        <v>45218.9</v>
      </c>
      <c r="H364" s="79"/>
    </row>
    <row r="365" spans="1:8" s="43" customFormat="1" x14ac:dyDescent="0.25">
      <c r="A365" s="23"/>
      <c r="B365" s="23"/>
      <c r="C365" s="21" t="s">
        <v>260</v>
      </c>
      <c r="D365" s="78">
        <f>SUM(E365:H365)</f>
        <v>3081680.9999999995</v>
      </c>
      <c r="E365" s="78">
        <v>3081680.9999999995</v>
      </c>
      <c r="F365" s="78">
        <v>0</v>
      </c>
      <c r="G365" s="78">
        <v>0</v>
      </c>
      <c r="H365" s="78">
        <v>0</v>
      </c>
    </row>
    <row r="366" spans="1:8" s="43" customFormat="1" x14ac:dyDescent="0.25">
      <c r="A366" s="91"/>
      <c r="B366" s="91"/>
      <c r="C366" s="22" t="s">
        <v>340</v>
      </c>
      <c r="D366" s="78">
        <f t="shared" ref="D366:D372" si="117">+E366+F366+G366+H366</f>
        <v>527634.1</v>
      </c>
      <c r="E366" s="78">
        <v>527634.1</v>
      </c>
      <c r="F366" s="78"/>
      <c r="G366" s="78"/>
      <c r="H366" s="79"/>
    </row>
    <row r="367" spans="1:8" s="43" customFormat="1" ht="33" x14ac:dyDescent="0.25">
      <c r="A367" s="89"/>
      <c r="B367" s="89"/>
      <c r="C367" s="22" t="s">
        <v>341</v>
      </c>
      <c r="D367" s="78">
        <f t="shared" si="117"/>
        <v>493271.6</v>
      </c>
      <c r="E367" s="78">
        <v>493271.6</v>
      </c>
      <c r="F367" s="78"/>
      <c r="G367" s="78"/>
      <c r="H367" s="79"/>
    </row>
    <row r="368" spans="1:8" s="43" customFormat="1" ht="33" x14ac:dyDescent="0.25">
      <c r="A368" s="89"/>
      <c r="B368" s="89"/>
      <c r="C368" s="22" t="s">
        <v>342</v>
      </c>
      <c r="D368" s="78">
        <f t="shared" si="117"/>
        <v>493271.6</v>
      </c>
      <c r="E368" s="78">
        <v>493271.6</v>
      </c>
      <c r="F368" s="78"/>
      <c r="G368" s="78"/>
      <c r="H368" s="79"/>
    </row>
    <row r="369" spans="1:8" s="43" customFormat="1" x14ac:dyDescent="0.25">
      <c r="A369" s="89"/>
      <c r="B369" s="89"/>
      <c r="C369" s="22" t="s">
        <v>343</v>
      </c>
      <c r="D369" s="78">
        <f t="shared" si="117"/>
        <v>493271.6</v>
      </c>
      <c r="E369" s="78">
        <v>493271.6</v>
      </c>
      <c r="F369" s="78"/>
      <c r="G369" s="78"/>
      <c r="H369" s="79"/>
    </row>
    <row r="370" spans="1:8" s="43" customFormat="1" x14ac:dyDescent="0.25">
      <c r="A370" s="89"/>
      <c r="B370" s="89"/>
      <c r="C370" s="22" t="s">
        <v>344</v>
      </c>
      <c r="D370" s="78">
        <f t="shared" si="117"/>
        <v>554665</v>
      </c>
      <c r="E370" s="78">
        <v>554665</v>
      </c>
      <c r="F370" s="78"/>
      <c r="G370" s="78"/>
      <c r="H370" s="79"/>
    </row>
    <row r="371" spans="1:8" s="43" customFormat="1" x14ac:dyDescent="0.25">
      <c r="A371" s="89"/>
      <c r="B371" s="89"/>
      <c r="C371" s="22" t="s">
        <v>345</v>
      </c>
      <c r="D371" s="78">
        <f t="shared" si="117"/>
        <v>432629.3</v>
      </c>
      <c r="E371" s="78">
        <v>432629.3</v>
      </c>
      <c r="F371" s="78"/>
      <c r="G371" s="78"/>
      <c r="H371" s="79"/>
    </row>
    <row r="372" spans="1:8" s="43" customFormat="1" x14ac:dyDescent="0.25">
      <c r="A372" s="90"/>
      <c r="B372" s="90"/>
      <c r="C372" s="22" t="s">
        <v>523</v>
      </c>
      <c r="D372" s="78">
        <f t="shared" si="117"/>
        <v>86937.8</v>
      </c>
      <c r="E372" s="78">
        <v>86937.8</v>
      </c>
      <c r="F372" s="78"/>
      <c r="G372" s="78"/>
      <c r="H372" s="79"/>
    </row>
    <row r="373" spans="1:8" s="43" customFormat="1" x14ac:dyDescent="0.25">
      <c r="A373" s="23"/>
      <c r="B373" s="23"/>
      <c r="C373" s="21" t="s">
        <v>241</v>
      </c>
      <c r="D373" s="78">
        <f>SUM(E373:H373)</f>
        <v>2536484</v>
      </c>
      <c r="E373" s="78">
        <v>2536484</v>
      </c>
      <c r="F373" s="78">
        <v>0</v>
      </c>
      <c r="G373" s="78">
        <v>0</v>
      </c>
      <c r="H373" s="78">
        <v>0</v>
      </c>
    </row>
    <row r="374" spans="1:8" s="43" customFormat="1" x14ac:dyDescent="0.25">
      <c r="A374" s="91"/>
      <c r="B374" s="91"/>
      <c r="C374" s="22" t="s">
        <v>346</v>
      </c>
      <c r="D374" s="78">
        <f>+E374+F374+G374+H374</f>
        <v>446346.7</v>
      </c>
      <c r="E374" s="78">
        <v>446346.7</v>
      </c>
      <c r="F374" s="78"/>
      <c r="G374" s="78"/>
      <c r="H374" s="79"/>
    </row>
    <row r="375" spans="1:8" s="43" customFormat="1" x14ac:dyDescent="0.25">
      <c r="A375" s="89"/>
      <c r="B375" s="89"/>
      <c r="C375" s="22" t="s">
        <v>347</v>
      </c>
      <c r="D375" s="78">
        <f>+E375+F375+G375+H375</f>
        <v>506512.6</v>
      </c>
      <c r="E375" s="78">
        <v>506512.6</v>
      </c>
      <c r="F375" s="78"/>
      <c r="G375" s="78"/>
      <c r="H375" s="79"/>
    </row>
    <row r="376" spans="1:8" s="43" customFormat="1" x14ac:dyDescent="0.25">
      <c r="A376" s="89"/>
      <c r="B376" s="89"/>
      <c r="C376" s="22" t="s">
        <v>348</v>
      </c>
      <c r="D376" s="78">
        <f t="shared" ref="D376:D379" si="118">+E376+F376+G376+H376</f>
        <v>436438.1</v>
      </c>
      <c r="E376" s="78">
        <v>436438.1</v>
      </c>
      <c r="F376" s="78"/>
      <c r="G376" s="78"/>
      <c r="H376" s="79"/>
    </row>
    <row r="377" spans="1:8" s="43" customFormat="1" x14ac:dyDescent="0.25">
      <c r="A377" s="89"/>
      <c r="B377" s="89"/>
      <c r="C377" s="22" t="s">
        <v>349</v>
      </c>
      <c r="D377" s="78">
        <f t="shared" si="118"/>
        <v>429256.1</v>
      </c>
      <c r="E377" s="78">
        <v>429256.1</v>
      </c>
      <c r="F377" s="78"/>
      <c r="G377" s="78"/>
      <c r="H377" s="79"/>
    </row>
    <row r="378" spans="1:8" s="43" customFormat="1" x14ac:dyDescent="0.25">
      <c r="A378" s="89"/>
      <c r="B378" s="89"/>
      <c r="C378" s="22" t="s">
        <v>350</v>
      </c>
      <c r="D378" s="78">
        <f t="shared" si="118"/>
        <v>429256.1</v>
      </c>
      <c r="E378" s="78">
        <v>429256.1</v>
      </c>
      <c r="F378" s="78"/>
      <c r="G378" s="78"/>
      <c r="H378" s="79"/>
    </row>
    <row r="379" spans="1:8" s="43" customFormat="1" x14ac:dyDescent="0.25">
      <c r="A379" s="89"/>
      <c r="B379" s="89"/>
      <c r="C379" s="22" t="s">
        <v>351</v>
      </c>
      <c r="D379" s="78">
        <f t="shared" si="118"/>
        <v>288674.40000000002</v>
      </c>
      <c r="E379" s="78">
        <v>288674.40000000002</v>
      </c>
      <c r="F379" s="78"/>
      <c r="G379" s="78"/>
      <c r="H379" s="79"/>
    </row>
    <row r="380" spans="1:8" s="43" customFormat="1" x14ac:dyDescent="0.25">
      <c r="A380" s="23"/>
      <c r="B380" s="23"/>
      <c r="C380" s="21" t="s">
        <v>243</v>
      </c>
      <c r="D380" s="78">
        <f>SUM(E380:H380)</f>
        <v>3813371.3</v>
      </c>
      <c r="E380" s="78">
        <v>3813371.3</v>
      </c>
      <c r="F380" s="78">
        <v>0</v>
      </c>
      <c r="G380" s="78">
        <v>0</v>
      </c>
      <c r="H380" s="78">
        <v>0</v>
      </c>
    </row>
    <row r="381" spans="1:8" s="43" customFormat="1" ht="33" x14ac:dyDescent="0.25">
      <c r="A381" s="91"/>
      <c r="B381" s="91"/>
      <c r="C381" s="22" t="s">
        <v>352</v>
      </c>
      <c r="D381" s="78">
        <f t="shared" ref="D381:D388" si="119">+E381+F381+G381+H381</f>
        <v>459849.3</v>
      </c>
      <c r="E381" s="78">
        <v>459849.3</v>
      </c>
      <c r="F381" s="78"/>
      <c r="G381" s="78"/>
      <c r="H381" s="79"/>
    </row>
    <row r="382" spans="1:8" s="43" customFormat="1" x14ac:dyDescent="0.25">
      <c r="A382" s="89"/>
      <c r="B382" s="89"/>
      <c r="C382" s="22" t="s">
        <v>353</v>
      </c>
      <c r="D382" s="78">
        <f t="shared" si="119"/>
        <v>488632.7</v>
      </c>
      <c r="E382" s="78">
        <v>488632.7</v>
      </c>
      <c r="F382" s="78"/>
      <c r="G382" s="78"/>
      <c r="H382" s="79"/>
    </row>
    <row r="383" spans="1:8" s="43" customFormat="1" x14ac:dyDescent="0.25">
      <c r="A383" s="89"/>
      <c r="B383" s="89"/>
      <c r="C383" s="22" t="s">
        <v>354</v>
      </c>
      <c r="D383" s="78">
        <f t="shared" si="119"/>
        <v>493207.1</v>
      </c>
      <c r="E383" s="78">
        <v>493207.1</v>
      </c>
      <c r="F383" s="78"/>
      <c r="G383" s="78"/>
      <c r="H383" s="79"/>
    </row>
    <row r="384" spans="1:8" s="43" customFormat="1" x14ac:dyDescent="0.25">
      <c r="A384" s="89"/>
      <c r="B384" s="89"/>
      <c r="C384" s="22" t="s">
        <v>355</v>
      </c>
      <c r="D384" s="78">
        <f t="shared" si="119"/>
        <v>493485.2</v>
      </c>
      <c r="E384" s="78">
        <v>493485.2</v>
      </c>
      <c r="F384" s="78"/>
      <c r="G384" s="78"/>
      <c r="H384" s="79"/>
    </row>
    <row r="385" spans="1:8" s="43" customFormat="1" x14ac:dyDescent="0.25">
      <c r="A385" s="89"/>
      <c r="B385" s="89"/>
      <c r="C385" s="22" t="s">
        <v>356</v>
      </c>
      <c r="D385" s="78">
        <f t="shared" si="119"/>
        <v>552299.30000000005</v>
      </c>
      <c r="E385" s="78">
        <v>552299.30000000005</v>
      </c>
      <c r="F385" s="78"/>
      <c r="G385" s="78"/>
      <c r="H385" s="79"/>
    </row>
    <row r="386" spans="1:8" s="43" customFormat="1" x14ac:dyDescent="0.25">
      <c r="A386" s="89"/>
      <c r="B386" s="89"/>
      <c r="C386" s="22" t="s">
        <v>357</v>
      </c>
      <c r="D386" s="78">
        <f t="shared" si="119"/>
        <v>440024.3</v>
      </c>
      <c r="E386" s="78">
        <v>440024.3</v>
      </c>
      <c r="F386" s="78"/>
      <c r="G386" s="78"/>
      <c r="H386" s="79"/>
    </row>
    <row r="387" spans="1:8" s="43" customFormat="1" x14ac:dyDescent="0.25">
      <c r="A387" s="89"/>
      <c r="B387" s="89"/>
      <c r="C387" s="22" t="s">
        <v>358</v>
      </c>
      <c r="D387" s="78">
        <f t="shared" si="119"/>
        <v>464252.6</v>
      </c>
      <c r="E387" s="78">
        <v>464252.6</v>
      </c>
      <c r="F387" s="78"/>
      <c r="G387" s="78"/>
      <c r="H387" s="79"/>
    </row>
    <row r="388" spans="1:8" s="43" customFormat="1" x14ac:dyDescent="0.25">
      <c r="A388" s="90"/>
      <c r="B388" s="90"/>
      <c r="C388" s="22" t="s">
        <v>359</v>
      </c>
      <c r="D388" s="78">
        <f t="shared" si="119"/>
        <v>421620.8</v>
      </c>
      <c r="E388" s="78">
        <v>421620.8</v>
      </c>
      <c r="F388" s="78"/>
      <c r="G388" s="78"/>
      <c r="H388" s="79"/>
    </row>
    <row r="389" spans="1:8" s="43" customFormat="1" x14ac:dyDescent="0.25">
      <c r="A389" s="23"/>
      <c r="B389" s="23"/>
      <c r="C389" s="21" t="s">
        <v>245</v>
      </c>
      <c r="D389" s="78">
        <f>SUM(E389:H389)</f>
        <v>1785819.5000000002</v>
      </c>
      <c r="E389" s="78">
        <v>1785819.5000000002</v>
      </c>
      <c r="F389" s="78">
        <v>0</v>
      </c>
      <c r="G389" s="78">
        <v>0</v>
      </c>
      <c r="H389" s="78">
        <v>0</v>
      </c>
    </row>
    <row r="390" spans="1:8" s="43" customFormat="1" x14ac:dyDescent="0.25">
      <c r="A390" s="91"/>
      <c r="B390" s="91"/>
      <c r="C390" s="22" t="s">
        <v>360</v>
      </c>
      <c r="D390" s="78">
        <f>+E390+F390+G390+H390</f>
        <v>356786.3</v>
      </c>
      <c r="E390" s="78">
        <v>356786.3</v>
      </c>
      <c r="F390" s="78"/>
      <c r="G390" s="78"/>
      <c r="H390" s="79"/>
    </row>
    <row r="391" spans="1:8" s="43" customFormat="1" x14ac:dyDescent="0.25">
      <c r="A391" s="89"/>
      <c r="B391" s="89"/>
      <c r="C391" s="22" t="s">
        <v>361</v>
      </c>
      <c r="D391" s="78">
        <f>+E391+F391+G391+H391</f>
        <v>317274.8</v>
      </c>
      <c r="E391" s="78">
        <v>317274.8</v>
      </c>
      <c r="F391" s="78"/>
      <c r="G391" s="78"/>
      <c r="H391" s="79"/>
    </row>
    <row r="392" spans="1:8" s="43" customFormat="1" x14ac:dyDescent="0.25">
      <c r="A392" s="89"/>
      <c r="B392" s="89"/>
      <c r="C392" s="22" t="s">
        <v>362</v>
      </c>
      <c r="D392" s="78">
        <f t="shared" ref="D392:D393" si="120">+E392+F392+G392+H392</f>
        <v>518341.5</v>
      </c>
      <c r="E392" s="78">
        <v>518341.5</v>
      </c>
      <c r="F392" s="78"/>
      <c r="G392" s="78"/>
      <c r="H392" s="79"/>
    </row>
    <row r="393" spans="1:8" s="43" customFormat="1" x14ac:dyDescent="0.25">
      <c r="A393" s="89"/>
      <c r="B393" s="89"/>
      <c r="C393" s="22" t="s">
        <v>363</v>
      </c>
      <c r="D393" s="78">
        <f t="shared" si="120"/>
        <v>485268.3</v>
      </c>
      <c r="E393" s="78">
        <v>485268.3</v>
      </c>
      <c r="F393" s="78"/>
      <c r="G393" s="78"/>
      <c r="H393" s="79"/>
    </row>
    <row r="394" spans="1:8" s="43" customFormat="1" x14ac:dyDescent="0.25">
      <c r="A394" s="90"/>
      <c r="B394" s="90"/>
      <c r="C394" s="22" t="s">
        <v>524</v>
      </c>
      <c r="D394" s="78">
        <f>+E394+F394+G394+H394</f>
        <v>108148.6</v>
      </c>
      <c r="E394" s="78">
        <v>108148.6</v>
      </c>
      <c r="F394" s="78"/>
      <c r="G394" s="78"/>
      <c r="H394" s="79"/>
    </row>
    <row r="395" spans="1:8" s="43" customFormat="1" x14ac:dyDescent="0.25">
      <c r="A395" s="23"/>
      <c r="B395" s="23"/>
      <c r="C395" s="21" t="s">
        <v>247</v>
      </c>
      <c r="D395" s="78">
        <f>SUM(E395:H395)</f>
        <v>4529916.4000000004</v>
      </c>
      <c r="E395" s="78">
        <v>4529916.4000000004</v>
      </c>
      <c r="F395" s="78">
        <v>0</v>
      </c>
      <c r="G395" s="78">
        <v>0</v>
      </c>
      <c r="H395" s="78">
        <v>0</v>
      </c>
    </row>
    <row r="396" spans="1:8" s="43" customFormat="1" x14ac:dyDescent="0.25">
      <c r="A396" s="91"/>
      <c r="B396" s="91"/>
      <c r="C396" s="22" t="s">
        <v>364</v>
      </c>
      <c r="D396" s="78">
        <f>+E396+F396+G396+H396</f>
        <v>399777.10000000009</v>
      </c>
      <c r="E396" s="78">
        <v>399777.10000000009</v>
      </c>
      <c r="F396" s="78"/>
      <c r="G396" s="78"/>
      <c r="H396" s="79"/>
    </row>
    <row r="397" spans="1:8" s="43" customFormat="1" x14ac:dyDescent="0.25">
      <c r="A397" s="89"/>
      <c r="B397" s="89"/>
      <c r="C397" s="22" t="s">
        <v>565</v>
      </c>
      <c r="D397" s="78">
        <f t="shared" ref="D397:D404" si="121">+E397+F397+G397+H397</f>
        <v>541134.69999999995</v>
      </c>
      <c r="E397" s="78">
        <v>541134.69999999995</v>
      </c>
      <c r="F397" s="78"/>
      <c r="G397" s="78"/>
      <c r="H397" s="79"/>
    </row>
    <row r="398" spans="1:8" s="43" customFormat="1" x14ac:dyDescent="0.25">
      <c r="A398" s="89"/>
      <c r="B398" s="89"/>
      <c r="C398" s="22" t="s">
        <v>365</v>
      </c>
      <c r="D398" s="78">
        <f t="shared" si="121"/>
        <v>502749.2</v>
      </c>
      <c r="E398" s="78">
        <v>502749.2</v>
      </c>
      <c r="F398" s="78"/>
      <c r="G398" s="78"/>
      <c r="H398" s="79"/>
    </row>
    <row r="399" spans="1:8" s="43" customFormat="1" ht="33" x14ac:dyDescent="0.25">
      <c r="A399" s="89"/>
      <c r="B399" s="89"/>
      <c r="C399" s="22" t="s">
        <v>366</v>
      </c>
      <c r="D399" s="78">
        <f t="shared" si="121"/>
        <v>537171.19999999995</v>
      </c>
      <c r="E399" s="78">
        <v>537171.19999999995</v>
      </c>
      <c r="F399" s="78"/>
      <c r="G399" s="78"/>
      <c r="H399" s="79"/>
    </row>
    <row r="400" spans="1:8" s="43" customFormat="1" x14ac:dyDescent="0.25">
      <c r="A400" s="89"/>
      <c r="B400" s="89"/>
      <c r="C400" s="22" t="s">
        <v>367</v>
      </c>
      <c r="D400" s="78">
        <f t="shared" si="121"/>
        <v>423391.4</v>
      </c>
      <c r="E400" s="78">
        <v>423391.4</v>
      </c>
      <c r="F400" s="78"/>
      <c r="G400" s="78"/>
      <c r="H400" s="79"/>
    </row>
    <row r="401" spans="1:8" s="43" customFormat="1" x14ac:dyDescent="0.25">
      <c r="A401" s="89"/>
      <c r="B401" s="89"/>
      <c r="C401" s="22" t="s">
        <v>368</v>
      </c>
      <c r="D401" s="78">
        <f t="shared" si="121"/>
        <v>513965.6</v>
      </c>
      <c r="E401" s="78">
        <v>513965.6</v>
      </c>
      <c r="F401" s="78"/>
      <c r="G401" s="78"/>
      <c r="H401" s="79"/>
    </row>
    <row r="402" spans="1:8" s="43" customFormat="1" x14ac:dyDescent="0.25">
      <c r="A402" s="89"/>
      <c r="B402" s="89"/>
      <c r="C402" s="22" t="s">
        <v>369</v>
      </c>
      <c r="D402" s="78">
        <f t="shared" si="121"/>
        <v>594000.00000000012</v>
      </c>
      <c r="E402" s="78">
        <v>594000.00000000012</v>
      </c>
      <c r="F402" s="78"/>
      <c r="G402" s="78"/>
      <c r="H402" s="79"/>
    </row>
    <row r="403" spans="1:8" s="43" customFormat="1" x14ac:dyDescent="0.25">
      <c r="A403" s="89"/>
      <c r="B403" s="89"/>
      <c r="C403" s="22" t="s">
        <v>370</v>
      </c>
      <c r="D403" s="78">
        <f t="shared" si="121"/>
        <v>535554.69999999995</v>
      </c>
      <c r="E403" s="78">
        <v>535554.69999999995</v>
      </c>
      <c r="F403" s="78"/>
      <c r="G403" s="78"/>
      <c r="H403" s="79"/>
    </row>
    <row r="404" spans="1:8" s="43" customFormat="1" x14ac:dyDescent="0.25">
      <c r="A404" s="89"/>
      <c r="B404" s="89"/>
      <c r="C404" s="22" t="s">
        <v>371</v>
      </c>
      <c r="D404" s="78">
        <f t="shared" si="121"/>
        <v>482172.5</v>
      </c>
      <c r="E404" s="78">
        <v>482172.5</v>
      </c>
      <c r="F404" s="78"/>
      <c r="G404" s="78"/>
      <c r="H404" s="79"/>
    </row>
    <row r="405" spans="1:8" s="43" customFormat="1" x14ac:dyDescent="0.25">
      <c r="A405" s="23"/>
      <c r="B405" s="23"/>
      <c r="C405" s="21" t="s">
        <v>249</v>
      </c>
      <c r="D405" s="78">
        <f>SUM(E405:H405)</f>
        <v>4012622.2</v>
      </c>
      <c r="E405" s="78">
        <v>4012622.2</v>
      </c>
      <c r="F405" s="78">
        <v>0</v>
      </c>
      <c r="G405" s="78">
        <v>0</v>
      </c>
      <c r="H405" s="78">
        <v>0</v>
      </c>
    </row>
    <row r="406" spans="1:8" s="43" customFormat="1" x14ac:dyDescent="0.25">
      <c r="A406" s="91"/>
      <c r="B406" s="91"/>
      <c r="C406" s="22" t="s">
        <v>372</v>
      </c>
      <c r="D406" s="78">
        <f t="shared" ref="D406:D421" si="122">+E406+F406+G406+H406</f>
        <v>168091.7</v>
      </c>
      <c r="E406" s="78">
        <v>168091.7</v>
      </c>
      <c r="F406" s="78"/>
      <c r="G406" s="78"/>
      <c r="H406" s="79"/>
    </row>
    <row r="407" spans="1:8" s="43" customFormat="1" x14ac:dyDescent="0.25">
      <c r="A407" s="89"/>
      <c r="B407" s="89"/>
      <c r="C407" s="22" t="s">
        <v>373</v>
      </c>
      <c r="D407" s="78">
        <f t="shared" si="122"/>
        <v>451168.3</v>
      </c>
      <c r="E407" s="78">
        <v>451168.3</v>
      </c>
      <c r="F407" s="78"/>
      <c r="G407" s="78"/>
      <c r="H407" s="79"/>
    </row>
    <row r="408" spans="1:8" s="43" customFormat="1" x14ac:dyDescent="0.25">
      <c r="A408" s="89"/>
      <c r="B408" s="89"/>
      <c r="C408" s="22" t="s">
        <v>374</v>
      </c>
      <c r="D408" s="78">
        <f t="shared" si="122"/>
        <v>445397.6</v>
      </c>
      <c r="E408" s="78">
        <v>445397.6</v>
      </c>
      <c r="F408" s="78"/>
      <c r="G408" s="78"/>
      <c r="H408" s="79"/>
    </row>
    <row r="409" spans="1:8" s="43" customFormat="1" x14ac:dyDescent="0.25">
      <c r="A409" s="89"/>
      <c r="B409" s="89"/>
      <c r="C409" s="22" t="s">
        <v>375</v>
      </c>
      <c r="D409" s="78">
        <f t="shared" si="122"/>
        <v>474197.6</v>
      </c>
      <c r="E409" s="78">
        <v>474197.6</v>
      </c>
      <c r="F409" s="78"/>
      <c r="G409" s="78"/>
      <c r="H409" s="79"/>
    </row>
    <row r="410" spans="1:8" s="43" customFormat="1" x14ac:dyDescent="0.25">
      <c r="A410" s="89"/>
      <c r="B410" s="89"/>
      <c r="C410" s="22" t="s">
        <v>376</v>
      </c>
      <c r="D410" s="78">
        <f t="shared" si="122"/>
        <v>450570.7</v>
      </c>
      <c r="E410" s="78">
        <v>450570.7</v>
      </c>
      <c r="F410" s="78"/>
      <c r="G410" s="78"/>
      <c r="H410" s="79"/>
    </row>
    <row r="411" spans="1:8" s="43" customFormat="1" x14ac:dyDescent="0.25">
      <c r="A411" s="89"/>
      <c r="B411" s="89"/>
      <c r="C411" s="22" t="s">
        <v>377</v>
      </c>
      <c r="D411" s="78">
        <f t="shared" si="122"/>
        <v>536256.80000000005</v>
      </c>
      <c r="E411" s="78">
        <v>536256.80000000005</v>
      </c>
      <c r="F411" s="78"/>
      <c r="G411" s="78"/>
      <c r="H411" s="79"/>
    </row>
    <row r="412" spans="1:8" s="43" customFormat="1" x14ac:dyDescent="0.25">
      <c r="A412" s="89"/>
      <c r="B412" s="89"/>
      <c r="C412" s="22" t="s">
        <v>378</v>
      </c>
      <c r="D412" s="78">
        <f t="shared" si="122"/>
        <v>507765.1</v>
      </c>
      <c r="E412" s="78">
        <v>507765.1</v>
      </c>
      <c r="F412" s="78"/>
      <c r="G412" s="78"/>
      <c r="H412" s="79"/>
    </row>
    <row r="413" spans="1:8" s="43" customFormat="1" x14ac:dyDescent="0.25">
      <c r="A413" s="89"/>
      <c r="B413" s="89"/>
      <c r="C413" s="22" t="s">
        <v>379</v>
      </c>
      <c r="D413" s="78">
        <f t="shared" si="122"/>
        <v>448832.9</v>
      </c>
      <c r="E413" s="78">
        <v>448832.9</v>
      </c>
      <c r="F413" s="78"/>
      <c r="G413" s="78"/>
      <c r="H413" s="79"/>
    </row>
    <row r="414" spans="1:8" s="43" customFormat="1" x14ac:dyDescent="0.25">
      <c r="A414" s="89"/>
      <c r="B414" s="89"/>
      <c r="C414" s="22" t="s">
        <v>380</v>
      </c>
      <c r="D414" s="78">
        <f t="shared" si="122"/>
        <v>530341.5</v>
      </c>
      <c r="E414" s="78">
        <v>530341.5</v>
      </c>
      <c r="F414" s="78"/>
      <c r="G414" s="78"/>
      <c r="H414" s="79"/>
    </row>
    <row r="415" spans="1:8" s="42" customFormat="1" x14ac:dyDescent="0.3">
      <c r="A415" s="23"/>
      <c r="B415" s="23"/>
      <c r="C415" s="21" t="s">
        <v>251</v>
      </c>
      <c r="D415" s="78">
        <f>SUM(E415:H415)</f>
        <v>3599551.8</v>
      </c>
      <c r="E415" s="78">
        <v>3599551.8</v>
      </c>
      <c r="F415" s="78">
        <v>0</v>
      </c>
      <c r="G415" s="78">
        <v>0</v>
      </c>
      <c r="H415" s="78">
        <v>0</v>
      </c>
    </row>
    <row r="416" spans="1:8" s="43" customFormat="1" x14ac:dyDescent="0.25">
      <c r="A416" s="91"/>
      <c r="B416" s="91"/>
      <c r="C416" s="22" t="s">
        <v>381</v>
      </c>
      <c r="D416" s="78">
        <f>+E416+F416+G416+H416</f>
        <v>497597.6</v>
      </c>
      <c r="E416" s="78">
        <v>497597.6</v>
      </c>
      <c r="F416" s="78"/>
      <c r="G416" s="78"/>
      <c r="H416" s="79"/>
    </row>
    <row r="417" spans="1:8" s="43" customFormat="1" x14ac:dyDescent="0.25">
      <c r="A417" s="89"/>
      <c r="B417" s="89"/>
      <c r="C417" s="22" t="s">
        <v>382</v>
      </c>
      <c r="D417" s="78">
        <f>+E417+F417+G417+H417</f>
        <v>530691.80000000005</v>
      </c>
      <c r="E417" s="78">
        <v>530691.80000000005</v>
      </c>
      <c r="F417" s="78"/>
      <c r="G417" s="78"/>
      <c r="H417" s="79"/>
    </row>
    <row r="418" spans="1:8" s="43" customFormat="1" x14ac:dyDescent="0.25">
      <c r="A418" s="89"/>
      <c r="B418" s="89"/>
      <c r="C418" s="22" t="s">
        <v>383</v>
      </c>
      <c r="D418" s="78">
        <f t="shared" si="122"/>
        <v>521897.6</v>
      </c>
      <c r="E418" s="78">
        <v>521897.6</v>
      </c>
      <c r="F418" s="78"/>
      <c r="G418" s="78"/>
      <c r="H418" s="79"/>
    </row>
    <row r="419" spans="1:8" s="43" customFormat="1" x14ac:dyDescent="0.25">
      <c r="A419" s="89"/>
      <c r="B419" s="89"/>
      <c r="C419" s="22" t="s">
        <v>384</v>
      </c>
      <c r="D419" s="78">
        <f t="shared" si="122"/>
        <v>515777.6</v>
      </c>
      <c r="E419" s="78">
        <v>515777.6</v>
      </c>
      <c r="F419" s="78"/>
      <c r="G419" s="78"/>
      <c r="H419" s="79"/>
    </row>
    <row r="420" spans="1:8" s="43" customFormat="1" x14ac:dyDescent="0.25">
      <c r="A420" s="89"/>
      <c r="B420" s="89"/>
      <c r="C420" s="22" t="s">
        <v>385</v>
      </c>
      <c r="D420" s="78">
        <f t="shared" si="122"/>
        <v>529014.69999999995</v>
      </c>
      <c r="E420" s="78">
        <v>529014.69999999995</v>
      </c>
      <c r="F420" s="78"/>
      <c r="G420" s="78"/>
      <c r="H420" s="79"/>
    </row>
    <row r="421" spans="1:8" s="43" customFormat="1" x14ac:dyDescent="0.25">
      <c r="A421" s="89"/>
      <c r="B421" s="89"/>
      <c r="C421" s="22" t="s">
        <v>386</v>
      </c>
      <c r="D421" s="78">
        <f t="shared" si="122"/>
        <v>596319.19999999995</v>
      </c>
      <c r="E421" s="78">
        <v>596319.19999999995</v>
      </c>
      <c r="F421" s="78"/>
      <c r="G421" s="78"/>
      <c r="H421" s="79"/>
    </row>
    <row r="422" spans="1:8" s="43" customFormat="1" x14ac:dyDescent="0.25">
      <c r="A422" s="89"/>
      <c r="B422" s="89"/>
      <c r="C422" s="22" t="s">
        <v>387</v>
      </c>
      <c r="D422" s="78">
        <f>+E422+F422+G422+H422</f>
        <v>408253.3</v>
      </c>
      <c r="E422" s="78">
        <v>408253.3</v>
      </c>
      <c r="F422" s="78"/>
      <c r="G422" s="78"/>
      <c r="H422" s="79"/>
    </row>
    <row r="423" spans="1:8" s="42" customFormat="1" x14ac:dyDescent="0.3">
      <c r="A423" s="23"/>
      <c r="B423" s="23"/>
      <c r="C423" s="21" t="s">
        <v>255</v>
      </c>
      <c r="D423" s="78">
        <f>SUM(E423:H423)</f>
        <v>7260837.7000000011</v>
      </c>
      <c r="E423" s="78">
        <v>7260837.7000000011</v>
      </c>
      <c r="F423" s="78">
        <v>0</v>
      </c>
      <c r="G423" s="78">
        <v>0</v>
      </c>
      <c r="H423" s="78">
        <v>0</v>
      </c>
    </row>
    <row r="424" spans="1:8" s="43" customFormat="1" x14ac:dyDescent="0.25">
      <c r="A424" s="91"/>
      <c r="B424" s="91"/>
      <c r="C424" s="22" t="s">
        <v>388</v>
      </c>
      <c r="D424" s="78">
        <f>+E424+F424+G424+H424</f>
        <v>559999.99999999988</v>
      </c>
      <c r="E424" s="78">
        <v>559999.99999999988</v>
      </c>
      <c r="F424" s="78"/>
      <c r="G424" s="78"/>
      <c r="H424" s="79"/>
    </row>
    <row r="425" spans="1:8" s="43" customFormat="1" x14ac:dyDescent="0.25">
      <c r="A425" s="89"/>
      <c r="B425" s="89"/>
      <c r="C425" s="22" t="s">
        <v>389</v>
      </c>
      <c r="D425" s="78">
        <f t="shared" ref="D425:D437" si="123">+E425+F425+G425+H425</f>
        <v>526971.4</v>
      </c>
      <c r="E425" s="78">
        <v>526971.4</v>
      </c>
      <c r="F425" s="78"/>
      <c r="G425" s="78"/>
      <c r="H425" s="79"/>
    </row>
    <row r="426" spans="1:8" s="43" customFormat="1" x14ac:dyDescent="0.25">
      <c r="A426" s="89"/>
      <c r="B426" s="89"/>
      <c r="C426" s="22" t="s">
        <v>390</v>
      </c>
      <c r="D426" s="78">
        <f t="shared" si="123"/>
        <v>491849.5</v>
      </c>
      <c r="E426" s="78">
        <v>491849.5</v>
      </c>
      <c r="F426" s="78"/>
      <c r="G426" s="78"/>
      <c r="H426" s="79"/>
    </row>
    <row r="427" spans="1:8" s="43" customFormat="1" x14ac:dyDescent="0.25">
      <c r="A427" s="89"/>
      <c r="B427" s="89"/>
      <c r="C427" s="22" t="s">
        <v>391</v>
      </c>
      <c r="D427" s="78">
        <f t="shared" si="123"/>
        <v>526971.4</v>
      </c>
      <c r="E427" s="78">
        <v>526971.4</v>
      </c>
      <c r="F427" s="78"/>
      <c r="G427" s="78"/>
      <c r="H427" s="79"/>
    </row>
    <row r="428" spans="1:8" s="43" customFormat="1" x14ac:dyDescent="0.25">
      <c r="A428" s="89"/>
      <c r="B428" s="89"/>
      <c r="C428" s="22" t="s">
        <v>392</v>
      </c>
      <c r="D428" s="78">
        <f t="shared" si="123"/>
        <v>497264.5</v>
      </c>
      <c r="E428" s="78">
        <v>497264.5</v>
      </c>
      <c r="F428" s="78"/>
      <c r="G428" s="78"/>
      <c r="H428" s="79"/>
    </row>
    <row r="429" spans="1:8" s="43" customFormat="1" x14ac:dyDescent="0.25">
      <c r="A429" s="89"/>
      <c r="B429" s="89"/>
      <c r="C429" s="22" t="s">
        <v>393</v>
      </c>
      <c r="D429" s="78">
        <f t="shared" si="123"/>
        <v>584729.69999999995</v>
      </c>
      <c r="E429" s="78">
        <v>584729.69999999995</v>
      </c>
      <c r="F429" s="78"/>
      <c r="G429" s="78"/>
      <c r="H429" s="79"/>
    </row>
    <row r="430" spans="1:8" s="43" customFormat="1" x14ac:dyDescent="0.25">
      <c r="A430" s="89"/>
      <c r="B430" s="89"/>
      <c r="C430" s="22" t="s">
        <v>394</v>
      </c>
      <c r="D430" s="78">
        <f t="shared" si="123"/>
        <v>568024.5</v>
      </c>
      <c r="E430" s="78">
        <v>568024.5</v>
      </c>
      <c r="F430" s="78"/>
      <c r="G430" s="78"/>
      <c r="H430" s="79"/>
    </row>
    <row r="431" spans="1:8" s="43" customFormat="1" x14ac:dyDescent="0.25">
      <c r="A431" s="89"/>
      <c r="B431" s="89"/>
      <c r="C431" s="22" t="s">
        <v>525</v>
      </c>
      <c r="D431" s="78">
        <f t="shared" si="123"/>
        <v>465000</v>
      </c>
      <c r="E431" s="78">
        <v>465000</v>
      </c>
      <c r="F431" s="78"/>
      <c r="G431" s="78"/>
      <c r="H431" s="79"/>
    </row>
    <row r="432" spans="1:8" s="43" customFormat="1" x14ac:dyDescent="0.25">
      <c r="A432" s="89"/>
      <c r="B432" s="89"/>
      <c r="C432" s="22" t="s">
        <v>395</v>
      </c>
      <c r="D432" s="78">
        <f t="shared" si="123"/>
        <v>584066.69999999995</v>
      </c>
      <c r="E432" s="78">
        <v>584066.69999999995</v>
      </c>
      <c r="F432" s="78"/>
      <c r="G432" s="78"/>
      <c r="H432" s="79"/>
    </row>
    <row r="433" spans="1:8" s="43" customFormat="1" x14ac:dyDescent="0.25">
      <c r="A433" s="89"/>
      <c r="B433" s="89"/>
      <c r="C433" s="22" t="s">
        <v>396</v>
      </c>
      <c r="D433" s="78">
        <f t="shared" si="123"/>
        <v>526971.4</v>
      </c>
      <c r="E433" s="78">
        <v>526971.4</v>
      </c>
      <c r="F433" s="78"/>
      <c r="G433" s="78"/>
      <c r="H433" s="79"/>
    </row>
    <row r="434" spans="1:8" s="43" customFormat="1" x14ac:dyDescent="0.25">
      <c r="A434" s="89"/>
      <c r="B434" s="89"/>
      <c r="C434" s="22" t="s">
        <v>397</v>
      </c>
      <c r="D434" s="78">
        <f t="shared" si="123"/>
        <v>567319.4</v>
      </c>
      <c r="E434" s="78">
        <v>567319.4</v>
      </c>
      <c r="F434" s="78"/>
      <c r="G434" s="78"/>
      <c r="H434" s="79"/>
    </row>
    <row r="435" spans="1:8" s="43" customFormat="1" x14ac:dyDescent="0.25">
      <c r="A435" s="89"/>
      <c r="B435" s="89"/>
      <c r="C435" s="10" t="s">
        <v>526</v>
      </c>
      <c r="D435" s="78">
        <f t="shared" si="123"/>
        <v>532619.19999999995</v>
      </c>
      <c r="E435" s="78">
        <v>532619.19999999995</v>
      </c>
      <c r="F435" s="78"/>
      <c r="G435" s="78"/>
      <c r="H435" s="79"/>
    </row>
    <row r="436" spans="1:8" s="43" customFormat="1" x14ac:dyDescent="0.25">
      <c r="A436" s="89"/>
      <c r="B436" s="89"/>
      <c r="C436" s="10" t="s">
        <v>527</v>
      </c>
      <c r="D436" s="78">
        <f t="shared" si="123"/>
        <v>537822</v>
      </c>
      <c r="E436" s="78">
        <v>537822</v>
      </c>
      <c r="F436" s="78"/>
      <c r="G436" s="78"/>
      <c r="H436" s="79"/>
    </row>
    <row r="437" spans="1:8" s="43" customFormat="1" x14ac:dyDescent="0.25">
      <c r="A437" s="90"/>
      <c r="B437" s="90"/>
      <c r="C437" s="22" t="s">
        <v>528</v>
      </c>
      <c r="D437" s="78">
        <f t="shared" si="123"/>
        <v>291228</v>
      </c>
      <c r="E437" s="78">
        <v>291228</v>
      </c>
      <c r="F437" s="78"/>
      <c r="G437" s="78"/>
      <c r="H437" s="79"/>
    </row>
    <row r="438" spans="1:8" s="42" customFormat="1" x14ac:dyDescent="0.3">
      <c r="A438" s="23"/>
      <c r="B438" s="23"/>
      <c r="C438" s="21" t="s">
        <v>268</v>
      </c>
      <c r="D438" s="78">
        <f>SUM(E438:H438)</f>
        <v>732964.5</v>
      </c>
      <c r="E438" s="78">
        <v>732964.5</v>
      </c>
      <c r="F438" s="78">
        <v>0</v>
      </c>
      <c r="G438" s="78">
        <v>0</v>
      </c>
      <c r="H438" s="78">
        <v>0</v>
      </c>
    </row>
    <row r="439" spans="1:8" s="43" customFormat="1" x14ac:dyDescent="0.25">
      <c r="A439" s="91"/>
      <c r="B439" s="91"/>
      <c r="C439" s="22" t="s">
        <v>529</v>
      </c>
      <c r="D439" s="78">
        <f>+E439+F439+G439+H439</f>
        <v>656219.30000000005</v>
      </c>
      <c r="E439" s="78">
        <v>656219.30000000005</v>
      </c>
      <c r="F439" s="78"/>
      <c r="G439" s="78"/>
      <c r="H439" s="79"/>
    </row>
    <row r="440" spans="1:8" s="43" customFormat="1" x14ac:dyDescent="0.25">
      <c r="A440" s="90"/>
      <c r="B440" s="90"/>
      <c r="C440" s="22" t="s">
        <v>530</v>
      </c>
      <c r="D440" s="78">
        <f t="shared" ref="D440" si="124">+E440+F440+G440+H440</f>
        <v>76745.2</v>
      </c>
      <c r="E440" s="78">
        <v>76745.2</v>
      </c>
      <c r="F440" s="78"/>
      <c r="G440" s="78"/>
      <c r="H440" s="79"/>
    </row>
    <row r="441" spans="1:8" s="42" customFormat="1" x14ac:dyDescent="0.3">
      <c r="A441" s="23"/>
      <c r="B441" s="23"/>
      <c r="C441" s="21" t="s">
        <v>271</v>
      </c>
      <c r="D441" s="78">
        <f>SUM(E441:H441)</f>
        <v>2989715.5</v>
      </c>
      <c r="E441" s="78">
        <v>2989715.5</v>
      </c>
      <c r="F441" s="78">
        <v>0</v>
      </c>
      <c r="G441" s="78">
        <v>0</v>
      </c>
      <c r="H441" s="78">
        <v>0</v>
      </c>
    </row>
    <row r="442" spans="1:8" s="43" customFormat="1" x14ac:dyDescent="0.25">
      <c r="A442" s="91"/>
      <c r="B442" s="91"/>
      <c r="C442" s="22" t="s">
        <v>398</v>
      </c>
      <c r="D442" s="78">
        <f>+E442+F442+G442+H442</f>
        <v>656440.6</v>
      </c>
      <c r="E442" s="78">
        <v>656440.6</v>
      </c>
      <c r="F442" s="78"/>
      <c r="G442" s="78"/>
      <c r="H442" s="79"/>
    </row>
    <row r="443" spans="1:8" s="43" customFormat="1" x14ac:dyDescent="0.25">
      <c r="A443" s="89"/>
      <c r="B443" s="89"/>
      <c r="C443" s="22" t="s">
        <v>399</v>
      </c>
      <c r="D443" s="78">
        <f t="shared" ref="D443:D445" si="125">+E443+F443+G443+H443</f>
        <v>492330.5</v>
      </c>
      <c r="E443" s="78">
        <v>492330.5</v>
      </c>
      <c r="F443" s="78"/>
      <c r="G443" s="78"/>
      <c r="H443" s="79"/>
    </row>
    <row r="444" spans="1:8" s="43" customFormat="1" ht="33" x14ac:dyDescent="0.25">
      <c r="A444" s="89"/>
      <c r="B444" s="89"/>
      <c r="C444" s="22" t="s">
        <v>400</v>
      </c>
      <c r="D444" s="78">
        <f t="shared" si="125"/>
        <v>564418</v>
      </c>
      <c r="E444" s="78">
        <v>564418</v>
      </c>
      <c r="F444" s="78"/>
      <c r="G444" s="78"/>
      <c r="H444" s="79"/>
    </row>
    <row r="445" spans="1:8" s="43" customFormat="1" x14ac:dyDescent="0.25">
      <c r="A445" s="89"/>
      <c r="B445" s="89"/>
      <c r="C445" s="22" t="s">
        <v>531</v>
      </c>
      <c r="D445" s="78">
        <f t="shared" si="125"/>
        <v>585046.19999999995</v>
      </c>
      <c r="E445" s="78">
        <v>585046.19999999995</v>
      </c>
      <c r="F445" s="78"/>
      <c r="G445" s="78"/>
      <c r="H445" s="79"/>
    </row>
    <row r="446" spans="1:8" s="43" customFormat="1" x14ac:dyDescent="0.25">
      <c r="A446" s="90"/>
      <c r="B446" s="90"/>
      <c r="C446" s="22" t="s">
        <v>401</v>
      </c>
      <c r="D446" s="78">
        <f>+E446+F446+G446+H446</f>
        <v>691480.2</v>
      </c>
      <c r="E446" s="78">
        <v>691480.2</v>
      </c>
      <c r="F446" s="78"/>
      <c r="G446" s="78"/>
      <c r="H446" s="79"/>
    </row>
    <row r="447" spans="1:8" s="40" customFormat="1" x14ac:dyDescent="0.3">
      <c r="A447" s="6">
        <v>1236</v>
      </c>
      <c r="B447" s="6">
        <v>32004</v>
      </c>
      <c r="C447" s="7" t="s">
        <v>402</v>
      </c>
      <c r="D447" s="71">
        <f>SUM(E447:H447)</f>
        <v>2864675.5</v>
      </c>
      <c r="E447" s="71">
        <f>+E449+E450+E453+E456+E458+E464</f>
        <v>0</v>
      </c>
      <c r="F447" s="71">
        <f t="shared" ref="F447:H447" si="126">+F449+F450+F453+F456+F458+F464</f>
        <v>2810224.2</v>
      </c>
      <c r="G447" s="71">
        <f t="shared" si="126"/>
        <v>54451.3</v>
      </c>
      <c r="H447" s="71">
        <f t="shared" si="126"/>
        <v>0</v>
      </c>
    </row>
    <row r="448" spans="1:8" s="40" customFormat="1" x14ac:dyDescent="0.3">
      <c r="A448" s="23"/>
      <c r="B448" s="23"/>
      <c r="C448" s="20" t="s">
        <v>3</v>
      </c>
      <c r="D448" s="81"/>
      <c r="E448" s="81"/>
      <c r="F448" s="81"/>
      <c r="G448" s="81"/>
      <c r="H448" s="82"/>
    </row>
    <row r="449" spans="1:8" s="42" customFormat="1" x14ac:dyDescent="0.3">
      <c r="A449" s="23"/>
      <c r="B449" s="23"/>
      <c r="C449" s="9" t="s">
        <v>402</v>
      </c>
      <c r="D449" s="78">
        <f>SUM(E449:H449)</f>
        <v>900000</v>
      </c>
      <c r="E449" s="78">
        <v>0</v>
      </c>
      <c r="F449" s="78">
        <v>900000</v>
      </c>
      <c r="G449" s="78">
        <v>0</v>
      </c>
      <c r="H449" s="78">
        <v>0</v>
      </c>
    </row>
    <row r="450" spans="1:8" s="42" customFormat="1" x14ac:dyDescent="0.3">
      <c r="A450" s="23"/>
      <c r="B450" s="23"/>
      <c r="C450" s="9" t="s">
        <v>238</v>
      </c>
      <c r="D450" s="78">
        <f>SUM(E450:H450)</f>
        <v>220453.5</v>
      </c>
      <c r="E450" s="78">
        <f>+E451+E452</f>
        <v>0</v>
      </c>
      <c r="F450" s="78">
        <f>+F451+F452</f>
        <v>166002.20000000001</v>
      </c>
      <c r="G450" s="78">
        <f t="shared" ref="G450:H450" si="127">+G451+G452</f>
        <v>54451.3</v>
      </c>
      <c r="H450" s="78">
        <f t="shared" si="127"/>
        <v>0</v>
      </c>
    </row>
    <row r="451" spans="1:8" s="43" customFormat="1" x14ac:dyDescent="0.25">
      <c r="A451" s="91"/>
      <c r="B451" s="91"/>
      <c r="C451" s="10" t="s">
        <v>403</v>
      </c>
      <c r="D451" s="78">
        <f>+E451+F451+G451+H451</f>
        <v>166002.20000000001</v>
      </c>
      <c r="E451" s="78"/>
      <c r="F451" s="78">
        <v>166002.20000000001</v>
      </c>
      <c r="G451" s="78"/>
      <c r="H451" s="79"/>
    </row>
    <row r="452" spans="1:8" s="43" customFormat="1" x14ac:dyDescent="0.25">
      <c r="A452" s="89"/>
      <c r="B452" s="89"/>
      <c r="C452" s="10" t="s">
        <v>532</v>
      </c>
      <c r="D452" s="78">
        <f>+E452+F452+G452+H452</f>
        <v>54451.3</v>
      </c>
      <c r="E452" s="78"/>
      <c r="F452" s="78"/>
      <c r="G452" s="78">
        <v>54451.3</v>
      </c>
      <c r="H452" s="79"/>
    </row>
    <row r="453" spans="1:8" s="45" customFormat="1" x14ac:dyDescent="0.3">
      <c r="A453" s="60"/>
      <c r="B453" s="60"/>
      <c r="C453" s="24" t="s">
        <v>241</v>
      </c>
      <c r="D453" s="85">
        <f>SUM(E453:H453)</f>
        <v>112950.8</v>
      </c>
      <c r="E453" s="85">
        <f>+E454+E455</f>
        <v>0</v>
      </c>
      <c r="F453" s="85">
        <f>+F454+F455</f>
        <v>112950.8</v>
      </c>
      <c r="G453" s="85">
        <f t="shared" ref="G453:H453" si="128">+G454+G455</f>
        <v>0</v>
      </c>
      <c r="H453" s="85">
        <f t="shared" si="128"/>
        <v>0</v>
      </c>
    </row>
    <row r="454" spans="1:8" s="46" customFormat="1" x14ac:dyDescent="0.25">
      <c r="A454" s="95"/>
      <c r="B454" s="95"/>
      <c r="C454" s="25" t="s">
        <v>533</v>
      </c>
      <c r="D454" s="85">
        <f t="shared" ref="D454" si="129">+E454+F454+G454+H454</f>
        <v>61700</v>
      </c>
      <c r="E454" s="85"/>
      <c r="F454" s="85">
        <v>61700</v>
      </c>
      <c r="G454" s="85"/>
      <c r="H454" s="86"/>
    </row>
    <row r="455" spans="1:8" s="46" customFormat="1" x14ac:dyDescent="0.25">
      <c r="A455" s="96"/>
      <c r="B455" s="96"/>
      <c r="C455" s="25" t="s">
        <v>534</v>
      </c>
      <c r="D455" s="85">
        <f>+E455+F455+G455+H455</f>
        <v>51250.8</v>
      </c>
      <c r="E455" s="85"/>
      <c r="F455" s="85">
        <v>51250.8</v>
      </c>
      <c r="G455" s="85"/>
      <c r="H455" s="86"/>
    </row>
    <row r="456" spans="1:8" s="45" customFormat="1" x14ac:dyDescent="0.3">
      <c r="A456" s="60"/>
      <c r="B456" s="60"/>
      <c r="C456" s="24" t="s">
        <v>245</v>
      </c>
      <c r="D456" s="85">
        <f>SUM(E456:H456)</f>
        <v>182200</v>
      </c>
      <c r="E456" s="85">
        <f>+E457</f>
        <v>0</v>
      </c>
      <c r="F456" s="85">
        <f>+F457</f>
        <v>182200</v>
      </c>
      <c r="G456" s="85">
        <f t="shared" ref="G456:H456" si="130">+G457</f>
        <v>0</v>
      </c>
      <c r="H456" s="85">
        <f t="shared" si="130"/>
        <v>0</v>
      </c>
    </row>
    <row r="457" spans="1:8" s="46" customFormat="1" x14ac:dyDescent="0.25">
      <c r="A457" s="61"/>
      <c r="B457" s="61"/>
      <c r="C457" s="25" t="s">
        <v>535</v>
      </c>
      <c r="D457" s="85">
        <f t="shared" ref="D457" si="131">+E457+F457+G457+H457</f>
        <v>182200</v>
      </c>
      <c r="E457" s="85"/>
      <c r="F457" s="85">
        <v>182200</v>
      </c>
      <c r="G457" s="85"/>
      <c r="H457" s="86"/>
    </row>
    <row r="458" spans="1:8" s="45" customFormat="1" x14ac:dyDescent="0.3">
      <c r="A458" s="60"/>
      <c r="B458" s="60"/>
      <c r="C458" s="24" t="s">
        <v>247</v>
      </c>
      <c r="D458" s="85">
        <f>SUM(E458:H458)</f>
        <v>579652.4</v>
      </c>
      <c r="E458" s="85">
        <f>+E459+E460+E461+E462+E463</f>
        <v>0</v>
      </c>
      <c r="F458" s="85">
        <f>+F459+F460+F461+F462+F463</f>
        <v>579652.4</v>
      </c>
      <c r="G458" s="85">
        <f t="shared" ref="G458:H458" si="132">+G459+G460+G461+G462+G463</f>
        <v>0</v>
      </c>
      <c r="H458" s="85">
        <f t="shared" si="132"/>
        <v>0</v>
      </c>
    </row>
    <row r="459" spans="1:8" s="46" customFormat="1" ht="33" x14ac:dyDescent="0.25">
      <c r="A459" s="95"/>
      <c r="B459" s="95"/>
      <c r="C459" s="25" t="s">
        <v>536</v>
      </c>
      <c r="D459" s="85">
        <f t="shared" ref="D459" si="133">+E459+F459+G459+H459</f>
        <v>102860</v>
      </c>
      <c r="E459" s="85"/>
      <c r="F459" s="85">
        <v>102860</v>
      </c>
      <c r="G459" s="85"/>
      <c r="H459" s="86"/>
    </row>
    <row r="460" spans="1:8" s="46" customFormat="1" x14ac:dyDescent="0.25">
      <c r="A460" s="96"/>
      <c r="B460" s="96"/>
      <c r="C460" s="25" t="s">
        <v>537</v>
      </c>
      <c r="D460" s="85">
        <f>+E460+F460+G460+H460</f>
        <v>96162</v>
      </c>
      <c r="E460" s="85"/>
      <c r="F460" s="85">
        <v>96162</v>
      </c>
      <c r="G460" s="85"/>
      <c r="H460" s="86"/>
    </row>
    <row r="461" spans="1:8" s="46" customFormat="1" x14ac:dyDescent="0.25">
      <c r="A461" s="61"/>
      <c r="B461" s="61"/>
      <c r="C461" s="25" t="s">
        <v>538</v>
      </c>
      <c r="D461" s="85">
        <f>+E461+F461+G461+H461</f>
        <v>47145.399999999994</v>
      </c>
      <c r="E461" s="85"/>
      <c r="F461" s="85">
        <v>47145.399999999994</v>
      </c>
      <c r="G461" s="85"/>
      <c r="H461" s="86"/>
    </row>
    <row r="462" spans="1:8" s="46" customFormat="1" x14ac:dyDescent="0.25">
      <c r="A462" s="61"/>
      <c r="B462" s="61"/>
      <c r="C462" s="25" t="s">
        <v>539</v>
      </c>
      <c r="D462" s="85">
        <f>+E462+F462+G462+H462</f>
        <v>51277</v>
      </c>
      <c r="E462" s="85"/>
      <c r="F462" s="85">
        <v>51277</v>
      </c>
      <c r="G462" s="85"/>
      <c r="H462" s="86"/>
    </row>
    <row r="463" spans="1:8" s="46" customFormat="1" ht="33" x14ac:dyDescent="0.25">
      <c r="A463" s="61"/>
      <c r="B463" s="61"/>
      <c r="C463" s="25" t="s">
        <v>540</v>
      </c>
      <c r="D463" s="85">
        <f>+E463+F463+G463+H463</f>
        <v>282208</v>
      </c>
      <c r="E463" s="85"/>
      <c r="F463" s="85">
        <v>282208</v>
      </c>
      <c r="G463" s="85"/>
      <c r="H463" s="86"/>
    </row>
    <row r="464" spans="1:8" s="45" customFormat="1" x14ac:dyDescent="0.3">
      <c r="A464" s="60"/>
      <c r="B464" s="60"/>
      <c r="C464" s="24" t="s">
        <v>251</v>
      </c>
      <c r="D464" s="85">
        <f>SUM(E464:H464)</f>
        <v>869418.8</v>
      </c>
      <c r="E464" s="85">
        <f>+E465+E466+E467+E468+E469+E470</f>
        <v>0</v>
      </c>
      <c r="F464" s="85">
        <f>+F465+F466+F467+F468+F469+F470</f>
        <v>869418.8</v>
      </c>
      <c r="G464" s="85">
        <f t="shared" ref="G464:H464" si="134">+G465+G466+G467+G468+G469+G470</f>
        <v>0</v>
      </c>
      <c r="H464" s="85">
        <f t="shared" si="134"/>
        <v>0</v>
      </c>
    </row>
    <row r="465" spans="1:8" s="46" customFormat="1" x14ac:dyDescent="0.25">
      <c r="A465" s="95"/>
      <c r="B465" s="95"/>
      <c r="C465" s="25" t="s">
        <v>541</v>
      </c>
      <c r="D465" s="85">
        <f t="shared" ref="D465" si="135">+E465+F465+G465+H465</f>
        <v>140160.1</v>
      </c>
      <c r="E465" s="85"/>
      <c r="F465" s="85">
        <v>140160.1</v>
      </c>
      <c r="G465" s="85"/>
      <c r="H465" s="86"/>
    </row>
    <row r="466" spans="1:8" s="46" customFormat="1" x14ac:dyDescent="0.25">
      <c r="A466" s="96"/>
      <c r="B466" s="96"/>
      <c r="C466" s="25" t="s">
        <v>542</v>
      </c>
      <c r="D466" s="85">
        <f>+E466+F466+G466+H466</f>
        <v>75680.800000000003</v>
      </c>
      <c r="E466" s="85"/>
      <c r="F466" s="85">
        <v>75680.800000000003</v>
      </c>
      <c r="G466" s="85"/>
      <c r="H466" s="86"/>
    </row>
    <row r="467" spans="1:8" s="46" customFormat="1" x14ac:dyDescent="0.25">
      <c r="A467" s="61"/>
      <c r="B467" s="61"/>
      <c r="C467" s="25" t="s">
        <v>543</v>
      </c>
      <c r="D467" s="85">
        <f>+E467+F467+G467+H467</f>
        <v>233094</v>
      </c>
      <c r="E467" s="85"/>
      <c r="F467" s="85">
        <v>233094</v>
      </c>
      <c r="G467" s="85"/>
      <c r="H467" s="86"/>
    </row>
    <row r="468" spans="1:8" s="46" customFormat="1" x14ac:dyDescent="0.25">
      <c r="A468" s="61"/>
      <c r="B468" s="61"/>
      <c r="C468" s="25" t="s">
        <v>544</v>
      </c>
      <c r="D468" s="85">
        <f>+E468+F468+G468+H468</f>
        <v>141787.9</v>
      </c>
      <c r="E468" s="85"/>
      <c r="F468" s="85">
        <v>141787.9</v>
      </c>
      <c r="G468" s="85"/>
      <c r="H468" s="86"/>
    </row>
    <row r="469" spans="1:8" s="46" customFormat="1" x14ac:dyDescent="0.25">
      <c r="A469" s="61"/>
      <c r="B469" s="61"/>
      <c r="C469" s="25" t="s">
        <v>545</v>
      </c>
      <c r="D469" s="85">
        <f>+E469+F469+G469+H469</f>
        <v>195141.3</v>
      </c>
      <c r="E469" s="85"/>
      <c r="F469" s="85">
        <v>195141.3</v>
      </c>
      <c r="G469" s="85"/>
      <c r="H469" s="86"/>
    </row>
    <row r="470" spans="1:8" s="46" customFormat="1" x14ac:dyDescent="0.25">
      <c r="A470" s="62"/>
      <c r="B470" s="62"/>
      <c r="C470" s="25" t="s">
        <v>546</v>
      </c>
      <c r="D470" s="85">
        <f>+E470+F470+G470+H470</f>
        <v>83554.7</v>
      </c>
      <c r="E470" s="85"/>
      <c r="F470" s="85">
        <v>83554.7</v>
      </c>
      <c r="G470" s="85"/>
      <c r="H470" s="86"/>
    </row>
    <row r="471" spans="1:8" s="40" customFormat="1" x14ac:dyDescent="0.3">
      <c r="A471" s="6">
        <v>1236</v>
      </c>
      <c r="B471" s="6">
        <v>32005</v>
      </c>
      <c r="C471" s="7" t="s">
        <v>404</v>
      </c>
      <c r="D471" s="71">
        <f>SUM(E471:H471)</f>
        <v>34694495.700000003</v>
      </c>
      <c r="E471" s="71">
        <f>+E473+E474+E483+E489+E494+E502+E512+E514+E519+E539+E543</f>
        <v>34654895.700000003</v>
      </c>
      <c r="F471" s="71">
        <f t="shared" ref="F471:H471" si="136">+F473+F474+F483+F489+F494+F502+F512+F514+F519+F539+F543</f>
        <v>0</v>
      </c>
      <c r="G471" s="71">
        <f t="shared" si="136"/>
        <v>39600</v>
      </c>
      <c r="H471" s="71">
        <f t="shared" si="136"/>
        <v>0</v>
      </c>
    </row>
    <row r="472" spans="1:8" s="40" customFormat="1" x14ac:dyDescent="0.3">
      <c r="A472" s="23"/>
      <c r="B472" s="23"/>
      <c r="C472" s="20" t="s">
        <v>3</v>
      </c>
      <c r="D472" s="81"/>
      <c r="E472" s="81"/>
      <c r="F472" s="81"/>
      <c r="G472" s="81"/>
      <c r="H472" s="82"/>
    </row>
    <row r="473" spans="1:8" s="43" customFormat="1" ht="49.5" x14ac:dyDescent="0.25">
      <c r="A473" s="23"/>
      <c r="B473" s="23"/>
      <c r="C473" s="9" t="s">
        <v>547</v>
      </c>
      <c r="D473" s="78">
        <f>SUM(E473:H473)</f>
        <v>39600</v>
      </c>
      <c r="E473" s="78">
        <v>0</v>
      </c>
      <c r="F473" s="78">
        <v>0</v>
      </c>
      <c r="G473" s="78">
        <v>39600</v>
      </c>
      <c r="H473" s="78">
        <v>0</v>
      </c>
    </row>
    <row r="474" spans="1:8" s="43" customFormat="1" x14ac:dyDescent="0.25">
      <c r="A474" s="23"/>
      <c r="B474" s="23"/>
      <c r="C474" s="9" t="s">
        <v>260</v>
      </c>
      <c r="D474" s="78">
        <f>SUM(E474:H474)</f>
        <v>3829829.9000000004</v>
      </c>
      <c r="E474" s="78">
        <f>+E475+E476+E477+E478+E479+E480+E481+E482</f>
        <v>3829829.9000000004</v>
      </c>
      <c r="F474" s="78">
        <f t="shared" ref="F474:H474" si="137">+F475+F476+F477+F478+F479+F480+F481+F482</f>
        <v>0</v>
      </c>
      <c r="G474" s="78">
        <f t="shared" si="137"/>
        <v>0</v>
      </c>
      <c r="H474" s="78">
        <f t="shared" si="137"/>
        <v>0</v>
      </c>
    </row>
    <row r="475" spans="1:8" s="43" customFormat="1" x14ac:dyDescent="0.25">
      <c r="A475" s="91"/>
      <c r="B475" s="91"/>
      <c r="C475" s="10" t="s">
        <v>405</v>
      </c>
      <c r="D475" s="78">
        <f>+E475+F475+G475+H475</f>
        <v>355303.3</v>
      </c>
      <c r="E475" s="78">
        <v>355303.3</v>
      </c>
      <c r="F475" s="78"/>
      <c r="G475" s="78"/>
      <c r="H475" s="79"/>
    </row>
    <row r="476" spans="1:8" s="43" customFormat="1" x14ac:dyDescent="0.25">
      <c r="A476" s="89"/>
      <c r="B476" s="89"/>
      <c r="C476" s="10" t="s">
        <v>406</v>
      </c>
      <c r="D476" s="78">
        <f t="shared" ref="D476:D488" si="138">+E476+F476+G476+H476</f>
        <v>480698.1</v>
      </c>
      <c r="E476" s="78">
        <v>480698.1</v>
      </c>
      <c r="F476" s="78"/>
      <c r="G476" s="78"/>
      <c r="H476" s="79"/>
    </row>
    <row r="477" spans="1:8" s="43" customFormat="1" x14ac:dyDescent="0.25">
      <c r="A477" s="89"/>
      <c r="B477" s="89"/>
      <c r="C477" s="10" t="s">
        <v>407</v>
      </c>
      <c r="D477" s="78">
        <f t="shared" si="138"/>
        <v>481131.5</v>
      </c>
      <c r="E477" s="78">
        <v>481131.5</v>
      </c>
      <c r="F477" s="78"/>
      <c r="G477" s="78"/>
      <c r="H477" s="79"/>
    </row>
    <row r="478" spans="1:8" s="43" customFormat="1" x14ac:dyDescent="0.25">
      <c r="A478" s="89"/>
      <c r="B478" s="89"/>
      <c r="C478" s="10" t="s">
        <v>408</v>
      </c>
      <c r="D478" s="78">
        <f t="shared" si="138"/>
        <v>480698.1</v>
      </c>
      <c r="E478" s="78">
        <v>480698.1</v>
      </c>
      <c r="F478" s="78"/>
      <c r="G478" s="78"/>
      <c r="H478" s="79"/>
    </row>
    <row r="479" spans="1:8" s="43" customFormat="1" x14ac:dyDescent="0.25">
      <c r="A479" s="89"/>
      <c r="B479" s="89"/>
      <c r="C479" s="10" t="s">
        <v>409</v>
      </c>
      <c r="D479" s="78">
        <f t="shared" si="138"/>
        <v>532246.19999999995</v>
      </c>
      <c r="E479" s="78">
        <v>532246.19999999995</v>
      </c>
      <c r="F479" s="78"/>
      <c r="G479" s="78"/>
      <c r="H479" s="79"/>
    </row>
    <row r="480" spans="1:8" s="43" customFormat="1" x14ac:dyDescent="0.25">
      <c r="A480" s="89"/>
      <c r="B480" s="89"/>
      <c r="C480" s="10" t="s">
        <v>410</v>
      </c>
      <c r="D480" s="78">
        <f t="shared" si="138"/>
        <v>481131.5</v>
      </c>
      <c r="E480" s="78">
        <v>481131.5</v>
      </c>
      <c r="F480" s="78"/>
      <c r="G480" s="78"/>
      <c r="H480" s="79"/>
    </row>
    <row r="481" spans="1:8" s="43" customFormat="1" x14ac:dyDescent="0.25">
      <c r="A481" s="89"/>
      <c r="B481" s="89"/>
      <c r="C481" s="10" t="s">
        <v>411</v>
      </c>
      <c r="D481" s="78">
        <f t="shared" si="138"/>
        <v>480698.1</v>
      </c>
      <c r="E481" s="78">
        <v>480698.1</v>
      </c>
      <c r="F481" s="78"/>
      <c r="G481" s="78"/>
      <c r="H481" s="79"/>
    </row>
    <row r="482" spans="1:8" s="43" customFormat="1" x14ac:dyDescent="0.25">
      <c r="A482" s="90"/>
      <c r="B482" s="90"/>
      <c r="C482" s="10" t="s">
        <v>412</v>
      </c>
      <c r="D482" s="78">
        <f t="shared" si="138"/>
        <v>537923.1</v>
      </c>
      <c r="E482" s="78">
        <v>537923.1</v>
      </c>
      <c r="F482" s="78"/>
      <c r="G482" s="78"/>
      <c r="H482" s="79"/>
    </row>
    <row r="483" spans="1:8" s="43" customFormat="1" x14ac:dyDescent="0.25">
      <c r="A483" s="23"/>
      <c r="B483" s="23"/>
      <c r="C483" s="9" t="s">
        <v>241</v>
      </c>
      <c r="D483" s="78">
        <f>SUM(E483:H483)</f>
        <v>2773457.5</v>
      </c>
      <c r="E483" s="78">
        <f>+E484+E485+E486+E487+E488</f>
        <v>2773457.5</v>
      </c>
      <c r="F483" s="78">
        <f t="shared" ref="F483:H483" si="139">+F484+F485+F486+F487+F488</f>
        <v>0</v>
      </c>
      <c r="G483" s="78">
        <f t="shared" si="139"/>
        <v>0</v>
      </c>
      <c r="H483" s="78">
        <f t="shared" si="139"/>
        <v>0</v>
      </c>
    </row>
    <row r="484" spans="1:8" s="43" customFormat="1" x14ac:dyDescent="0.25">
      <c r="A484" s="92"/>
      <c r="B484" s="92"/>
      <c r="C484" s="10" t="s">
        <v>413</v>
      </c>
      <c r="D484" s="78">
        <f t="shared" si="138"/>
        <v>597082.30000000005</v>
      </c>
      <c r="E484" s="78">
        <v>597082.30000000005</v>
      </c>
      <c r="F484" s="78"/>
      <c r="G484" s="78"/>
      <c r="H484" s="79"/>
    </row>
    <row r="485" spans="1:8" s="43" customFormat="1" x14ac:dyDescent="0.25">
      <c r="A485" s="93"/>
      <c r="B485" s="93"/>
      <c r="C485" s="10" t="s">
        <v>414</v>
      </c>
      <c r="D485" s="78">
        <f t="shared" si="138"/>
        <v>525570.30000000005</v>
      </c>
      <c r="E485" s="78">
        <v>525570.30000000005</v>
      </c>
      <c r="F485" s="78"/>
      <c r="G485" s="78"/>
      <c r="H485" s="79"/>
    </row>
    <row r="486" spans="1:8" s="43" customFormat="1" x14ac:dyDescent="0.25">
      <c r="A486" s="93"/>
      <c r="B486" s="93"/>
      <c r="C486" s="10" t="s">
        <v>548</v>
      </c>
      <c r="D486" s="78">
        <f t="shared" si="138"/>
        <v>521688.2</v>
      </c>
      <c r="E486" s="78">
        <v>521688.2</v>
      </c>
      <c r="F486" s="78"/>
      <c r="G486" s="78"/>
      <c r="H486" s="79"/>
    </row>
    <row r="487" spans="1:8" s="43" customFormat="1" x14ac:dyDescent="0.25">
      <c r="A487" s="93"/>
      <c r="B487" s="93"/>
      <c r="C487" s="22" t="s">
        <v>415</v>
      </c>
      <c r="D487" s="78">
        <f t="shared" si="138"/>
        <v>572341.5</v>
      </c>
      <c r="E487" s="78">
        <v>572341.5</v>
      </c>
      <c r="F487" s="78"/>
      <c r="G487" s="78"/>
      <c r="H487" s="79"/>
    </row>
    <row r="488" spans="1:8" s="43" customFormat="1" x14ac:dyDescent="0.25">
      <c r="A488" s="94"/>
      <c r="B488" s="94"/>
      <c r="C488" s="22" t="s">
        <v>416</v>
      </c>
      <c r="D488" s="78">
        <f t="shared" si="138"/>
        <v>556775.19999999995</v>
      </c>
      <c r="E488" s="78">
        <v>556775.19999999995</v>
      </c>
      <c r="F488" s="78"/>
      <c r="G488" s="78"/>
      <c r="H488" s="79"/>
    </row>
    <row r="489" spans="1:8" s="43" customFormat="1" x14ac:dyDescent="0.25">
      <c r="A489" s="23"/>
      <c r="B489" s="23"/>
      <c r="C489" s="9" t="s">
        <v>243</v>
      </c>
      <c r="D489" s="78">
        <f>SUM(E489:H489)</f>
        <v>2292986.5</v>
      </c>
      <c r="E489" s="78">
        <f>+E490+E491+E492+E493</f>
        <v>2292986.5</v>
      </c>
      <c r="F489" s="78">
        <f t="shared" ref="F489:H489" si="140">+F490+F491+F492+F493</f>
        <v>0</v>
      </c>
      <c r="G489" s="78">
        <f t="shared" si="140"/>
        <v>0</v>
      </c>
      <c r="H489" s="78">
        <f t="shared" si="140"/>
        <v>0</v>
      </c>
    </row>
    <row r="490" spans="1:8" s="43" customFormat="1" x14ac:dyDescent="0.25">
      <c r="A490" s="91"/>
      <c r="B490" s="91"/>
      <c r="C490" s="10" t="s">
        <v>417</v>
      </c>
      <c r="D490" s="78">
        <f t="shared" ref="D490:D493" si="141">+E490+F490+G490+H490</f>
        <v>554843.1</v>
      </c>
      <c r="E490" s="78">
        <v>554843.1</v>
      </c>
      <c r="F490" s="78"/>
      <c r="G490" s="78"/>
      <c r="H490" s="79"/>
    </row>
    <row r="491" spans="1:8" s="43" customFormat="1" x14ac:dyDescent="0.25">
      <c r="A491" s="89"/>
      <c r="B491" s="89"/>
      <c r="C491" s="10" t="s">
        <v>418</v>
      </c>
      <c r="D491" s="78">
        <f t="shared" si="141"/>
        <v>608016.30000000005</v>
      </c>
      <c r="E491" s="78">
        <v>608016.30000000005</v>
      </c>
      <c r="F491" s="78"/>
      <c r="G491" s="78"/>
      <c r="H491" s="79"/>
    </row>
    <row r="492" spans="1:8" s="43" customFormat="1" x14ac:dyDescent="0.25">
      <c r="A492" s="89"/>
      <c r="B492" s="89"/>
      <c r="C492" s="10" t="s">
        <v>419</v>
      </c>
      <c r="D492" s="78">
        <f t="shared" si="141"/>
        <v>603974.1</v>
      </c>
      <c r="E492" s="78">
        <v>603974.1</v>
      </c>
      <c r="F492" s="78"/>
      <c r="G492" s="78"/>
      <c r="H492" s="79"/>
    </row>
    <row r="493" spans="1:8" s="43" customFormat="1" x14ac:dyDescent="0.25">
      <c r="A493" s="90"/>
      <c r="B493" s="90"/>
      <c r="C493" s="10" t="s">
        <v>420</v>
      </c>
      <c r="D493" s="78">
        <f t="shared" si="141"/>
        <v>526153</v>
      </c>
      <c r="E493" s="78">
        <v>526153</v>
      </c>
      <c r="F493" s="78"/>
      <c r="G493" s="78"/>
      <c r="H493" s="79"/>
    </row>
    <row r="494" spans="1:8" s="43" customFormat="1" x14ac:dyDescent="0.25">
      <c r="A494" s="23"/>
      <c r="B494" s="23"/>
      <c r="C494" s="9" t="s">
        <v>245</v>
      </c>
      <c r="D494" s="78">
        <f>SUM(E494:H494)</f>
        <v>3927914.7</v>
      </c>
      <c r="E494" s="78">
        <f>+E495+E496+E497+E498+E499+E500+E501</f>
        <v>3927914.7</v>
      </c>
      <c r="F494" s="78">
        <f t="shared" ref="F494:H494" si="142">+F495+F496+F497+F498+F499+F500+F501</f>
        <v>0</v>
      </c>
      <c r="G494" s="78">
        <f t="shared" si="142"/>
        <v>0</v>
      </c>
      <c r="H494" s="78">
        <f t="shared" si="142"/>
        <v>0</v>
      </c>
    </row>
    <row r="495" spans="1:8" s="43" customFormat="1" x14ac:dyDescent="0.25">
      <c r="A495" s="91"/>
      <c r="B495" s="91"/>
      <c r="C495" s="10" t="s">
        <v>421</v>
      </c>
      <c r="D495" s="78">
        <f>+E495+F495+G495+H495</f>
        <v>369703.3</v>
      </c>
      <c r="E495" s="78">
        <v>369703.3</v>
      </c>
      <c r="F495" s="78"/>
      <c r="G495" s="78"/>
      <c r="H495" s="79"/>
    </row>
    <row r="496" spans="1:8" s="43" customFormat="1" x14ac:dyDescent="0.25">
      <c r="A496" s="89"/>
      <c r="B496" s="89"/>
      <c r="C496" s="10" t="s">
        <v>422</v>
      </c>
      <c r="D496" s="78">
        <f t="shared" ref="D496:D501" si="143">+E496+F496+G496+H496</f>
        <v>658246.19999999995</v>
      </c>
      <c r="E496" s="78">
        <v>658246.19999999995</v>
      </c>
      <c r="F496" s="78"/>
      <c r="G496" s="78"/>
      <c r="H496" s="79"/>
    </row>
    <row r="497" spans="1:8" s="43" customFormat="1" x14ac:dyDescent="0.25">
      <c r="A497" s="89"/>
      <c r="B497" s="89"/>
      <c r="C497" s="10" t="s">
        <v>423</v>
      </c>
      <c r="D497" s="78">
        <f t="shared" si="143"/>
        <v>599094</v>
      </c>
      <c r="E497" s="78">
        <v>599094</v>
      </c>
      <c r="F497" s="78"/>
      <c r="G497" s="78"/>
      <c r="H497" s="79"/>
    </row>
    <row r="498" spans="1:8" s="43" customFormat="1" x14ac:dyDescent="0.25">
      <c r="A498" s="89"/>
      <c r="B498" s="89"/>
      <c r="C498" s="10" t="s">
        <v>424</v>
      </c>
      <c r="D498" s="78">
        <f t="shared" si="143"/>
        <v>599094</v>
      </c>
      <c r="E498" s="78">
        <v>599094</v>
      </c>
      <c r="F498" s="78"/>
      <c r="G498" s="78"/>
      <c r="H498" s="79"/>
    </row>
    <row r="499" spans="1:8" s="43" customFormat="1" x14ac:dyDescent="0.25">
      <c r="A499" s="89"/>
      <c r="B499" s="89"/>
      <c r="C499" s="10" t="s">
        <v>425</v>
      </c>
      <c r="D499" s="78">
        <f t="shared" si="143"/>
        <v>569046</v>
      </c>
      <c r="E499" s="78">
        <v>569046</v>
      </c>
      <c r="F499" s="78"/>
      <c r="G499" s="78"/>
      <c r="H499" s="79"/>
    </row>
    <row r="500" spans="1:8" s="43" customFormat="1" x14ac:dyDescent="0.25">
      <c r="A500" s="89"/>
      <c r="B500" s="89"/>
      <c r="C500" s="10" t="s">
        <v>426</v>
      </c>
      <c r="D500" s="78">
        <f t="shared" si="143"/>
        <v>554769.19999999995</v>
      </c>
      <c r="E500" s="78">
        <v>554769.19999999995</v>
      </c>
      <c r="F500" s="78"/>
      <c r="G500" s="78"/>
      <c r="H500" s="79"/>
    </row>
    <row r="501" spans="1:8" s="43" customFormat="1" x14ac:dyDescent="0.25">
      <c r="A501" s="89"/>
      <c r="B501" s="89"/>
      <c r="C501" s="10" t="s">
        <v>427</v>
      </c>
      <c r="D501" s="78">
        <f t="shared" si="143"/>
        <v>577962</v>
      </c>
      <c r="E501" s="78">
        <v>577962</v>
      </c>
      <c r="F501" s="78"/>
      <c r="G501" s="78"/>
      <c r="H501" s="79"/>
    </row>
    <row r="502" spans="1:8" s="43" customFormat="1" x14ac:dyDescent="0.25">
      <c r="A502" s="23"/>
      <c r="B502" s="23"/>
      <c r="C502" s="9" t="s">
        <v>247</v>
      </c>
      <c r="D502" s="78">
        <f>SUM(E502:H502)</f>
        <v>5401112.4000000004</v>
      </c>
      <c r="E502" s="78">
        <f>+E503+E504+E505+E506+E507+E508+E509+E510+E511</f>
        <v>5401112.4000000004</v>
      </c>
      <c r="F502" s="78">
        <f t="shared" ref="F502:H502" si="144">+F503+F504+F505+F506+F507+F508+F509+F510+F511</f>
        <v>0</v>
      </c>
      <c r="G502" s="78">
        <f t="shared" si="144"/>
        <v>0</v>
      </c>
      <c r="H502" s="78">
        <f t="shared" si="144"/>
        <v>0</v>
      </c>
    </row>
    <row r="503" spans="1:8" s="43" customFormat="1" x14ac:dyDescent="0.25">
      <c r="A503" s="91"/>
      <c r="B503" s="91"/>
      <c r="C503" s="10" t="s">
        <v>428</v>
      </c>
      <c r="D503" s="78">
        <f t="shared" ref="D503:D511" si="145">+E503+F503+G503+H503</f>
        <v>600300</v>
      </c>
      <c r="E503" s="78">
        <v>600300</v>
      </c>
      <c r="F503" s="78"/>
      <c r="G503" s="78"/>
      <c r="H503" s="79"/>
    </row>
    <row r="504" spans="1:8" s="43" customFormat="1" x14ac:dyDescent="0.25">
      <c r="A504" s="89"/>
      <c r="B504" s="89"/>
      <c r="C504" s="10" t="s">
        <v>429</v>
      </c>
      <c r="D504" s="78">
        <f t="shared" si="145"/>
        <v>533118</v>
      </c>
      <c r="E504" s="78">
        <v>533118</v>
      </c>
      <c r="F504" s="78"/>
      <c r="G504" s="78"/>
      <c r="H504" s="79"/>
    </row>
    <row r="505" spans="1:8" s="43" customFormat="1" x14ac:dyDescent="0.25">
      <c r="A505" s="89"/>
      <c r="B505" s="89"/>
      <c r="C505" s="10" t="s">
        <v>430</v>
      </c>
      <c r="D505" s="78">
        <f t="shared" si="145"/>
        <v>606046.19999999995</v>
      </c>
      <c r="E505" s="78">
        <v>606046.19999999995</v>
      </c>
      <c r="F505" s="78"/>
      <c r="G505" s="78"/>
      <c r="H505" s="79"/>
    </row>
    <row r="506" spans="1:8" s="43" customFormat="1" x14ac:dyDescent="0.25">
      <c r="A506" s="89"/>
      <c r="B506" s="89"/>
      <c r="C506" s="10" t="s">
        <v>431</v>
      </c>
      <c r="D506" s="78">
        <f t="shared" si="145"/>
        <v>537923.1</v>
      </c>
      <c r="E506" s="78">
        <v>537923.1</v>
      </c>
      <c r="F506" s="78"/>
      <c r="G506" s="78"/>
      <c r="H506" s="79"/>
    </row>
    <row r="507" spans="1:8" s="43" customFormat="1" ht="33" x14ac:dyDescent="0.25">
      <c r="A507" s="89"/>
      <c r="B507" s="89"/>
      <c r="C507" s="10" t="s">
        <v>432</v>
      </c>
      <c r="D507" s="78">
        <f t="shared" si="145"/>
        <v>640000</v>
      </c>
      <c r="E507" s="78">
        <v>640000</v>
      </c>
      <c r="F507" s="78"/>
      <c r="G507" s="78"/>
      <c r="H507" s="79"/>
    </row>
    <row r="508" spans="1:8" s="43" customFormat="1" x14ac:dyDescent="0.25">
      <c r="A508" s="89"/>
      <c r="B508" s="89"/>
      <c r="C508" s="10" t="s">
        <v>433</v>
      </c>
      <c r="D508" s="78">
        <f t="shared" si="145"/>
        <v>603875.1</v>
      </c>
      <c r="E508" s="78">
        <v>603875.1</v>
      </c>
      <c r="F508" s="78"/>
      <c r="G508" s="78"/>
      <c r="H508" s="79"/>
    </row>
    <row r="509" spans="1:8" s="43" customFormat="1" x14ac:dyDescent="0.25">
      <c r="A509" s="89"/>
      <c r="B509" s="89"/>
      <c r="C509" s="10" t="s">
        <v>434</v>
      </c>
      <c r="D509" s="78">
        <f t="shared" si="145"/>
        <v>603789.30000000005</v>
      </c>
      <c r="E509" s="78">
        <v>603789.30000000005</v>
      </c>
      <c r="F509" s="78"/>
      <c r="G509" s="78"/>
      <c r="H509" s="79"/>
    </row>
    <row r="510" spans="1:8" s="43" customFormat="1" x14ac:dyDescent="0.25">
      <c r="A510" s="89"/>
      <c r="B510" s="89"/>
      <c r="C510" s="10" t="s">
        <v>435</v>
      </c>
      <c r="D510" s="78">
        <f t="shared" si="145"/>
        <v>672271.5</v>
      </c>
      <c r="E510" s="78">
        <v>672271.5</v>
      </c>
      <c r="F510" s="78"/>
      <c r="G510" s="78"/>
      <c r="H510" s="79"/>
    </row>
    <row r="511" spans="1:8" s="43" customFormat="1" x14ac:dyDescent="0.25">
      <c r="A511" s="90"/>
      <c r="B511" s="90"/>
      <c r="C511" s="10" t="s">
        <v>436</v>
      </c>
      <c r="D511" s="78">
        <f t="shared" si="145"/>
        <v>603789.19999999995</v>
      </c>
      <c r="E511" s="78">
        <v>603789.19999999995</v>
      </c>
      <c r="F511" s="78"/>
      <c r="G511" s="78"/>
      <c r="H511" s="79"/>
    </row>
    <row r="512" spans="1:8" s="43" customFormat="1" x14ac:dyDescent="0.25">
      <c r="A512" s="23"/>
      <c r="B512" s="23"/>
      <c r="C512" s="9" t="s">
        <v>249</v>
      </c>
      <c r="D512" s="78">
        <f>SUM(E512:H512)</f>
        <v>651105.6</v>
      </c>
      <c r="E512" s="78">
        <f>+E513</f>
        <v>651105.6</v>
      </c>
      <c r="F512" s="78">
        <f t="shared" ref="F512:H512" si="146">+F513</f>
        <v>0</v>
      </c>
      <c r="G512" s="78">
        <f t="shared" si="146"/>
        <v>0</v>
      </c>
      <c r="H512" s="78">
        <f t="shared" si="146"/>
        <v>0</v>
      </c>
    </row>
    <row r="513" spans="1:8" s="43" customFormat="1" x14ac:dyDescent="0.25">
      <c r="A513" s="56"/>
      <c r="B513" s="56"/>
      <c r="C513" s="10" t="s">
        <v>437</v>
      </c>
      <c r="D513" s="78">
        <f>+E513+F513+G513+H513</f>
        <v>651105.6</v>
      </c>
      <c r="E513" s="78">
        <v>651105.6</v>
      </c>
      <c r="F513" s="78"/>
      <c r="G513" s="78"/>
      <c r="H513" s="79"/>
    </row>
    <row r="514" spans="1:8" s="42" customFormat="1" x14ac:dyDescent="0.3">
      <c r="A514" s="23"/>
      <c r="B514" s="23"/>
      <c r="C514" s="9" t="s">
        <v>251</v>
      </c>
      <c r="D514" s="78">
        <f>SUM(E514:H514)</f>
        <v>2382017.4</v>
      </c>
      <c r="E514" s="78">
        <f>+E515+E516+E517+E518</f>
        <v>2382017.4</v>
      </c>
      <c r="F514" s="78">
        <f t="shared" ref="F514:H514" si="147">+F515+F516+F517+F518</f>
        <v>0</v>
      </c>
      <c r="G514" s="78">
        <f t="shared" si="147"/>
        <v>0</v>
      </c>
      <c r="H514" s="78">
        <f t="shared" si="147"/>
        <v>0</v>
      </c>
    </row>
    <row r="515" spans="1:8" s="43" customFormat="1" x14ac:dyDescent="0.25">
      <c r="A515" s="92"/>
      <c r="B515" s="92"/>
      <c r="C515" s="10" t="s">
        <v>438</v>
      </c>
      <c r="D515" s="78">
        <f t="shared" ref="D515:D518" si="148">+E515+F515+G515+H515</f>
        <v>579144.30000000005</v>
      </c>
      <c r="E515" s="78">
        <v>579144.30000000005</v>
      </c>
      <c r="F515" s="78"/>
      <c r="G515" s="78"/>
      <c r="H515" s="79"/>
    </row>
    <row r="516" spans="1:8" s="43" customFormat="1" x14ac:dyDescent="0.25">
      <c r="A516" s="93"/>
      <c r="B516" s="93"/>
      <c r="C516" s="10" t="s">
        <v>439</v>
      </c>
      <c r="D516" s="78">
        <f t="shared" si="148"/>
        <v>600300</v>
      </c>
      <c r="E516" s="78">
        <v>600300</v>
      </c>
      <c r="F516" s="78"/>
      <c r="G516" s="78"/>
      <c r="H516" s="79"/>
    </row>
    <row r="517" spans="1:8" s="43" customFormat="1" x14ac:dyDescent="0.25">
      <c r="A517" s="93"/>
      <c r="B517" s="93"/>
      <c r="C517" s="10" t="s">
        <v>440</v>
      </c>
      <c r="D517" s="78">
        <f t="shared" si="148"/>
        <v>613523.1</v>
      </c>
      <c r="E517" s="78">
        <v>613523.1</v>
      </c>
      <c r="F517" s="78"/>
      <c r="G517" s="78"/>
      <c r="H517" s="79"/>
    </row>
    <row r="518" spans="1:8" s="43" customFormat="1" x14ac:dyDescent="0.25">
      <c r="A518" s="93"/>
      <c r="B518" s="93"/>
      <c r="C518" s="10" t="s">
        <v>441</v>
      </c>
      <c r="D518" s="78">
        <f t="shared" si="148"/>
        <v>589050</v>
      </c>
      <c r="E518" s="78">
        <v>589050</v>
      </c>
      <c r="F518" s="78"/>
      <c r="G518" s="78"/>
      <c r="H518" s="79"/>
    </row>
    <row r="519" spans="1:8" s="43" customFormat="1" x14ac:dyDescent="0.25">
      <c r="A519" s="23"/>
      <c r="B519" s="23"/>
      <c r="C519" s="9" t="s">
        <v>255</v>
      </c>
      <c r="D519" s="78">
        <f>SUM(E519:H519)</f>
        <v>9836477.9999999981</v>
      </c>
      <c r="E519" s="78">
        <f>+E520+E521+E522+E523+E524+E525+E526+E527+E528+E529+E530+E531+E532+E533+E534+E535+E536+E537+E538</f>
        <v>9836477.9999999981</v>
      </c>
      <c r="F519" s="78">
        <f t="shared" ref="F519:H519" si="149">+F520+F521+F522+F523+F524+F525+F526+F527+F528+F529+F530+F531+F532+F533+F534+F535+F536+F537+F538</f>
        <v>0</v>
      </c>
      <c r="G519" s="78">
        <f t="shared" si="149"/>
        <v>0</v>
      </c>
      <c r="H519" s="78">
        <f t="shared" si="149"/>
        <v>0</v>
      </c>
    </row>
    <row r="520" spans="1:8" s="43" customFormat="1" x14ac:dyDescent="0.25">
      <c r="A520" s="91"/>
      <c r="B520" s="91"/>
      <c r="C520" s="10" t="s">
        <v>442</v>
      </c>
      <c r="D520" s="78">
        <f>+E520+F520+G520+H520</f>
        <v>249565.8</v>
      </c>
      <c r="E520" s="78">
        <v>249565.8</v>
      </c>
      <c r="F520" s="78"/>
      <c r="G520" s="78"/>
      <c r="H520" s="79"/>
    </row>
    <row r="521" spans="1:8" s="43" customFormat="1" x14ac:dyDescent="0.25">
      <c r="A521" s="89"/>
      <c r="B521" s="89"/>
      <c r="C521" s="10" t="s">
        <v>443</v>
      </c>
      <c r="D521" s="78">
        <f t="shared" ref="D521:D538" si="150">+E521+F521+G521+H521</f>
        <v>499131.5</v>
      </c>
      <c r="E521" s="78">
        <v>499131.5</v>
      </c>
      <c r="F521" s="78"/>
      <c r="G521" s="78"/>
      <c r="H521" s="79"/>
    </row>
    <row r="522" spans="1:8" s="43" customFormat="1" x14ac:dyDescent="0.25">
      <c r="A522" s="89"/>
      <c r="B522" s="89"/>
      <c r="C522" s="10" t="s">
        <v>444</v>
      </c>
      <c r="D522" s="78">
        <f t="shared" si="150"/>
        <v>549549.5</v>
      </c>
      <c r="E522" s="78">
        <v>549549.5</v>
      </c>
      <c r="F522" s="78"/>
      <c r="G522" s="78"/>
      <c r="H522" s="79"/>
    </row>
    <row r="523" spans="1:8" s="43" customFormat="1" x14ac:dyDescent="0.25">
      <c r="A523" s="89"/>
      <c r="B523" s="89"/>
      <c r="C523" s="10" t="s">
        <v>445</v>
      </c>
      <c r="D523" s="78">
        <f t="shared" si="150"/>
        <v>481131.5</v>
      </c>
      <c r="E523" s="78">
        <v>481131.5</v>
      </c>
      <c r="F523" s="78"/>
      <c r="G523" s="78"/>
      <c r="H523" s="79"/>
    </row>
    <row r="524" spans="1:8" s="43" customFormat="1" x14ac:dyDescent="0.25">
      <c r="A524" s="89"/>
      <c r="B524" s="89"/>
      <c r="C524" s="10" t="s">
        <v>446</v>
      </c>
      <c r="D524" s="78">
        <f t="shared" si="150"/>
        <v>549549.6</v>
      </c>
      <c r="E524" s="78">
        <v>549549.6</v>
      </c>
      <c r="F524" s="78"/>
      <c r="G524" s="78"/>
      <c r="H524" s="79"/>
    </row>
    <row r="525" spans="1:8" s="43" customFormat="1" x14ac:dyDescent="0.25">
      <c r="A525" s="89"/>
      <c r="B525" s="89"/>
      <c r="C525" s="10" t="s">
        <v>447</v>
      </c>
      <c r="D525" s="78">
        <f t="shared" si="150"/>
        <v>499131.5</v>
      </c>
      <c r="E525" s="78">
        <v>499131.5</v>
      </c>
      <c r="F525" s="78"/>
      <c r="G525" s="78"/>
      <c r="H525" s="79"/>
    </row>
    <row r="526" spans="1:8" s="43" customFormat="1" x14ac:dyDescent="0.25">
      <c r="A526" s="89"/>
      <c r="B526" s="89"/>
      <c r="C526" s="10" t="s">
        <v>448</v>
      </c>
      <c r="D526" s="78">
        <f t="shared" si="150"/>
        <v>535112.30000000005</v>
      </c>
      <c r="E526" s="78">
        <v>535112.30000000005</v>
      </c>
      <c r="F526" s="78"/>
      <c r="G526" s="78"/>
      <c r="H526" s="79"/>
    </row>
    <row r="527" spans="1:8" s="43" customFormat="1" x14ac:dyDescent="0.25">
      <c r="A527" s="89"/>
      <c r="B527" s="89"/>
      <c r="C527" s="10" t="s">
        <v>449</v>
      </c>
      <c r="D527" s="78">
        <f t="shared" si="150"/>
        <v>480301.9</v>
      </c>
      <c r="E527" s="78">
        <v>480301.9</v>
      </c>
      <c r="F527" s="78"/>
      <c r="G527" s="78"/>
      <c r="H527" s="79"/>
    </row>
    <row r="528" spans="1:8" s="43" customFormat="1" x14ac:dyDescent="0.25">
      <c r="A528" s="89"/>
      <c r="B528" s="89"/>
      <c r="C528" s="10" t="s">
        <v>450</v>
      </c>
      <c r="D528" s="78">
        <f t="shared" si="150"/>
        <v>562923.1</v>
      </c>
      <c r="E528" s="78">
        <v>562923.1</v>
      </c>
      <c r="F528" s="78"/>
      <c r="G528" s="78"/>
      <c r="H528" s="79"/>
    </row>
    <row r="529" spans="1:8" s="43" customFormat="1" x14ac:dyDescent="0.25">
      <c r="A529" s="89"/>
      <c r="B529" s="89"/>
      <c r="C529" s="10" t="s">
        <v>451</v>
      </c>
      <c r="D529" s="78">
        <f t="shared" si="150"/>
        <v>240150.9</v>
      </c>
      <c r="E529" s="78">
        <v>240150.9</v>
      </c>
      <c r="F529" s="78"/>
      <c r="G529" s="78"/>
      <c r="H529" s="79"/>
    </row>
    <row r="530" spans="1:8" s="43" customFormat="1" x14ac:dyDescent="0.25">
      <c r="A530" s="89"/>
      <c r="B530" s="89"/>
      <c r="C530" s="10" t="s">
        <v>452</v>
      </c>
      <c r="D530" s="78">
        <f t="shared" si="150"/>
        <v>531484</v>
      </c>
      <c r="E530" s="78">
        <v>531484</v>
      </c>
      <c r="F530" s="78"/>
      <c r="G530" s="78"/>
      <c r="H530" s="79"/>
    </row>
    <row r="531" spans="1:8" s="43" customFormat="1" x14ac:dyDescent="0.25">
      <c r="A531" s="89"/>
      <c r="B531" s="89"/>
      <c r="C531" s="10" t="s">
        <v>453</v>
      </c>
      <c r="D531" s="78">
        <f t="shared" si="150"/>
        <v>630985.5</v>
      </c>
      <c r="E531" s="78">
        <v>630985.5</v>
      </c>
      <c r="F531" s="78"/>
      <c r="G531" s="78"/>
      <c r="H531" s="79"/>
    </row>
    <row r="532" spans="1:8" s="43" customFormat="1" x14ac:dyDescent="0.25">
      <c r="A532" s="89"/>
      <c r="B532" s="89"/>
      <c r="C532" s="10" t="s">
        <v>454</v>
      </c>
      <c r="D532" s="78">
        <f t="shared" si="150"/>
        <v>584561.1</v>
      </c>
      <c r="E532" s="78">
        <v>584561.1</v>
      </c>
      <c r="F532" s="78"/>
      <c r="G532" s="78"/>
      <c r="H532" s="79"/>
    </row>
    <row r="533" spans="1:8" s="43" customFormat="1" x14ac:dyDescent="0.25">
      <c r="A533" s="89"/>
      <c r="B533" s="89"/>
      <c r="C533" s="10" t="s">
        <v>455</v>
      </c>
      <c r="D533" s="78">
        <f t="shared" si="150"/>
        <v>534449.80000000005</v>
      </c>
      <c r="E533" s="78">
        <v>534449.80000000005</v>
      </c>
      <c r="F533" s="78"/>
      <c r="G533" s="78"/>
      <c r="H533" s="79"/>
    </row>
    <row r="534" spans="1:8" s="43" customFormat="1" x14ac:dyDescent="0.25">
      <c r="A534" s="89"/>
      <c r="B534" s="89"/>
      <c r="C534" s="10" t="s">
        <v>456</v>
      </c>
      <c r="D534" s="78">
        <f t="shared" si="150"/>
        <v>532516.9</v>
      </c>
      <c r="E534" s="78">
        <v>532516.9</v>
      </c>
      <c r="F534" s="78"/>
      <c r="G534" s="78"/>
      <c r="H534" s="79"/>
    </row>
    <row r="535" spans="1:8" s="43" customFormat="1" x14ac:dyDescent="0.25">
      <c r="A535" s="89"/>
      <c r="B535" s="89"/>
      <c r="C535" s="10" t="s">
        <v>457</v>
      </c>
      <c r="D535" s="78">
        <f t="shared" si="150"/>
        <v>565585.80000000005</v>
      </c>
      <c r="E535" s="78">
        <v>565585.80000000005</v>
      </c>
      <c r="F535" s="78"/>
      <c r="G535" s="78"/>
      <c r="H535" s="79"/>
    </row>
    <row r="536" spans="1:8" s="43" customFormat="1" x14ac:dyDescent="0.25">
      <c r="A536" s="89"/>
      <c r="B536" s="89"/>
      <c r="C536" s="10" t="s">
        <v>458</v>
      </c>
      <c r="D536" s="78">
        <f t="shared" si="150"/>
        <v>600000</v>
      </c>
      <c r="E536" s="78">
        <v>600000</v>
      </c>
      <c r="F536" s="78"/>
      <c r="G536" s="78"/>
      <c r="H536" s="79"/>
    </row>
    <row r="537" spans="1:8" s="43" customFormat="1" x14ac:dyDescent="0.25">
      <c r="A537" s="89"/>
      <c r="B537" s="89"/>
      <c r="C537" s="10" t="s">
        <v>549</v>
      </c>
      <c r="D537" s="78">
        <f t="shared" si="150"/>
        <v>599848.1</v>
      </c>
      <c r="E537" s="78">
        <v>599848.1</v>
      </c>
      <c r="F537" s="78"/>
      <c r="G537" s="78"/>
      <c r="H537" s="79"/>
    </row>
    <row r="538" spans="1:8" s="43" customFormat="1" x14ac:dyDescent="0.25">
      <c r="A538" s="90"/>
      <c r="B538" s="90"/>
      <c r="C538" s="10" t="s">
        <v>550</v>
      </c>
      <c r="D538" s="78">
        <f t="shared" si="150"/>
        <v>610499.19999999995</v>
      </c>
      <c r="E538" s="78">
        <v>610499.19999999995</v>
      </c>
      <c r="F538" s="78"/>
      <c r="G538" s="78"/>
      <c r="H538" s="79"/>
    </row>
    <row r="539" spans="1:8" s="42" customFormat="1" x14ac:dyDescent="0.3">
      <c r="A539" s="23"/>
      <c r="B539" s="23"/>
      <c r="C539" s="9" t="s">
        <v>268</v>
      </c>
      <c r="D539" s="78">
        <f>SUM(E539:H539)</f>
        <v>1698210.5999999999</v>
      </c>
      <c r="E539" s="78">
        <f>+E540+E541+E542</f>
        <v>1698210.5999999999</v>
      </c>
      <c r="F539" s="78">
        <f t="shared" ref="F539:H539" si="151">+F540+F541+F542</f>
        <v>0</v>
      </c>
      <c r="G539" s="78">
        <f t="shared" si="151"/>
        <v>0</v>
      </c>
      <c r="H539" s="78">
        <f t="shared" si="151"/>
        <v>0</v>
      </c>
    </row>
    <row r="540" spans="1:8" s="43" customFormat="1" x14ac:dyDescent="0.25">
      <c r="A540" s="89"/>
      <c r="B540" s="89"/>
      <c r="C540" s="10" t="s">
        <v>459</v>
      </c>
      <c r="D540" s="78">
        <f t="shared" ref="D540:D542" si="152">+E540+F540+G540+H540</f>
        <v>607009.30000000005</v>
      </c>
      <c r="E540" s="78">
        <v>607009.30000000005</v>
      </c>
      <c r="F540" s="78"/>
      <c r="G540" s="78"/>
      <c r="H540" s="79"/>
    </row>
    <row r="541" spans="1:8" s="43" customFormat="1" x14ac:dyDescent="0.25">
      <c r="A541" s="89"/>
      <c r="B541" s="89"/>
      <c r="C541" s="10" t="s">
        <v>460</v>
      </c>
      <c r="D541" s="78">
        <f t="shared" si="152"/>
        <v>542277.6</v>
      </c>
      <c r="E541" s="78">
        <v>542277.6</v>
      </c>
      <c r="F541" s="78"/>
      <c r="G541" s="78"/>
      <c r="H541" s="79"/>
    </row>
    <row r="542" spans="1:8" s="43" customFormat="1" x14ac:dyDescent="0.25">
      <c r="A542" s="90"/>
      <c r="B542" s="90"/>
      <c r="C542" s="10" t="s">
        <v>461</v>
      </c>
      <c r="D542" s="78">
        <f t="shared" si="152"/>
        <v>548923.69999999995</v>
      </c>
      <c r="E542" s="78">
        <v>548923.69999999995</v>
      </c>
      <c r="F542" s="78"/>
      <c r="G542" s="78"/>
      <c r="H542" s="79"/>
    </row>
    <row r="543" spans="1:8" s="42" customFormat="1" x14ac:dyDescent="0.3">
      <c r="A543" s="23"/>
      <c r="B543" s="23"/>
      <c r="C543" s="9" t="s">
        <v>271</v>
      </c>
      <c r="D543" s="78">
        <f>SUM(E543:H543)</f>
        <v>1861783.1</v>
      </c>
      <c r="E543" s="78">
        <f>+E544+E545+E546+E547</f>
        <v>1861783.1</v>
      </c>
      <c r="F543" s="78">
        <f t="shared" ref="F543:H543" si="153">+F544+F545+F546+F547</f>
        <v>0</v>
      </c>
      <c r="G543" s="78">
        <f t="shared" si="153"/>
        <v>0</v>
      </c>
      <c r="H543" s="78">
        <f t="shared" si="153"/>
        <v>0</v>
      </c>
    </row>
    <row r="544" spans="1:8" s="43" customFormat="1" x14ac:dyDescent="0.25">
      <c r="A544" s="91"/>
      <c r="B544" s="91"/>
      <c r="C544" s="10" t="s">
        <v>462</v>
      </c>
      <c r="D544" s="78">
        <f>+E544+F544+G544+H544</f>
        <v>104600</v>
      </c>
      <c r="E544" s="78">
        <v>104600</v>
      </c>
      <c r="F544" s="78"/>
      <c r="G544" s="78"/>
      <c r="H544" s="79"/>
    </row>
    <row r="545" spans="1:9" s="43" customFormat="1" x14ac:dyDescent="0.25">
      <c r="A545" s="89"/>
      <c r="B545" s="89"/>
      <c r="C545" s="10" t="s">
        <v>463</v>
      </c>
      <c r="D545" s="78">
        <f t="shared" ref="D545:D547" si="154">+E545+F545+G545+H545</f>
        <v>606046.19999999995</v>
      </c>
      <c r="E545" s="78">
        <v>606046.19999999995</v>
      </c>
      <c r="F545" s="78"/>
      <c r="G545" s="78"/>
      <c r="H545" s="79"/>
    </row>
    <row r="546" spans="1:9" s="43" customFormat="1" x14ac:dyDescent="0.25">
      <c r="A546" s="89"/>
      <c r="B546" s="89"/>
      <c r="C546" s="10" t="s">
        <v>430</v>
      </c>
      <c r="D546" s="78">
        <f t="shared" si="154"/>
        <v>600000</v>
      </c>
      <c r="E546" s="78">
        <v>600000</v>
      </c>
      <c r="F546" s="78"/>
      <c r="G546" s="78"/>
      <c r="H546" s="79"/>
    </row>
    <row r="547" spans="1:9" s="43" customFormat="1" x14ac:dyDescent="0.25">
      <c r="A547" s="90"/>
      <c r="B547" s="90"/>
      <c r="C547" s="10" t="s">
        <v>464</v>
      </c>
      <c r="D547" s="78">
        <f t="shared" si="154"/>
        <v>551136.9</v>
      </c>
      <c r="E547" s="78">
        <v>551136.9</v>
      </c>
      <c r="F547" s="78"/>
      <c r="G547" s="78"/>
      <c r="H547" s="79"/>
    </row>
    <row r="548" spans="1:9" s="40" customFormat="1" ht="33" x14ac:dyDescent="0.3">
      <c r="A548" s="6">
        <v>1236</v>
      </c>
      <c r="B548" s="6">
        <v>32006</v>
      </c>
      <c r="C548" s="7" t="s">
        <v>465</v>
      </c>
      <c r="D548" s="71">
        <f>SUM(E548:H548)</f>
        <v>1250000</v>
      </c>
      <c r="E548" s="71">
        <v>0</v>
      </c>
      <c r="F548" s="71">
        <v>0</v>
      </c>
      <c r="G548" s="71">
        <v>0</v>
      </c>
      <c r="H548" s="71">
        <v>1250000</v>
      </c>
    </row>
    <row r="549" spans="1:9" s="40" customFormat="1" ht="33" x14ac:dyDescent="0.3">
      <c r="A549" s="6">
        <v>1240</v>
      </c>
      <c r="B549" s="6">
        <v>32001</v>
      </c>
      <c r="C549" s="7" t="s">
        <v>556</v>
      </c>
      <c r="D549" s="71">
        <f>SUM(E549:H549)</f>
        <v>1416630.3</v>
      </c>
      <c r="E549" s="71">
        <v>0</v>
      </c>
      <c r="F549" s="71">
        <v>0</v>
      </c>
      <c r="G549" s="71">
        <v>1416630.3</v>
      </c>
      <c r="H549" s="71">
        <v>0</v>
      </c>
    </row>
    <row r="550" spans="1:9" x14ac:dyDescent="0.25">
      <c r="A550" s="50"/>
      <c r="B550" s="50"/>
      <c r="C550" s="32" t="s">
        <v>567</v>
      </c>
      <c r="D550" s="64">
        <v>291461283.80000001</v>
      </c>
      <c r="E550" s="64">
        <v>291071033.80000001</v>
      </c>
      <c r="F550" s="64">
        <v>0</v>
      </c>
      <c r="G550" s="64">
        <v>0</v>
      </c>
      <c r="H550" s="64">
        <v>390250</v>
      </c>
      <c r="I550" s="30"/>
    </row>
    <row r="551" spans="1:9" x14ac:dyDescent="0.25">
      <c r="A551" s="50"/>
      <c r="B551" s="50"/>
      <c r="C551" s="34" t="s">
        <v>12</v>
      </c>
      <c r="D551" s="74"/>
      <c r="E551" s="74"/>
      <c r="F551" s="74"/>
      <c r="G551" s="74"/>
      <c r="H551" s="74"/>
    </row>
    <row r="552" spans="1:9" ht="33" x14ac:dyDescent="0.25">
      <c r="A552" s="51" t="s">
        <v>568</v>
      </c>
      <c r="B552" s="51" t="s">
        <v>14</v>
      </c>
      <c r="C552" s="29" t="s">
        <v>569</v>
      </c>
      <c r="D552" s="65">
        <v>291071033.80000001</v>
      </c>
      <c r="E552" s="65">
        <v>291071033.80000001</v>
      </c>
      <c r="F552" s="65">
        <v>0</v>
      </c>
      <c r="G552" s="65">
        <v>0</v>
      </c>
      <c r="H552" s="65">
        <v>0</v>
      </c>
    </row>
    <row r="553" spans="1:9" ht="33" x14ac:dyDescent="0.25">
      <c r="A553" s="51" t="s">
        <v>570</v>
      </c>
      <c r="B553" s="51" t="s">
        <v>14</v>
      </c>
      <c r="C553" s="29" t="s">
        <v>571</v>
      </c>
      <c r="D553" s="65">
        <v>390250</v>
      </c>
      <c r="E553" s="65">
        <v>0</v>
      </c>
      <c r="F553" s="65">
        <v>0</v>
      </c>
      <c r="G553" s="65">
        <v>0</v>
      </c>
      <c r="H553" s="65">
        <v>390250</v>
      </c>
    </row>
    <row r="554" spans="1:9" x14ac:dyDescent="0.25">
      <c r="A554" s="50"/>
      <c r="B554" s="50"/>
      <c r="C554" s="32" t="s">
        <v>572</v>
      </c>
      <c r="D554" s="64">
        <v>2108814.6</v>
      </c>
      <c r="E554" s="64">
        <v>867840</v>
      </c>
      <c r="F554" s="64">
        <v>1158288</v>
      </c>
      <c r="G554" s="64">
        <v>74821.600000000006</v>
      </c>
      <c r="H554" s="64">
        <v>7865</v>
      </c>
      <c r="I554" s="30"/>
    </row>
    <row r="555" spans="1:9" x14ac:dyDescent="0.25">
      <c r="A555" s="50"/>
      <c r="B555" s="50"/>
      <c r="C555" s="34" t="s">
        <v>12</v>
      </c>
      <c r="D555" s="74"/>
      <c r="E555" s="74"/>
      <c r="F555" s="74"/>
      <c r="G555" s="74"/>
      <c r="H555" s="74"/>
    </row>
    <row r="556" spans="1:9" x14ac:dyDescent="0.25">
      <c r="A556" s="51" t="s">
        <v>573</v>
      </c>
      <c r="B556" s="51" t="s">
        <v>80</v>
      </c>
      <c r="C556" s="29" t="s">
        <v>574</v>
      </c>
      <c r="D556" s="65">
        <v>74821.600000000006</v>
      </c>
      <c r="E556" s="65">
        <v>0</v>
      </c>
      <c r="F556" s="65">
        <v>0</v>
      </c>
      <c r="G556" s="65">
        <v>74821.600000000006</v>
      </c>
      <c r="H556" s="65">
        <v>0</v>
      </c>
    </row>
    <row r="557" spans="1:9" ht="33" x14ac:dyDescent="0.25">
      <c r="A557" s="51" t="s">
        <v>575</v>
      </c>
      <c r="B557" s="51" t="s">
        <v>576</v>
      </c>
      <c r="C557" s="29" t="s">
        <v>577</v>
      </c>
      <c r="D557" s="65">
        <v>1158288</v>
      </c>
      <c r="E557" s="65">
        <v>0</v>
      </c>
      <c r="F557" s="65">
        <v>1158288</v>
      </c>
      <c r="G557" s="65">
        <v>0</v>
      </c>
      <c r="H557" s="65">
        <v>0</v>
      </c>
    </row>
    <row r="558" spans="1:9" ht="33" x14ac:dyDescent="0.25">
      <c r="A558" s="51" t="s">
        <v>578</v>
      </c>
      <c r="B558" s="51" t="s">
        <v>14</v>
      </c>
      <c r="C558" s="29" t="s">
        <v>579</v>
      </c>
      <c r="D558" s="65">
        <v>7865</v>
      </c>
      <c r="E558" s="65">
        <v>0</v>
      </c>
      <c r="F558" s="65">
        <v>0</v>
      </c>
      <c r="G558" s="65">
        <v>0</v>
      </c>
      <c r="H558" s="65">
        <v>7865</v>
      </c>
    </row>
    <row r="559" spans="1:9" ht="33" x14ac:dyDescent="0.25">
      <c r="A559" s="51" t="s">
        <v>580</v>
      </c>
      <c r="B559" s="51" t="s">
        <v>80</v>
      </c>
      <c r="C559" s="29" t="s">
        <v>581</v>
      </c>
      <c r="D559" s="65">
        <v>867840</v>
      </c>
      <c r="E559" s="65">
        <v>867840</v>
      </c>
      <c r="F559" s="65">
        <v>0</v>
      </c>
      <c r="G559" s="65">
        <v>0</v>
      </c>
      <c r="H559" s="65">
        <v>0</v>
      </c>
    </row>
    <row r="560" spans="1:9" ht="33" x14ac:dyDescent="0.25">
      <c r="A560" s="50"/>
      <c r="B560" s="50"/>
      <c r="C560" s="32" t="s">
        <v>582</v>
      </c>
      <c r="D560" s="64">
        <f>+D562+D563</f>
        <v>5847384.1000000006</v>
      </c>
      <c r="E560" s="64">
        <f t="shared" ref="E560:H560" si="155">+E562+E563</f>
        <v>468000</v>
      </c>
      <c r="F560" s="64">
        <f t="shared" si="155"/>
        <v>14102.1</v>
      </c>
      <c r="G560" s="64">
        <f t="shared" si="155"/>
        <v>0</v>
      </c>
      <c r="H560" s="64">
        <f t="shared" si="155"/>
        <v>5365282</v>
      </c>
      <c r="I560" s="30"/>
    </row>
    <row r="561" spans="1:9" x14ac:dyDescent="0.25">
      <c r="A561" s="50"/>
      <c r="B561" s="50"/>
      <c r="C561" s="34" t="s">
        <v>12</v>
      </c>
      <c r="D561" s="74"/>
      <c r="E561" s="74"/>
      <c r="F561" s="74"/>
      <c r="G561" s="74"/>
      <c r="H561" s="74"/>
    </row>
    <row r="562" spans="1:9" ht="33" x14ac:dyDescent="0.25">
      <c r="A562" s="51" t="s">
        <v>583</v>
      </c>
      <c r="B562" s="51" t="s">
        <v>57</v>
      </c>
      <c r="C562" s="29" t="s">
        <v>584</v>
      </c>
      <c r="D562" s="65">
        <v>1011648.9</v>
      </c>
      <c r="E562" s="65">
        <v>468000</v>
      </c>
      <c r="F562" s="65">
        <v>14102.1</v>
      </c>
      <c r="G562" s="65">
        <v>0</v>
      </c>
      <c r="H562" s="65">
        <v>529546.80000000005</v>
      </c>
    </row>
    <row r="563" spans="1:9" x14ac:dyDescent="0.25">
      <c r="A563" s="51" t="s">
        <v>585</v>
      </c>
      <c r="B563" s="51" t="s">
        <v>14</v>
      </c>
      <c r="C563" s="29" t="s">
        <v>586</v>
      </c>
      <c r="D563" s="65">
        <v>4835735.2</v>
      </c>
      <c r="E563" s="65">
        <v>0</v>
      </c>
      <c r="F563" s="65">
        <v>0</v>
      </c>
      <c r="G563" s="65">
        <v>0</v>
      </c>
      <c r="H563" s="65">
        <v>4835735.2</v>
      </c>
    </row>
    <row r="564" spans="1:9" x14ac:dyDescent="0.25">
      <c r="A564" s="50"/>
      <c r="B564" s="50"/>
      <c r="C564" s="32" t="s">
        <v>587</v>
      </c>
      <c r="D564" s="64">
        <v>106432</v>
      </c>
      <c r="E564" s="64">
        <v>0</v>
      </c>
      <c r="F564" s="64">
        <v>0</v>
      </c>
      <c r="G564" s="64">
        <v>0</v>
      </c>
      <c r="H564" s="64">
        <v>106432</v>
      </c>
      <c r="I564" s="30"/>
    </row>
    <row r="565" spans="1:9" x14ac:dyDescent="0.25">
      <c r="A565" s="50"/>
      <c r="B565" s="50"/>
      <c r="C565" s="34" t="s">
        <v>12</v>
      </c>
      <c r="D565" s="74"/>
      <c r="E565" s="74"/>
      <c r="F565" s="74"/>
      <c r="G565" s="74"/>
      <c r="H565" s="74"/>
    </row>
    <row r="566" spans="1:9" ht="33" x14ac:dyDescent="0.25">
      <c r="A566" s="51" t="s">
        <v>588</v>
      </c>
      <c r="B566" s="51" t="s">
        <v>14</v>
      </c>
      <c r="C566" s="29" t="s">
        <v>589</v>
      </c>
      <c r="D566" s="65">
        <v>106432</v>
      </c>
      <c r="E566" s="65">
        <v>0</v>
      </c>
      <c r="F566" s="65">
        <v>0</v>
      </c>
      <c r="G566" s="65">
        <v>0</v>
      </c>
      <c r="H566" s="65">
        <v>106432</v>
      </c>
    </row>
    <row r="567" spans="1:9" x14ac:dyDescent="0.25">
      <c r="A567" s="50"/>
      <c r="B567" s="50"/>
      <c r="C567" s="32" t="s">
        <v>590</v>
      </c>
      <c r="D567" s="64">
        <v>5899502</v>
      </c>
      <c r="E567" s="64">
        <v>1000000</v>
      </c>
      <c r="F567" s="64">
        <v>52700</v>
      </c>
      <c r="G567" s="64">
        <v>0</v>
      </c>
      <c r="H567" s="64">
        <v>4846802</v>
      </c>
      <c r="I567" s="30"/>
    </row>
    <row r="568" spans="1:9" x14ac:dyDescent="0.25">
      <c r="A568" s="50"/>
      <c r="B568" s="50"/>
      <c r="C568" s="34" t="s">
        <v>12</v>
      </c>
      <c r="D568" s="74"/>
      <c r="E568" s="74"/>
      <c r="F568" s="74"/>
      <c r="G568" s="74"/>
      <c r="H568" s="74"/>
    </row>
    <row r="569" spans="1:9" ht="33" x14ac:dyDescent="0.25">
      <c r="A569" s="51" t="s">
        <v>591</v>
      </c>
      <c r="B569" s="51" t="s">
        <v>21</v>
      </c>
      <c r="C569" s="29" t="s">
        <v>592</v>
      </c>
      <c r="D569" s="65">
        <v>1182500</v>
      </c>
      <c r="E569" s="65">
        <v>0</v>
      </c>
      <c r="F569" s="65">
        <v>0</v>
      </c>
      <c r="G569" s="65">
        <v>0</v>
      </c>
      <c r="H569" s="65">
        <v>1182500</v>
      </c>
    </row>
    <row r="570" spans="1:9" ht="33" x14ac:dyDescent="0.25">
      <c r="A570" s="51" t="s">
        <v>593</v>
      </c>
      <c r="B570" s="51" t="s">
        <v>14</v>
      </c>
      <c r="C570" s="29" t="s">
        <v>594</v>
      </c>
      <c r="D570" s="65">
        <v>1688500</v>
      </c>
      <c r="E570" s="65">
        <v>0</v>
      </c>
      <c r="F570" s="65">
        <v>0</v>
      </c>
      <c r="G570" s="65">
        <v>0</v>
      </c>
      <c r="H570" s="65">
        <v>1688500</v>
      </c>
    </row>
    <row r="571" spans="1:9" x14ac:dyDescent="0.25">
      <c r="A571" s="51" t="s">
        <v>593</v>
      </c>
      <c r="B571" s="51" t="s">
        <v>21</v>
      </c>
      <c r="C571" s="29" t="s">
        <v>595</v>
      </c>
      <c r="D571" s="65">
        <v>1052700</v>
      </c>
      <c r="E571" s="65">
        <v>1000000</v>
      </c>
      <c r="F571" s="65">
        <v>52700</v>
      </c>
      <c r="G571" s="65">
        <v>0</v>
      </c>
      <c r="H571" s="65">
        <v>0</v>
      </c>
    </row>
    <row r="572" spans="1:9" x14ac:dyDescent="0.25">
      <c r="A572" s="51" t="s">
        <v>593</v>
      </c>
      <c r="B572" s="51" t="s">
        <v>26</v>
      </c>
      <c r="C572" s="29" t="s">
        <v>596</v>
      </c>
      <c r="D572" s="65">
        <v>1975802</v>
      </c>
      <c r="E572" s="65">
        <v>0</v>
      </c>
      <c r="F572" s="65">
        <v>0</v>
      </c>
      <c r="G572" s="65">
        <v>0</v>
      </c>
      <c r="H572" s="65">
        <v>1975802</v>
      </c>
    </row>
    <row r="573" spans="1:9" x14ac:dyDescent="0.25">
      <c r="A573" s="50"/>
      <c r="B573" s="50"/>
      <c r="C573" s="32" t="s">
        <v>597</v>
      </c>
      <c r="D573" s="64">
        <v>10980</v>
      </c>
      <c r="E573" s="64">
        <v>0</v>
      </c>
      <c r="F573" s="64">
        <v>0</v>
      </c>
      <c r="G573" s="64">
        <v>0</v>
      </c>
      <c r="H573" s="64">
        <v>10980</v>
      </c>
      <c r="I573" s="30"/>
    </row>
    <row r="574" spans="1:9" x14ac:dyDescent="0.25">
      <c r="A574" s="50"/>
      <c r="B574" s="50"/>
      <c r="C574" s="34" t="s">
        <v>12</v>
      </c>
      <c r="D574" s="74"/>
      <c r="E574" s="74"/>
      <c r="F574" s="74"/>
      <c r="G574" s="74"/>
      <c r="H574" s="74"/>
    </row>
    <row r="575" spans="1:9" ht="33" x14ac:dyDescent="0.25">
      <c r="A575" s="51" t="s">
        <v>598</v>
      </c>
      <c r="B575" s="51" t="s">
        <v>26</v>
      </c>
      <c r="C575" s="29" t="s">
        <v>599</v>
      </c>
      <c r="D575" s="65">
        <v>10980</v>
      </c>
      <c r="E575" s="65">
        <v>0</v>
      </c>
      <c r="F575" s="65">
        <v>0</v>
      </c>
      <c r="G575" s="65">
        <v>0</v>
      </c>
      <c r="H575" s="65">
        <v>10980</v>
      </c>
    </row>
    <row r="576" spans="1:9" x14ac:dyDescent="0.25">
      <c r="A576" s="50"/>
      <c r="B576" s="50"/>
      <c r="C576" s="32" t="s">
        <v>600</v>
      </c>
      <c r="D576" s="64">
        <v>14328</v>
      </c>
      <c r="E576" s="64">
        <v>0</v>
      </c>
      <c r="F576" s="64">
        <v>0</v>
      </c>
      <c r="G576" s="64">
        <v>0</v>
      </c>
      <c r="H576" s="64">
        <v>14328</v>
      </c>
      <c r="I576" s="30"/>
    </row>
    <row r="577" spans="1:9" x14ac:dyDescent="0.25">
      <c r="A577" s="50"/>
      <c r="B577" s="50"/>
      <c r="C577" s="34" t="s">
        <v>12</v>
      </c>
      <c r="D577" s="74"/>
      <c r="E577" s="74"/>
      <c r="F577" s="74"/>
      <c r="G577" s="74"/>
      <c r="H577" s="74"/>
    </row>
    <row r="578" spans="1:9" ht="33" x14ac:dyDescent="0.25">
      <c r="A578" s="51" t="s">
        <v>601</v>
      </c>
      <c r="B578" s="51" t="s">
        <v>14</v>
      </c>
      <c r="C578" s="29" t="s">
        <v>602</v>
      </c>
      <c r="D578" s="65">
        <v>14328</v>
      </c>
      <c r="E578" s="65">
        <v>0</v>
      </c>
      <c r="F578" s="65">
        <v>0</v>
      </c>
      <c r="G578" s="65">
        <v>0</v>
      </c>
      <c r="H578" s="65">
        <v>14328</v>
      </c>
    </row>
    <row r="579" spans="1:9" x14ac:dyDescent="0.25">
      <c r="A579" s="50"/>
      <c r="B579" s="50"/>
      <c r="C579" s="32" t="s">
        <v>603</v>
      </c>
      <c r="D579" s="64">
        <v>76993.100000000006</v>
      </c>
      <c r="E579" s="64">
        <v>0</v>
      </c>
      <c r="F579" s="64">
        <v>0</v>
      </c>
      <c r="G579" s="64">
        <v>48393.1</v>
      </c>
      <c r="H579" s="64">
        <v>28600</v>
      </c>
      <c r="I579" s="30"/>
    </row>
    <row r="580" spans="1:9" x14ac:dyDescent="0.25">
      <c r="A580" s="50"/>
      <c r="B580" s="50"/>
      <c r="C580" s="34" t="s">
        <v>12</v>
      </c>
      <c r="D580" s="74"/>
      <c r="E580" s="74"/>
      <c r="F580" s="74"/>
      <c r="G580" s="74"/>
      <c r="H580" s="74"/>
    </row>
    <row r="581" spans="1:9" x14ac:dyDescent="0.25">
      <c r="A581" s="51" t="s">
        <v>604</v>
      </c>
      <c r="B581" s="51" t="s">
        <v>21</v>
      </c>
      <c r="C581" s="29" t="s">
        <v>605</v>
      </c>
      <c r="D581" s="65">
        <v>28600</v>
      </c>
      <c r="E581" s="65">
        <v>0</v>
      </c>
      <c r="F581" s="65">
        <v>0</v>
      </c>
      <c r="G581" s="65">
        <v>0</v>
      </c>
      <c r="H581" s="65">
        <v>28600</v>
      </c>
    </row>
    <row r="582" spans="1:9" ht="49.5" x14ac:dyDescent="0.25">
      <c r="A582" s="51" t="s">
        <v>604</v>
      </c>
      <c r="B582" s="51" t="s">
        <v>606</v>
      </c>
      <c r="C582" s="29" t="s">
        <v>607</v>
      </c>
      <c r="D582" s="65">
        <v>48393.1</v>
      </c>
      <c r="E582" s="65">
        <v>0</v>
      </c>
      <c r="F582" s="65">
        <v>0</v>
      </c>
      <c r="G582" s="65">
        <v>48393.1</v>
      </c>
      <c r="H582" s="65">
        <v>0</v>
      </c>
    </row>
    <row r="583" spans="1:9" x14ac:dyDescent="0.25">
      <c r="A583" s="50"/>
      <c r="B583" s="50"/>
      <c r="C583" s="32" t="s">
        <v>608</v>
      </c>
      <c r="D583" s="64">
        <v>5250</v>
      </c>
      <c r="E583" s="64">
        <v>0</v>
      </c>
      <c r="F583" s="64">
        <v>0</v>
      </c>
      <c r="G583" s="64">
        <v>0</v>
      </c>
      <c r="H583" s="64">
        <v>5250</v>
      </c>
      <c r="I583" s="30"/>
    </row>
    <row r="584" spans="1:9" x14ac:dyDescent="0.25">
      <c r="A584" s="50"/>
      <c r="B584" s="50"/>
      <c r="C584" s="34" t="s">
        <v>12</v>
      </c>
      <c r="D584" s="74"/>
      <c r="E584" s="74"/>
      <c r="F584" s="74"/>
      <c r="G584" s="74"/>
      <c r="H584" s="74"/>
    </row>
    <row r="585" spans="1:9" ht="33" x14ac:dyDescent="0.25">
      <c r="A585" s="51" t="s">
        <v>609</v>
      </c>
      <c r="B585" s="51" t="s">
        <v>14</v>
      </c>
      <c r="C585" s="29" t="s">
        <v>610</v>
      </c>
      <c r="D585" s="65">
        <v>5250</v>
      </c>
      <c r="E585" s="65">
        <v>0</v>
      </c>
      <c r="F585" s="65">
        <v>0</v>
      </c>
      <c r="G585" s="65">
        <v>0</v>
      </c>
      <c r="H585" s="65">
        <v>5250</v>
      </c>
    </row>
    <row r="586" spans="1:9" x14ac:dyDescent="0.25">
      <c r="A586" s="50"/>
      <c r="B586" s="50"/>
      <c r="C586" s="32" t="s">
        <v>611</v>
      </c>
      <c r="D586" s="64">
        <v>441841.1</v>
      </c>
      <c r="E586" s="64">
        <v>175623.6</v>
      </c>
      <c r="F586" s="64">
        <v>0</v>
      </c>
      <c r="G586" s="64">
        <v>0</v>
      </c>
      <c r="H586" s="64">
        <v>266217.5</v>
      </c>
      <c r="I586" s="30"/>
    </row>
    <row r="587" spans="1:9" x14ac:dyDescent="0.25">
      <c r="A587" s="50"/>
      <c r="B587" s="50"/>
      <c r="C587" s="34" t="s">
        <v>12</v>
      </c>
      <c r="D587" s="74"/>
      <c r="E587" s="74"/>
      <c r="F587" s="74"/>
      <c r="G587" s="74"/>
      <c r="H587" s="74"/>
    </row>
    <row r="588" spans="1:9" ht="33" x14ac:dyDescent="0.25">
      <c r="A588" s="51" t="s">
        <v>612</v>
      </c>
      <c r="B588" s="51" t="s">
        <v>14</v>
      </c>
      <c r="C588" s="29" t="s">
        <v>613</v>
      </c>
      <c r="D588" s="65">
        <v>266217.5</v>
      </c>
      <c r="E588" s="65">
        <v>0</v>
      </c>
      <c r="F588" s="65">
        <v>0</v>
      </c>
      <c r="G588" s="65">
        <v>0</v>
      </c>
      <c r="H588" s="65">
        <v>266217.5</v>
      </c>
    </row>
    <row r="589" spans="1:9" ht="33" x14ac:dyDescent="0.25">
      <c r="A589" s="51" t="s">
        <v>612</v>
      </c>
      <c r="B589" s="51" t="s">
        <v>26</v>
      </c>
      <c r="C589" s="29" t="s">
        <v>614</v>
      </c>
      <c r="D589" s="65">
        <v>175623.6</v>
      </c>
      <c r="E589" s="65">
        <v>175623.6</v>
      </c>
      <c r="F589" s="65">
        <v>0</v>
      </c>
      <c r="G589" s="65">
        <v>0</v>
      </c>
      <c r="H589" s="65">
        <v>0</v>
      </c>
    </row>
    <row r="590" spans="1:9" x14ac:dyDescent="0.25">
      <c r="A590" s="50"/>
      <c r="B590" s="50"/>
      <c r="C590" s="32" t="s">
        <v>566</v>
      </c>
      <c r="D590" s="64">
        <v>3665585.9</v>
      </c>
      <c r="E590" s="64">
        <v>1636381.1</v>
      </c>
      <c r="F590" s="64">
        <v>561754</v>
      </c>
      <c r="G590" s="64">
        <v>68400</v>
      </c>
      <c r="H590" s="64">
        <v>1399050.8</v>
      </c>
      <c r="I590" s="30"/>
    </row>
    <row r="591" spans="1:9" x14ac:dyDescent="0.25">
      <c r="A591" s="50"/>
      <c r="B591" s="50"/>
      <c r="C591" s="34" t="s">
        <v>12</v>
      </c>
      <c r="D591" s="74"/>
      <c r="E591" s="74"/>
      <c r="F591" s="74"/>
      <c r="G591" s="74"/>
      <c r="H591" s="74"/>
    </row>
    <row r="592" spans="1:9" ht="33" x14ac:dyDescent="0.25">
      <c r="A592" s="51" t="s">
        <v>118</v>
      </c>
      <c r="B592" s="51" t="s">
        <v>14</v>
      </c>
      <c r="C592" s="29" t="s">
        <v>119</v>
      </c>
      <c r="D592" s="65">
        <v>1048650.8</v>
      </c>
      <c r="E592" s="65">
        <v>0</v>
      </c>
      <c r="F592" s="65">
        <v>0</v>
      </c>
      <c r="G592" s="65">
        <v>0</v>
      </c>
      <c r="H592" s="65">
        <v>1048650.8</v>
      </c>
    </row>
    <row r="593" spans="1:9" ht="33" x14ac:dyDescent="0.25">
      <c r="A593" s="51" t="s">
        <v>118</v>
      </c>
      <c r="B593" s="51" t="s">
        <v>21</v>
      </c>
      <c r="C593" s="29" t="s">
        <v>120</v>
      </c>
      <c r="D593" s="65">
        <v>2266535.1</v>
      </c>
      <c r="E593" s="65">
        <v>1636381.1</v>
      </c>
      <c r="F593" s="65">
        <v>561754</v>
      </c>
      <c r="G593" s="65">
        <v>68400</v>
      </c>
      <c r="H593" s="65">
        <v>0</v>
      </c>
    </row>
    <row r="594" spans="1:9" ht="33" x14ac:dyDescent="0.25">
      <c r="A594" s="51" t="s">
        <v>118</v>
      </c>
      <c r="B594" s="51" t="s">
        <v>26</v>
      </c>
      <c r="C594" s="29" t="s">
        <v>121</v>
      </c>
      <c r="D594" s="65">
        <v>350400</v>
      </c>
      <c r="E594" s="65">
        <v>0</v>
      </c>
      <c r="F594" s="65">
        <v>0</v>
      </c>
      <c r="G594" s="65">
        <v>0</v>
      </c>
      <c r="H594" s="65">
        <v>350400</v>
      </c>
    </row>
    <row r="595" spans="1:9" x14ac:dyDescent="0.25">
      <c r="A595" s="50"/>
      <c r="B595" s="50"/>
      <c r="C595" s="32" t="s">
        <v>122</v>
      </c>
      <c r="D595" s="64">
        <v>860</v>
      </c>
      <c r="E595" s="64">
        <v>0</v>
      </c>
      <c r="F595" s="64">
        <v>0</v>
      </c>
      <c r="G595" s="64">
        <v>0</v>
      </c>
      <c r="H595" s="64">
        <v>860</v>
      </c>
      <c r="I595" s="30"/>
    </row>
    <row r="596" spans="1:9" x14ac:dyDescent="0.25">
      <c r="A596" s="50"/>
      <c r="B596" s="50"/>
      <c r="C596" s="34" t="s">
        <v>12</v>
      </c>
      <c r="D596" s="74"/>
      <c r="E596" s="74"/>
      <c r="F596" s="74"/>
      <c r="G596" s="74"/>
      <c r="H596" s="74"/>
    </row>
    <row r="597" spans="1:9" ht="33" x14ac:dyDescent="0.25">
      <c r="A597" s="51" t="s">
        <v>123</v>
      </c>
      <c r="B597" s="51" t="s">
        <v>14</v>
      </c>
      <c r="C597" s="29" t="s">
        <v>124</v>
      </c>
      <c r="D597" s="65">
        <v>860</v>
      </c>
      <c r="E597" s="65">
        <v>0</v>
      </c>
      <c r="F597" s="65">
        <v>0</v>
      </c>
      <c r="G597" s="65">
        <v>0</v>
      </c>
      <c r="H597" s="65">
        <v>860</v>
      </c>
    </row>
    <row r="598" spans="1:9" x14ac:dyDescent="0.25">
      <c r="A598" s="50"/>
      <c r="B598" s="50"/>
      <c r="C598" s="32" t="s">
        <v>125</v>
      </c>
      <c r="D598" s="64">
        <v>2115</v>
      </c>
      <c r="E598" s="64">
        <v>0</v>
      </c>
      <c r="F598" s="64">
        <v>0</v>
      </c>
      <c r="G598" s="64">
        <v>0</v>
      </c>
      <c r="H598" s="64">
        <v>2115</v>
      </c>
      <c r="I598" s="30"/>
    </row>
    <row r="599" spans="1:9" x14ac:dyDescent="0.25">
      <c r="A599" s="50"/>
      <c r="B599" s="50"/>
      <c r="C599" s="34" t="s">
        <v>12</v>
      </c>
      <c r="D599" s="74"/>
      <c r="E599" s="74"/>
      <c r="F599" s="74"/>
      <c r="G599" s="74"/>
      <c r="H599" s="74"/>
    </row>
    <row r="600" spans="1:9" x14ac:dyDescent="0.25">
      <c r="A600" s="51" t="s">
        <v>126</v>
      </c>
      <c r="B600" s="51" t="s">
        <v>14</v>
      </c>
      <c r="C600" s="29" t="s">
        <v>127</v>
      </c>
      <c r="D600" s="65">
        <v>2115</v>
      </c>
      <c r="E600" s="65">
        <v>0</v>
      </c>
      <c r="F600" s="65">
        <v>0</v>
      </c>
      <c r="G600" s="65">
        <v>0</v>
      </c>
      <c r="H600" s="65">
        <v>2115</v>
      </c>
    </row>
    <row r="601" spans="1:9" x14ac:dyDescent="0.25">
      <c r="A601" s="50"/>
      <c r="B601" s="50"/>
      <c r="C601" s="32" t="s">
        <v>128</v>
      </c>
      <c r="D601" s="64">
        <v>8156.4</v>
      </c>
      <c r="E601" s="64">
        <v>0</v>
      </c>
      <c r="F601" s="64">
        <v>0</v>
      </c>
      <c r="G601" s="64">
        <v>0</v>
      </c>
      <c r="H601" s="64">
        <v>8156.4</v>
      </c>
      <c r="I601" s="30"/>
    </row>
    <row r="602" spans="1:9" x14ac:dyDescent="0.25">
      <c r="A602" s="50"/>
      <c r="B602" s="50"/>
      <c r="C602" s="34" t="s">
        <v>12</v>
      </c>
      <c r="D602" s="74"/>
      <c r="E602" s="74"/>
      <c r="F602" s="74"/>
      <c r="G602" s="74"/>
      <c r="H602" s="74"/>
    </row>
    <row r="603" spans="1:9" ht="33" x14ac:dyDescent="0.25">
      <c r="A603" s="51" t="s">
        <v>129</v>
      </c>
      <c r="B603" s="51" t="s">
        <v>14</v>
      </c>
      <c r="C603" s="29" t="s">
        <v>130</v>
      </c>
      <c r="D603" s="65">
        <v>8156.4</v>
      </c>
      <c r="E603" s="65">
        <v>0</v>
      </c>
      <c r="F603" s="65">
        <v>0</v>
      </c>
      <c r="G603" s="65">
        <v>0</v>
      </c>
      <c r="H603" s="65">
        <v>8156.4</v>
      </c>
    </row>
    <row r="604" spans="1:9" x14ac:dyDescent="0.25">
      <c r="A604" s="50"/>
      <c r="B604" s="50"/>
      <c r="C604" s="32" t="s">
        <v>131</v>
      </c>
      <c r="D604" s="64">
        <v>281835.5</v>
      </c>
      <c r="E604" s="64">
        <v>0</v>
      </c>
      <c r="F604" s="64">
        <v>0</v>
      </c>
      <c r="G604" s="64">
        <v>0</v>
      </c>
      <c r="H604" s="64">
        <v>281835.5</v>
      </c>
      <c r="I604" s="30"/>
    </row>
    <row r="605" spans="1:9" x14ac:dyDescent="0.25">
      <c r="A605" s="50"/>
      <c r="B605" s="50"/>
      <c r="C605" s="34" t="s">
        <v>12</v>
      </c>
      <c r="D605" s="74"/>
      <c r="E605" s="74"/>
      <c r="F605" s="74"/>
      <c r="G605" s="74"/>
      <c r="H605" s="74"/>
    </row>
    <row r="606" spans="1:9" x14ac:dyDescent="0.25">
      <c r="A606" s="51" t="s">
        <v>132</v>
      </c>
      <c r="B606" s="51" t="s">
        <v>14</v>
      </c>
      <c r="C606" s="29" t="s">
        <v>133</v>
      </c>
      <c r="D606" s="65">
        <v>250000</v>
      </c>
      <c r="E606" s="65">
        <v>0</v>
      </c>
      <c r="F606" s="65">
        <v>0</v>
      </c>
      <c r="G606" s="65">
        <v>0</v>
      </c>
      <c r="H606" s="65">
        <v>250000</v>
      </c>
    </row>
    <row r="607" spans="1:9" x14ac:dyDescent="0.25">
      <c r="A607" s="51" t="s">
        <v>132</v>
      </c>
      <c r="B607" s="51" t="s">
        <v>21</v>
      </c>
      <c r="C607" s="29" t="s">
        <v>134</v>
      </c>
      <c r="D607" s="65">
        <v>31835.5</v>
      </c>
      <c r="E607" s="65">
        <v>0</v>
      </c>
      <c r="F607" s="65">
        <v>0</v>
      </c>
      <c r="G607" s="65">
        <v>0</v>
      </c>
      <c r="H607" s="65">
        <v>31835.5</v>
      </c>
    </row>
    <row r="608" spans="1:9" x14ac:dyDescent="0.25">
      <c r="A608" s="50"/>
      <c r="B608" s="50"/>
      <c r="C608" s="32" t="s">
        <v>135</v>
      </c>
      <c r="D608" s="64">
        <v>990154.2</v>
      </c>
      <c r="E608" s="64">
        <v>0</v>
      </c>
      <c r="F608" s="64">
        <v>990154.2</v>
      </c>
      <c r="G608" s="64">
        <v>0</v>
      </c>
      <c r="H608" s="64">
        <v>0</v>
      </c>
      <c r="I608" s="30"/>
    </row>
    <row r="609" spans="1:9" x14ac:dyDescent="0.25">
      <c r="A609" s="50"/>
      <c r="B609" s="50"/>
      <c r="C609" s="34" t="s">
        <v>12</v>
      </c>
      <c r="D609" s="74"/>
      <c r="E609" s="74"/>
      <c r="F609" s="74"/>
      <c r="G609" s="74"/>
      <c r="H609" s="74"/>
    </row>
    <row r="610" spans="1:9" x14ac:dyDescent="0.25">
      <c r="A610" s="51" t="s">
        <v>136</v>
      </c>
      <c r="B610" s="51" t="s">
        <v>28</v>
      </c>
      <c r="C610" s="29" t="s">
        <v>137</v>
      </c>
      <c r="D610" s="65">
        <v>990154.2</v>
      </c>
      <c r="E610" s="65">
        <v>0</v>
      </c>
      <c r="F610" s="65">
        <v>990154.2</v>
      </c>
      <c r="G610" s="65">
        <v>0</v>
      </c>
      <c r="H610" s="65">
        <v>0</v>
      </c>
    </row>
    <row r="611" spans="1:9" x14ac:dyDescent="0.25">
      <c r="A611" s="50"/>
      <c r="B611" s="50"/>
      <c r="C611" s="32" t="s">
        <v>138</v>
      </c>
      <c r="D611" s="64">
        <v>2239629.6</v>
      </c>
      <c r="E611" s="64">
        <v>1941320</v>
      </c>
      <c r="F611" s="64">
        <v>0</v>
      </c>
      <c r="G611" s="64">
        <v>268000</v>
      </c>
      <c r="H611" s="64">
        <v>30309.599999999999</v>
      </c>
      <c r="I611" s="30"/>
    </row>
    <row r="612" spans="1:9" x14ac:dyDescent="0.25">
      <c r="A612" s="50"/>
      <c r="B612" s="50"/>
      <c r="C612" s="34" t="s">
        <v>12</v>
      </c>
      <c r="D612" s="74"/>
      <c r="E612" s="74"/>
      <c r="F612" s="74"/>
      <c r="G612" s="74"/>
      <c r="H612" s="74"/>
    </row>
    <row r="613" spans="1:9" x14ac:dyDescent="0.25">
      <c r="A613" s="51" t="s">
        <v>139</v>
      </c>
      <c r="B613" s="51" t="s">
        <v>140</v>
      </c>
      <c r="C613" s="29" t="s">
        <v>141</v>
      </c>
      <c r="D613" s="65">
        <f>SUM(D615:D637)</f>
        <v>268000</v>
      </c>
      <c r="E613" s="65">
        <f t="shared" ref="E613:F613" si="156">SUM(E615:E637)</f>
        <v>0</v>
      </c>
      <c r="F613" s="65">
        <f t="shared" si="156"/>
        <v>0</v>
      </c>
      <c r="G613" s="65">
        <f>SUM(G615:G637)</f>
        <v>268000</v>
      </c>
      <c r="H613" s="65">
        <v>0</v>
      </c>
    </row>
    <row r="614" spans="1:9" x14ac:dyDescent="0.25">
      <c r="A614" s="51"/>
      <c r="B614" s="51"/>
      <c r="C614" s="29" t="s">
        <v>206</v>
      </c>
      <c r="D614" s="65"/>
      <c r="E614" s="65"/>
      <c r="F614" s="65"/>
      <c r="G614" s="65"/>
      <c r="H614" s="65"/>
    </row>
    <row r="615" spans="1:9" ht="33" x14ac:dyDescent="0.25">
      <c r="A615" s="51"/>
      <c r="B615" s="51"/>
      <c r="C615" s="4" t="s">
        <v>213</v>
      </c>
      <c r="D615" s="66">
        <f>SUM(E615:H615)</f>
        <v>12000</v>
      </c>
      <c r="E615" s="66"/>
      <c r="F615" s="66"/>
      <c r="G615" s="66">
        <v>12000</v>
      </c>
      <c r="H615" s="66"/>
      <c r="I615" s="30"/>
    </row>
    <row r="616" spans="1:9" ht="33" x14ac:dyDescent="0.25">
      <c r="A616" s="51"/>
      <c r="B616" s="51"/>
      <c r="C616" s="4" t="s">
        <v>214</v>
      </c>
      <c r="D616" s="66">
        <f t="shared" ref="D616:D637" si="157">SUM(E616:H616)</f>
        <v>5200</v>
      </c>
      <c r="E616" s="66"/>
      <c r="F616" s="66"/>
      <c r="G616" s="66">
        <v>5200</v>
      </c>
      <c r="H616" s="66"/>
      <c r="I616" s="30"/>
    </row>
    <row r="617" spans="1:9" ht="66" x14ac:dyDescent="0.25">
      <c r="A617" s="51"/>
      <c r="B617" s="51"/>
      <c r="C617" s="4" t="s">
        <v>215</v>
      </c>
      <c r="D617" s="66">
        <f t="shared" si="157"/>
        <v>7850</v>
      </c>
      <c r="E617" s="66"/>
      <c r="F617" s="66"/>
      <c r="G617" s="66">
        <v>7850</v>
      </c>
      <c r="H617" s="66"/>
      <c r="I617" s="30"/>
    </row>
    <row r="618" spans="1:9" ht="49.5" x14ac:dyDescent="0.25">
      <c r="A618" s="51"/>
      <c r="B618" s="51"/>
      <c r="C618" s="4" t="s">
        <v>216</v>
      </c>
      <c r="D618" s="66">
        <f t="shared" si="157"/>
        <v>12600</v>
      </c>
      <c r="E618" s="66"/>
      <c r="F618" s="66"/>
      <c r="G618" s="66">
        <v>12600</v>
      </c>
      <c r="H618" s="66"/>
      <c r="I618" s="30"/>
    </row>
    <row r="619" spans="1:9" ht="33" x14ac:dyDescent="0.25">
      <c r="A619" s="51"/>
      <c r="B619" s="51"/>
      <c r="C619" s="4" t="s">
        <v>217</v>
      </c>
      <c r="D619" s="66">
        <f t="shared" si="157"/>
        <v>12000</v>
      </c>
      <c r="E619" s="66"/>
      <c r="F619" s="66"/>
      <c r="G619" s="66">
        <v>12000</v>
      </c>
      <c r="H619" s="66"/>
      <c r="I619" s="30"/>
    </row>
    <row r="620" spans="1:9" ht="33" x14ac:dyDescent="0.25">
      <c r="A620" s="51"/>
      <c r="B620" s="51"/>
      <c r="C620" s="4" t="s">
        <v>218</v>
      </c>
      <c r="D620" s="66">
        <f t="shared" si="157"/>
        <v>12000</v>
      </c>
      <c r="E620" s="66"/>
      <c r="F620" s="66"/>
      <c r="G620" s="66">
        <v>12000</v>
      </c>
      <c r="H620" s="66"/>
      <c r="I620" s="30"/>
    </row>
    <row r="621" spans="1:9" x14ac:dyDescent="0.25">
      <c r="A621" s="51"/>
      <c r="B621" s="51"/>
      <c r="C621" s="4" t="s">
        <v>219</v>
      </c>
      <c r="D621" s="66">
        <f t="shared" si="157"/>
        <v>16000</v>
      </c>
      <c r="E621" s="66"/>
      <c r="F621" s="66"/>
      <c r="G621" s="66">
        <v>16000</v>
      </c>
      <c r="H621" s="66"/>
      <c r="I621" s="30"/>
    </row>
    <row r="622" spans="1:9" ht="33" x14ac:dyDescent="0.25">
      <c r="A622" s="51"/>
      <c r="B622" s="51"/>
      <c r="C622" s="4" t="s">
        <v>220</v>
      </c>
      <c r="D622" s="66">
        <f t="shared" si="157"/>
        <v>11000</v>
      </c>
      <c r="E622" s="66"/>
      <c r="F622" s="66"/>
      <c r="G622" s="66">
        <v>11000</v>
      </c>
      <c r="H622" s="66"/>
      <c r="I622" s="30"/>
    </row>
    <row r="623" spans="1:9" ht="49.5" x14ac:dyDescent="0.25">
      <c r="A623" s="51"/>
      <c r="B623" s="51"/>
      <c r="C623" s="4" t="s">
        <v>221</v>
      </c>
      <c r="D623" s="66">
        <f t="shared" si="157"/>
        <v>12000</v>
      </c>
      <c r="E623" s="66"/>
      <c r="F623" s="66"/>
      <c r="G623" s="66">
        <v>12000</v>
      </c>
      <c r="H623" s="66"/>
      <c r="I623" s="30"/>
    </row>
    <row r="624" spans="1:9" ht="33" x14ac:dyDescent="0.25">
      <c r="A624" s="51"/>
      <c r="B624" s="51"/>
      <c r="C624" s="4" t="s">
        <v>222</v>
      </c>
      <c r="D624" s="66">
        <f t="shared" si="157"/>
        <v>14000</v>
      </c>
      <c r="E624" s="66"/>
      <c r="F624" s="66"/>
      <c r="G624" s="66">
        <v>14000</v>
      </c>
      <c r="H624" s="66"/>
      <c r="I624" s="30"/>
    </row>
    <row r="625" spans="1:9" ht="33" x14ac:dyDescent="0.25">
      <c r="A625" s="51"/>
      <c r="B625" s="51"/>
      <c r="C625" s="4" t="s">
        <v>223</v>
      </c>
      <c r="D625" s="66">
        <f t="shared" si="157"/>
        <v>13000</v>
      </c>
      <c r="E625" s="66"/>
      <c r="F625" s="66"/>
      <c r="G625" s="66">
        <v>13000</v>
      </c>
      <c r="H625" s="66"/>
      <c r="I625" s="30"/>
    </row>
    <row r="626" spans="1:9" ht="49.5" x14ac:dyDescent="0.25">
      <c r="A626" s="51"/>
      <c r="B626" s="51"/>
      <c r="C626" s="4" t="s">
        <v>224</v>
      </c>
      <c r="D626" s="66">
        <f t="shared" si="157"/>
        <v>13000</v>
      </c>
      <c r="E626" s="66"/>
      <c r="F626" s="66"/>
      <c r="G626" s="66">
        <v>13000</v>
      </c>
      <c r="H626" s="66"/>
      <c r="I626" s="30"/>
    </row>
    <row r="627" spans="1:9" ht="49.5" x14ac:dyDescent="0.25">
      <c r="A627" s="51"/>
      <c r="B627" s="51"/>
      <c r="C627" s="4" t="s">
        <v>225</v>
      </c>
      <c r="D627" s="66">
        <f t="shared" si="157"/>
        <v>13000</v>
      </c>
      <c r="E627" s="66"/>
      <c r="F627" s="66"/>
      <c r="G627" s="66">
        <v>13000</v>
      </c>
      <c r="H627" s="66"/>
      <c r="I627" s="30"/>
    </row>
    <row r="628" spans="1:9" ht="33" x14ac:dyDescent="0.25">
      <c r="A628" s="51"/>
      <c r="B628" s="51"/>
      <c r="C628" s="4" t="s">
        <v>226</v>
      </c>
      <c r="D628" s="66">
        <f t="shared" si="157"/>
        <v>13000</v>
      </c>
      <c r="E628" s="66"/>
      <c r="F628" s="66"/>
      <c r="G628" s="66">
        <v>13000</v>
      </c>
      <c r="H628" s="66"/>
      <c r="I628" s="30"/>
    </row>
    <row r="629" spans="1:9" ht="33" x14ac:dyDescent="0.25">
      <c r="A629" s="51"/>
      <c r="B629" s="51"/>
      <c r="C629" s="4" t="s">
        <v>227</v>
      </c>
      <c r="D629" s="66">
        <f t="shared" si="157"/>
        <v>13000</v>
      </c>
      <c r="E629" s="66"/>
      <c r="F629" s="66"/>
      <c r="G629" s="66">
        <v>13000</v>
      </c>
      <c r="H629" s="66"/>
      <c r="I629" s="30"/>
    </row>
    <row r="630" spans="1:9" ht="49.5" x14ac:dyDescent="0.25">
      <c r="A630" s="51"/>
      <c r="B630" s="51"/>
      <c r="C630" s="4" t="s">
        <v>228</v>
      </c>
      <c r="D630" s="66">
        <f t="shared" si="157"/>
        <v>14000</v>
      </c>
      <c r="E630" s="66"/>
      <c r="F630" s="66"/>
      <c r="G630" s="66">
        <v>14000</v>
      </c>
      <c r="H630" s="66"/>
      <c r="I630" s="30"/>
    </row>
    <row r="631" spans="1:9" ht="33" x14ac:dyDescent="0.25">
      <c r="A631" s="51"/>
      <c r="B631" s="51"/>
      <c r="C631" s="4" t="s">
        <v>229</v>
      </c>
      <c r="D631" s="66">
        <f t="shared" si="157"/>
        <v>13000</v>
      </c>
      <c r="E631" s="66"/>
      <c r="F631" s="66"/>
      <c r="G631" s="66">
        <v>13000</v>
      </c>
      <c r="H631" s="66"/>
      <c r="I631" s="30"/>
    </row>
    <row r="632" spans="1:9" ht="33" x14ac:dyDescent="0.25">
      <c r="A632" s="51"/>
      <c r="B632" s="51"/>
      <c r="C632" s="4" t="s">
        <v>230</v>
      </c>
      <c r="D632" s="66">
        <f t="shared" si="157"/>
        <v>12000</v>
      </c>
      <c r="E632" s="66"/>
      <c r="F632" s="66"/>
      <c r="G632" s="66">
        <v>12000</v>
      </c>
      <c r="H632" s="66"/>
      <c r="I632" s="30"/>
    </row>
    <row r="633" spans="1:9" ht="33" x14ac:dyDescent="0.25">
      <c r="A633" s="51"/>
      <c r="B633" s="51"/>
      <c r="C633" s="4" t="s">
        <v>231</v>
      </c>
      <c r="D633" s="66">
        <f t="shared" si="157"/>
        <v>16000</v>
      </c>
      <c r="E633" s="66"/>
      <c r="F633" s="66"/>
      <c r="G633" s="66">
        <v>16000</v>
      </c>
      <c r="H633" s="66"/>
      <c r="I633" s="30"/>
    </row>
    <row r="634" spans="1:9" ht="49.5" x14ac:dyDescent="0.25">
      <c r="A634" s="51"/>
      <c r="B634" s="51"/>
      <c r="C634" s="4" t="s">
        <v>232</v>
      </c>
      <c r="D634" s="66">
        <f t="shared" si="157"/>
        <v>5000</v>
      </c>
      <c r="E634" s="66"/>
      <c r="F634" s="66"/>
      <c r="G634" s="66">
        <v>5000</v>
      </c>
      <c r="H634" s="66"/>
      <c r="I634" s="30"/>
    </row>
    <row r="635" spans="1:9" ht="33" x14ac:dyDescent="0.25">
      <c r="A635" s="51"/>
      <c r="B635" s="51"/>
      <c r="C635" s="4" t="s">
        <v>233</v>
      </c>
      <c r="D635" s="66">
        <f t="shared" si="157"/>
        <v>10000</v>
      </c>
      <c r="E635" s="66"/>
      <c r="F635" s="66"/>
      <c r="G635" s="66">
        <v>10000</v>
      </c>
      <c r="H635" s="66"/>
      <c r="I635" s="30"/>
    </row>
    <row r="636" spans="1:9" ht="33" x14ac:dyDescent="0.25">
      <c r="A636" s="51"/>
      <c r="B636" s="51"/>
      <c r="C636" s="4" t="s">
        <v>234</v>
      </c>
      <c r="D636" s="66">
        <f t="shared" si="157"/>
        <v>9950</v>
      </c>
      <c r="E636" s="66"/>
      <c r="F636" s="66"/>
      <c r="G636" s="66">
        <v>9950</v>
      </c>
      <c r="H636" s="66"/>
      <c r="I636" s="30"/>
    </row>
    <row r="637" spans="1:9" ht="33" x14ac:dyDescent="0.25">
      <c r="A637" s="51"/>
      <c r="B637" s="51"/>
      <c r="C637" s="4" t="s">
        <v>235</v>
      </c>
      <c r="D637" s="66">
        <f t="shared" si="157"/>
        <v>8400</v>
      </c>
      <c r="E637" s="66"/>
      <c r="F637" s="66"/>
      <c r="G637" s="66">
        <v>8400</v>
      </c>
      <c r="H637" s="66"/>
      <c r="I637" s="30"/>
    </row>
    <row r="638" spans="1:9" ht="33" x14ac:dyDescent="0.25">
      <c r="A638" s="51" t="s">
        <v>139</v>
      </c>
      <c r="B638" s="51" t="s">
        <v>57</v>
      </c>
      <c r="C638" s="29" t="s">
        <v>142</v>
      </c>
      <c r="D638" s="65">
        <f>+D640</f>
        <v>1941320</v>
      </c>
      <c r="E638" s="65">
        <f>+E640</f>
        <v>1941320</v>
      </c>
      <c r="F638" s="65">
        <f t="shared" ref="F638:H638" si="158">+F640</f>
        <v>0</v>
      </c>
      <c r="G638" s="65">
        <f t="shared" si="158"/>
        <v>0</v>
      </c>
      <c r="H638" s="65">
        <f t="shared" si="158"/>
        <v>0</v>
      </c>
    </row>
    <row r="639" spans="1:9" x14ac:dyDescent="0.25">
      <c r="A639" s="51"/>
      <c r="B639" s="51"/>
      <c r="C639" s="29" t="s">
        <v>206</v>
      </c>
      <c r="D639" s="67"/>
      <c r="E639" s="67"/>
      <c r="F639" s="67"/>
      <c r="G639" s="67"/>
      <c r="H639" s="67"/>
    </row>
    <row r="640" spans="1:9" ht="33" x14ac:dyDescent="0.25">
      <c r="A640" s="51"/>
      <c r="B640" s="51"/>
      <c r="C640" s="4" t="s">
        <v>236</v>
      </c>
      <c r="D640" s="66">
        <f>SUM(E640:H640)</f>
        <v>1941320</v>
      </c>
      <c r="E640" s="66">
        <v>1941320</v>
      </c>
      <c r="F640" s="66"/>
      <c r="G640" s="66"/>
      <c r="H640" s="66"/>
      <c r="I640" s="30"/>
    </row>
    <row r="641" spans="1:9" ht="33" x14ac:dyDescent="0.25">
      <c r="A641" s="51" t="s">
        <v>139</v>
      </c>
      <c r="B641" s="51" t="s">
        <v>14</v>
      </c>
      <c r="C641" s="29" t="s">
        <v>143</v>
      </c>
      <c r="D641" s="65">
        <v>30309.599999999999</v>
      </c>
      <c r="E641" s="65">
        <v>0</v>
      </c>
      <c r="F641" s="65">
        <v>0</v>
      </c>
      <c r="G641" s="65">
        <v>0</v>
      </c>
      <c r="H641" s="65">
        <v>30309.599999999999</v>
      </c>
    </row>
    <row r="642" spans="1:9" x14ac:dyDescent="0.25">
      <c r="A642" s="50"/>
      <c r="B642" s="50"/>
      <c r="C642" s="32" t="s">
        <v>144</v>
      </c>
      <c r="D642" s="64">
        <v>19389.2</v>
      </c>
      <c r="E642" s="64">
        <v>0</v>
      </c>
      <c r="F642" s="64">
        <v>0</v>
      </c>
      <c r="G642" s="64">
        <v>0</v>
      </c>
      <c r="H642" s="64">
        <v>19389.2</v>
      </c>
      <c r="I642" s="30"/>
    </row>
    <row r="643" spans="1:9" x14ac:dyDescent="0.25">
      <c r="A643" s="50"/>
      <c r="B643" s="50"/>
      <c r="C643" s="34" t="s">
        <v>12</v>
      </c>
      <c r="D643" s="74"/>
      <c r="E643" s="74"/>
      <c r="F643" s="74"/>
      <c r="G643" s="74"/>
      <c r="H643" s="74"/>
    </row>
    <row r="644" spans="1:9" ht="33" x14ac:dyDescent="0.25">
      <c r="A644" s="51" t="s">
        <v>145</v>
      </c>
      <c r="B644" s="51" t="s">
        <v>14</v>
      </c>
      <c r="C644" s="29" t="s">
        <v>146</v>
      </c>
      <c r="D644" s="65">
        <v>19389.2</v>
      </c>
      <c r="E644" s="65">
        <v>0</v>
      </c>
      <c r="F644" s="65">
        <v>0</v>
      </c>
      <c r="G644" s="65">
        <v>0</v>
      </c>
      <c r="H644" s="65">
        <v>19389.2</v>
      </c>
    </row>
    <row r="645" spans="1:9" x14ac:dyDescent="0.25">
      <c r="A645" s="50"/>
      <c r="B645" s="50"/>
      <c r="C645" s="32" t="s">
        <v>147</v>
      </c>
      <c r="D645" s="64">
        <v>35000</v>
      </c>
      <c r="E645" s="64">
        <v>0</v>
      </c>
      <c r="F645" s="64">
        <v>0</v>
      </c>
      <c r="G645" s="64">
        <v>0</v>
      </c>
      <c r="H645" s="64">
        <v>35000</v>
      </c>
      <c r="I645" s="30"/>
    </row>
    <row r="646" spans="1:9" x14ac:dyDescent="0.25">
      <c r="A646" s="50"/>
      <c r="B646" s="50"/>
      <c r="C646" s="34" t="s">
        <v>12</v>
      </c>
      <c r="D646" s="74"/>
      <c r="E646" s="74"/>
      <c r="F646" s="74"/>
      <c r="G646" s="74"/>
      <c r="H646" s="74"/>
    </row>
    <row r="647" spans="1:9" ht="33" x14ac:dyDescent="0.25">
      <c r="A647" s="51" t="s">
        <v>148</v>
      </c>
      <c r="B647" s="51" t="s">
        <v>14</v>
      </c>
      <c r="C647" s="29" t="s">
        <v>149</v>
      </c>
      <c r="D647" s="65">
        <v>35000</v>
      </c>
      <c r="E647" s="65">
        <v>0</v>
      </c>
      <c r="F647" s="65">
        <v>0</v>
      </c>
      <c r="G647" s="65">
        <v>0</v>
      </c>
      <c r="H647" s="65">
        <v>35000</v>
      </c>
    </row>
    <row r="648" spans="1:9" x14ac:dyDescent="0.25">
      <c r="A648" s="50"/>
      <c r="B648" s="50"/>
      <c r="C648" s="32" t="s">
        <v>150</v>
      </c>
      <c r="D648" s="64">
        <v>1246014.7</v>
      </c>
      <c r="E648" s="64">
        <v>0</v>
      </c>
      <c r="F648" s="64">
        <v>0</v>
      </c>
      <c r="G648" s="64">
        <v>0</v>
      </c>
      <c r="H648" s="64">
        <v>1246014.7</v>
      </c>
      <c r="I648" s="30"/>
    </row>
    <row r="649" spans="1:9" x14ac:dyDescent="0.25">
      <c r="A649" s="50"/>
      <c r="B649" s="50"/>
      <c r="C649" s="34" t="s">
        <v>12</v>
      </c>
      <c r="D649" s="74"/>
      <c r="E649" s="74"/>
      <c r="F649" s="74"/>
      <c r="G649" s="74"/>
      <c r="H649" s="74"/>
    </row>
    <row r="650" spans="1:9" ht="33" x14ac:dyDescent="0.25">
      <c r="A650" s="51" t="s">
        <v>151</v>
      </c>
      <c r="B650" s="51" t="s">
        <v>14</v>
      </c>
      <c r="C650" s="29" t="s">
        <v>152</v>
      </c>
      <c r="D650" s="65">
        <v>1246014.7</v>
      </c>
      <c r="E650" s="65">
        <v>0</v>
      </c>
      <c r="F650" s="65">
        <v>0</v>
      </c>
      <c r="G650" s="65">
        <v>0</v>
      </c>
      <c r="H650" s="65">
        <v>1246014.7</v>
      </c>
    </row>
    <row r="651" spans="1:9" x14ac:dyDescent="0.25">
      <c r="A651" s="50"/>
      <c r="B651" s="50"/>
      <c r="C651" s="32" t="s">
        <v>153</v>
      </c>
      <c r="D651" s="64">
        <v>5280</v>
      </c>
      <c r="E651" s="64">
        <v>0</v>
      </c>
      <c r="F651" s="64">
        <v>0</v>
      </c>
      <c r="G651" s="64">
        <v>0</v>
      </c>
      <c r="H651" s="64">
        <v>5280</v>
      </c>
      <c r="I651" s="30"/>
    </row>
    <row r="652" spans="1:9" x14ac:dyDescent="0.25">
      <c r="A652" s="50"/>
      <c r="B652" s="50"/>
      <c r="C652" s="34" t="s">
        <v>12</v>
      </c>
      <c r="D652" s="74"/>
      <c r="E652" s="74"/>
      <c r="F652" s="74"/>
      <c r="G652" s="74"/>
      <c r="H652" s="74"/>
    </row>
    <row r="653" spans="1:9" ht="33" x14ac:dyDescent="0.25">
      <c r="A653" s="51" t="s">
        <v>154</v>
      </c>
      <c r="B653" s="51" t="s">
        <v>14</v>
      </c>
      <c r="C653" s="29" t="s">
        <v>155</v>
      </c>
      <c r="D653" s="65">
        <v>5280</v>
      </c>
      <c r="E653" s="65">
        <v>0</v>
      </c>
      <c r="F653" s="65">
        <v>0</v>
      </c>
      <c r="G653" s="65">
        <v>0</v>
      </c>
      <c r="H653" s="65">
        <v>5280</v>
      </c>
    </row>
    <row r="654" spans="1:9" x14ac:dyDescent="0.25">
      <c r="A654" s="50"/>
      <c r="B654" s="50"/>
      <c r="C654" s="32" t="s">
        <v>156</v>
      </c>
      <c r="D654" s="64">
        <v>7000</v>
      </c>
      <c r="E654" s="64">
        <v>0</v>
      </c>
      <c r="F654" s="64">
        <v>0</v>
      </c>
      <c r="G654" s="64">
        <v>0</v>
      </c>
      <c r="H654" s="64">
        <v>7000</v>
      </c>
      <c r="I654" s="30"/>
    </row>
    <row r="655" spans="1:9" x14ac:dyDescent="0.25">
      <c r="A655" s="50"/>
      <c r="B655" s="50"/>
      <c r="C655" s="34" t="s">
        <v>12</v>
      </c>
      <c r="D655" s="74"/>
      <c r="E655" s="74"/>
      <c r="F655" s="74"/>
      <c r="G655" s="74"/>
      <c r="H655" s="74"/>
    </row>
    <row r="656" spans="1:9" ht="33" x14ac:dyDescent="0.25">
      <c r="A656" s="51" t="s">
        <v>157</v>
      </c>
      <c r="B656" s="51" t="s">
        <v>14</v>
      </c>
      <c r="C656" s="29" t="s">
        <v>158</v>
      </c>
      <c r="D656" s="65">
        <v>7000</v>
      </c>
      <c r="E656" s="65">
        <v>0</v>
      </c>
      <c r="F656" s="65">
        <v>0</v>
      </c>
      <c r="G656" s="65">
        <v>0</v>
      </c>
      <c r="H656" s="65">
        <v>7000</v>
      </c>
    </row>
    <row r="657" spans="1:9" x14ac:dyDescent="0.25">
      <c r="A657" s="50"/>
      <c r="B657" s="50"/>
      <c r="C657" s="32" t="s">
        <v>159</v>
      </c>
      <c r="D657" s="64">
        <v>3690</v>
      </c>
      <c r="E657" s="64">
        <v>0</v>
      </c>
      <c r="F657" s="64">
        <v>0</v>
      </c>
      <c r="G657" s="64">
        <v>0</v>
      </c>
      <c r="H657" s="64">
        <v>3690</v>
      </c>
      <c r="I657" s="30"/>
    </row>
    <row r="658" spans="1:9" x14ac:dyDescent="0.25">
      <c r="A658" s="50"/>
      <c r="B658" s="50"/>
      <c r="C658" s="34" t="s">
        <v>12</v>
      </c>
      <c r="D658" s="74"/>
      <c r="E658" s="74"/>
      <c r="F658" s="74"/>
      <c r="G658" s="74"/>
      <c r="H658" s="74"/>
    </row>
    <row r="659" spans="1:9" ht="33" x14ac:dyDescent="0.25">
      <c r="A659" s="51" t="s">
        <v>160</v>
      </c>
      <c r="B659" s="51" t="s">
        <v>14</v>
      </c>
      <c r="C659" s="29" t="s">
        <v>161</v>
      </c>
      <c r="D659" s="65">
        <v>3690</v>
      </c>
      <c r="E659" s="65">
        <v>0</v>
      </c>
      <c r="F659" s="65">
        <v>0</v>
      </c>
      <c r="G659" s="65">
        <v>0</v>
      </c>
      <c r="H659" s="65">
        <v>3690</v>
      </c>
    </row>
    <row r="660" spans="1:9" x14ac:dyDescent="0.25">
      <c r="A660" s="50"/>
      <c r="B660" s="50"/>
      <c r="C660" s="32" t="s">
        <v>162</v>
      </c>
      <c r="D660" s="64">
        <v>1360</v>
      </c>
      <c r="E660" s="64">
        <v>0</v>
      </c>
      <c r="F660" s="64">
        <v>0</v>
      </c>
      <c r="G660" s="64">
        <v>0</v>
      </c>
      <c r="H660" s="64">
        <v>1360</v>
      </c>
      <c r="I660" s="30"/>
    </row>
    <row r="661" spans="1:9" x14ac:dyDescent="0.25">
      <c r="A661" s="50"/>
      <c r="B661" s="50"/>
      <c r="C661" s="34" t="s">
        <v>12</v>
      </c>
      <c r="D661" s="74"/>
      <c r="E661" s="74"/>
      <c r="F661" s="74"/>
      <c r="G661" s="74"/>
      <c r="H661" s="74"/>
    </row>
    <row r="662" spans="1:9" ht="33" x14ac:dyDescent="0.25">
      <c r="A662" s="51" t="s">
        <v>163</v>
      </c>
      <c r="B662" s="51" t="s">
        <v>14</v>
      </c>
      <c r="C662" s="29" t="s">
        <v>164</v>
      </c>
      <c r="D662" s="65">
        <v>1360</v>
      </c>
      <c r="E662" s="65">
        <v>0</v>
      </c>
      <c r="F662" s="65">
        <v>0</v>
      </c>
      <c r="G662" s="65">
        <v>0</v>
      </c>
      <c r="H662" s="65">
        <v>1360</v>
      </c>
    </row>
    <row r="663" spans="1:9" x14ac:dyDescent="0.25">
      <c r="A663" s="50"/>
      <c r="B663" s="50"/>
      <c r="C663" s="32" t="s">
        <v>165</v>
      </c>
      <c r="D663" s="64">
        <v>3700</v>
      </c>
      <c r="E663" s="64">
        <v>0</v>
      </c>
      <c r="F663" s="64">
        <v>0</v>
      </c>
      <c r="G663" s="64">
        <v>0</v>
      </c>
      <c r="H663" s="64">
        <v>3700</v>
      </c>
      <c r="I663" s="30"/>
    </row>
    <row r="664" spans="1:9" x14ac:dyDescent="0.25">
      <c r="A664" s="50"/>
      <c r="B664" s="50"/>
      <c r="C664" s="34" t="s">
        <v>12</v>
      </c>
      <c r="D664" s="74"/>
      <c r="E664" s="74"/>
      <c r="F664" s="74"/>
      <c r="G664" s="74"/>
      <c r="H664" s="74"/>
    </row>
    <row r="665" spans="1:9" ht="33" x14ac:dyDescent="0.25">
      <c r="A665" s="51" t="s">
        <v>166</v>
      </c>
      <c r="B665" s="51" t="s">
        <v>14</v>
      </c>
      <c r="C665" s="29" t="s">
        <v>167</v>
      </c>
      <c r="D665" s="65">
        <v>3700</v>
      </c>
      <c r="E665" s="65">
        <v>0</v>
      </c>
      <c r="F665" s="65">
        <v>0</v>
      </c>
      <c r="G665" s="65">
        <v>0</v>
      </c>
      <c r="H665" s="65">
        <v>3700</v>
      </c>
    </row>
    <row r="666" spans="1:9" x14ac:dyDescent="0.25">
      <c r="A666" s="50"/>
      <c r="B666" s="50"/>
      <c r="C666" s="32" t="s">
        <v>168</v>
      </c>
      <c r="D666" s="64">
        <v>6150</v>
      </c>
      <c r="E666" s="64">
        <v>0</v>
      </c>
      <c r="F666" s="64">
        <v>0</v>
      </c>
      <c r="G666" s="64">
        <v>0</v>
      </c>
      <c r="H666" s="64">
        <v>6150</v>
      </c>
      <c r="I666" s="30"/>
    </row>
    <row r="667" spans="1:9" x14ac:dyDescent="0.25">
      <c r="A667" s="50"/>
      <c r="B667" s="50"/>
      <c r="C667" s="34" t="s">
        <v>12</v>
      </c>
      <c r="D667" s="74"/>
      <c r="E667" s="74"/>
      <c r="F667" s="74"/>
      <c r="G667" s="74"/>
      <c r="H667" s="74"/>
    </row>
    <row r="668" spans="1:9" ht="33" x14ac:dyDescent="0.25">
      <c r="A668" s="51" t="s">
        <v>169</v>
      </c>
      <c r="B668" s="51" t="s">
        <v>14</v>
      </c>
      <c r="C668" s="29" t="s">
        <v>170</v>
      </c>
      <c r="D668" s="65">
        <v>6150</v>
      </c>
      <c r="E668" s="65">
        <v>0</v>
      </c>
      <c r="F668" s="65">
        <v>0</v>
      </c>
      <c r="G668" s="65">
        <v>0</v>
      </c>
      <c r="H668" s="65">
        <v>6150</v>
      </c>
    </row>
    <row r="669" spans="1:9" x14ac:dyDescent="0.25">
      <c r="A669" s="50"/>
      <c r="B669" s="50"/>
      <c r="C669" s="32" t="s">
        <v>171</v>
      </c>
      <c r="D669" s="64">
        <v>3000</v>
      </c>
      <c r="E669" s="64">
        <v>0</v>
      </c>
      <c r="F669" s="64">
        <v>0</v>
      </c>
      <c r="G669" s="64">
        <v>0</v>
      </c>
      <c r="H669" s="64">
        <v>3000</v>
      </c>
      <c r="I669" s="30"/>
    </row>
    <row r="670" spans="1:9" x14ac:dyDescent="0.25">
      <c r="A670" s="50"/>
      <c r="B670" s="50"/>
      <c r="C670" s="34" t="s">
        <v>12</v>
      </c>
      <c r="D670" s="74"/>
      <c r="E670" s="74"/>
      <c r="F670" s="74"/>
      <c r="G670" s="74"/>
      <c r="H670" s="74"/>
    </row>
    <row r="671" spans="1:9" ht="33" x14ac:dyDescent="0.25">
      <c r="A671" s="51" t="s">
        <v>172</v>
      </c>
      <c r="B671" s="51" t="s">
        <v>14</v>
      </c>
      <c r="C671" s="29" t="s">
        <v>173</v>
      </c>
      <c r="D671" s="65">
        <v>3000</v>
      </c>
      <c r="E671" s="65">
        <v>0</v>
      </c>
      <c r="F671" s="65">
        <v>0</v>
      </c>
      <c r="G671" s="65">
        <v>0</v>
      </c>
      <c r="H671" s="65">
        <v>3000</v>
      </c>
    </row>
    <row r="672" spans="1:9" x14ac:dyDescent="0.25">
      <c r="A672" s="50"/>
      <c r="B672" s="50"/>
      <c r="C672" s="32" t="s">
        <v>174</v>
      </c>
      <c r="D672" s="64">
        <v>5396</v>
      </c>
      <c r="E672" s="64">
        <v>0</v>
      </c>
      <c r="F672" s="64">
        <v>0</v>
      </c>
      <c r="G672" s="64">
        <v>0</v>
      </c>
      <c r="H672" s="64">
        <v>5396</v>
      </c>
      <c r="I672" s="30"/>
    </row>
    <row r="673" spans="1:9" x14ac:dyDescent="0.25">
      <c r="A673" s="50"/>
      <c r="B673" s="50"/>
      <c r="C673" s="34" t="s">
        <v>12</v>
      </c>
      <c r="D673" s="74"/>
      <c r="E673" s="74"/>
      <c r="F673" s="74"/>
      <c r="G673" s="74"/>
      <c r="H673" s="74"/>
    </row>
    <row r="674" spans="1:9" ht="33" x14ac:dyDescent="0.25">
      <c r="A674" s="51" t="s">
        <v>175</v>
      </c>
      <c r="B674" s="51" t="s">
        <v>14</v>
      </c>
      <c r="C674" s="29" t="s">
        <v>176</v>
      </c>
      <c r="D674" s="65">
        <v>5396</v>
      </c>
      <c r="E674" s="65">
        <v>0</v>
      </c>
      <c r="F674" s="65">
        <v>0</v>
      </c>
      <c r="G674" s="65">
        <v>0</v>
      </c>
      <c r="H674" s="65">
        <v>5396</v>
      </c>
    </row>
    <row r="675" spans="1:9" x14ac:dyDescent="0.25">
      <c r="A675" s="50"/>
      <c r="B675" s="50"/>
      <c r="C675" s="32" t="s">
        <v>177</v>
      </c>
      <c r="D675" s="64">
        <v>2500</v>
      </c>
      <c r="E675" s="64">
        <v>0</v>
      </c>
      <c r="F675" s="64">
        <v>0</v>
      </c>
      <c r="G675" s="64">
        <v>0</v>
      </c>
      <c r="H675" s="64">
        <v>2500</v>
      </c>
      <c r="I675" s="30"/>
    </row>
    <row r="676" spans="1:9" x14ac:dyDescent="0.25">
      <c r="A676" s="50"/>
      <c r="B676" s="50"/>
      <c r="C676" s="34" t="s">
        <v>12</v>
      </c>
      <c r="D676" s="74"/>
      <c r="E676" s="74"/>
      <c r="F676" s="74"/>
      <c r="G676" s="74"/>
      <c r="H676" s="74"/>
    </row>
    <row r="677" spans="1:9" ht="33" x14ac:dyDescent="0.25">
      <c r="A677" s="51" t="s">
        <v>178</v>
      </c>
      <c r="B677" s="51" t="s">
        <v>14</v>
      </c>
      <c r="C677" s="29" t="s">
        <v>179</v>
      </c>
      <c r="D677" s="65">
        <v>2500</v>
      </c>
      <c r="E677" s="65">
        <v>0</v>
      </c>
      <c r="F677" s="65">
        <v>0</v>
      </c>
      <c r="G677" s="65">
        <v>0</v>
      </c>
      <c r="H677" s="65">
        <v>2500</v>
      </c>
    </row>
    <row r="678" spans="1:9" x14ac:dyDescent="0.25">
      <c r="A678" s="50"/>
      <c r="B678" s="50"/>
      <c r="C678" s="32" t="s">
        <v>180</v>
      </c>
      <c r="D678" s="64">
        <f>+F678</f>
        <v>13635064.800000001</v>
      </c>
      <c r="E678" s="64">
        <v>0</v>
      </c>
      <c r="F678" s="64">
        <f>+F680</f>
        <v>13635064.800000001</v>
      </c>
      <c r="G678" s="64">
        <v>0</v>
      </c>
      <c r="H678" s="64">
        <v>0</v>
      </c>
      <c r="I678" s="30"/>
    </row>
    <row r="679" spans="1:9" x14ac:dyDescent="0.25">
      <c r="A679" s="50"/>
      <c r="B679" s="50"/>
      <c r="C679" s="34" t="s">
        <v>12</v>
      </c>
      <c r="D679" s="74"/>
      <c r="E679" s="74"/>
      <c r="F679" s="74"/>
      <c r="G679" s="74"/>
      <c r="H679" s="74"/>
    </row>
    <row r="680" spans="1:9" x14ac:dyDescent="0.25">
      <c r="A680" s="51" t="s">
        <v>181</v>
      </c>
      <c r="B680" s="51" t="s">
        <v>182</v>
      </c>
      <c r="C680" s="29" t="s">
        <v>183</v>
      </c>
      <c r="D680" s="65">
        <f>+F680</f>
        <v>13635064.800000001</v>
      </c>
      <c r="E680" s="65">
        <v>0</v>
      </c>
      <c r="F680" s="65">
        <v>13635064.800000001</v>
      </c>
      <c r="G680" s="65">
        <v>0</v>
      </c>
      <c r="H680" s="65">
        <v>0</v>
      </c>
    </row>
    <row r="681" spans="1:9" x14ac:dyDescent="0.25">
      <c r="F681" s="88"/>
    </row>
  </sheetData>
  <mergeCells count="101">
    <mergeCell ref="A6:B6"/>
    <mergeCell ref="C6:C7"/>
    <mergeCell ref="D6:D7"/>
    <mergeCell ref="E6:H6"/>
    <mergeCell ref="A1:H1"/>
    <mergeCell ref="A2:H2"/>
    <mergeCell ref="A3:H3"/>
    <mergeCell ref="A181:A184"/>
    <mergeCell ref="B181:B184"/>
    <mergeCell ref="A190:A194"/>
    <mergeCell ref="B190:B194"/>
    <mergeCell ref="A200:A202"/>
    <mergeCell ref="B200:B202"/>
    <mergeCell ref="A143:A146"/>
    <mergeCell ref="B143:B146"/>
    <mergeCell ref="A154:A155"/>
    <mergeCell ref="B154:B155"/>
    <mergeCell ref="A157:A158"/>
    <mergeCell ref="B157:B158"/>
    <mergeCell ref="A224:A225"/>
    <mergeCell ref="B224:B225"/>
    <mergeCell ref="A229:A230"/>
    <mergeCell ref="B229:B230"/>
    <mergeCell ref="A236:A238"/>
    <mergeCell ref="B236:B238"/>
    <mergeCell ref="A204:A206"/>
    <mergeCell ref="B204:B206"/>
    <mergeCell ref="A214:A215"/>
    <mergeCell ref="B214:B215"/>
    <mergeCell ref="A217:A220"/>
    <mergeCell ref="B217:B220"/>
    <mergeCell ref="A268:A269"/>
    <mergeCell ref="B268:B269"/>
    <mergeCell ref="A293:A294"/>
    <mergeCell ref="B293:B294"/>
    <mergeCell ref="A306:A307"/>
    <mergeCell ref="B306:B307"/>
    <mergeCell ref="A243:A244"/>
    <mergeCell ref="B243:B244"/>
    <mergeCell ref="A262:A263"/>
    <mergeCell ref="B262:B263"/>
    <mergeCell ref="A265:A266"/>
    <mergeCell ref="B265:B266"/>
    <mergeCell ref="A344:A346"/>
    <mergeCell ref="B344:B346"/>
    <mergeCell ref="A350:A353"/>
    <mergeCell ref="B350:B353"/>
    <mergeCell ref="A363:A364"/>
    <mergeCell ref="B363:B364"/>
    <mergeCell ref="A316:A317"/>
    <mergeCell ref="B316:B317"/>
    <mergeCell ref="A319:A320"/>
    <mergeCell ref="B319:B320"/>
    <mergeCell ref="A338:A342"/>
    <mergeCell ref="B338:B342"/>
    <mergeCell ref="A390:A394"/>
    <mergeCell ref="B390:B394"/>
    <mergeCell ref="A396:A404"/>
    <mergeCell ref="B396:B404"/>
    <mergeCell ref="A406:A414"/>
    <mergeCell ref="B406:B414"/>
    <mergeCell ref="A366:A372"/>
    <mergeCell ref="B366:B372"/>
    <mergeCell ref="A374:A379"/>
    <mergeCell ref="B374:B379"/>
    <mergeCell ref="A381:A388"/>
    <mergeCell ref="B381:B388"/>
    <mergeCell ref="A442:A446"/>
    <mergeCell ref="B442:B446"/>
    <mergeCell ref="A451:A452"/>
    <mergeCell ref="B451:B452"/>
    <mergeCell ref="A454:A455"/>
    <mergeCell ref="B454:B455"/>
    <mergeCell ref="A416:A422"/>
    <mergeCell ref="B416:B422"/>
    <mergeCell ref="A424:A437"/>
    <mergeCell ref="B424:B437"/>
    <mergeCell ref="A439:A440"/>
    <mergeCell ref="B439:B440"/>
    <mergeCell ref="A484:A488"/>
    <mergeCell ref="B484:B488"/>
    <mergeCell ref="A490:A493"/>
    <mergeCell ref="B490:B493"/>
    <mergeCell ref="A495:A501"/>
    <mergeCell ref="B495:B501"/>
    <mergeCell ref="A459:A460"/>
    <mergeCell ref="B459:B460"/>
    <mergeCell ref="A465:A466"/>
    <mergeCell ref="B465:B466"/>
    <mergeCell ref="A475:A482"/>
    <mergeCell ref="B475:B482"/>
    <mergeCell ref="A540:A542"/>
    <mergeCell ref="B540:B542"/>
    <mergeCell ref="A544:A547"/>
    <mergeCell ref="B544:B547"/>
    <mergeCell ref="A503:A511"/>
    <mergeCell ref="B503:B511"/>
    <mergeCell ref="A515:A518"/>
    <mergeCell ref="B515:B518"/>
    <mergeCell ref="A520:A538"/>
    <mergeCell ref="B520:B538"/>
  </mergeCells>
  <pageMargins left="0.19685039370078741" right="0.19685039370078741" top="0.23622047244094491" bottom="0.35" header="0.19685039370078741" footer="0.19"/>
  <pageSetup scale="80" firstPageNumber="101" orientation="landscape" useFirstPageNumber="1" r:id="rId1"/>
  <headerFooter>
    <oddFooter>&amp;R&amp;P</oddFooter>
  </headerFooter>
  <rowBreaks count="1" manualBreakCount="1">
    <brk id="64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Կապիտալ - բյուջե</vt:lpstr>
      <vt:lpstr>'Կապիտալ - բյուջե'!Print_Area</vt:lpstr>
      <vt:lpstr>'Կապիտալ - բյուջե'!Print_Titles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Arpine Yolchyan</cp:lastModifiedBy>
  <cp:lastPrinted>2024-12-05T11:01:44Z</cp:lastPrinted>
  <dcterms:created xsi:type="dcterms:W3CDTF">2024-11-21T11:48:19Z</dcterms:created>
  <dcterms:modified xsi:type="dcterms:W3CDTF">2024-12-05T11:02:36Z</dcterms:modified>
</cp:coreProperties>
</file>