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evik\Desktop\943\"/>
    </mc:Choice>
  </mc:AlternateContent>
  <xr:revisionPtr revIDLastSave="0" documentId="13_ncr:1_{67ADF308-8C6F-4066-A738-51AD55B10BD3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Հատված 1" sheetId="8" state="hidden" r:id="rId1"/>
    <sheet name="Հատված 4-5" sheetId="10" state="hidden" r:id="rId2"/>
    <sheet name="Հատված 6" sheetId="7" r:id="rId3"/>
  </sheets>
  <definedNames>
    <definedName name="_xlnm.Print_Area" localSheetId="0">'Հատված 1'!$A$1:$F$118</definedName>
    <definedName name="_xlnm.Print_Area" localSheetId="2">'Հատված 6'!$B$1:$K$534</definedName>
    <definedName name="_xlnm.Print_Titles" localSheetId="0">'Հատված 1'!$5:$8</definedName>
    <definedName name="_xlnm.Print_Titles" localSheetId="2">'Հատված 6'!$7:$9</definedName>
  </definedNames>
  <calcPr calcId="191029"/>
</workbook>
</file>

<file path=xl/calcChain.xml><?xml version="1.0" encoding="utf-8"?>
<calcChain xmlns="http://schemas.openxmlformats.org/spreadsheetml/2006/main">
  <c r="J484" i="7" l="1"/>
  <c r="J483" i="7" s="1"/>
  <c r="I483" i="7" s="1"/>
  <c r="I486" i="7"/>
  <c r="J13" i="7"/>
  <c r="J12" i="7" s="1"/>
  <c r="I12" i="7" s="1"/>
  <c r="J509" i="7"/>
  <c r="E62" i="10"/>
  <c r="E59" i="10" s="1"/>
  <c r="D59" i="10" s="1"/>
  <c r="K232" i="7"/>
  <c r="K231" i="7" s="1"/>
  <c r="K373" i="7"/>
  <c r="I373" i="7" s="1"/>
  <c r="I418" i="7"/>
  <c r="D13" i="8"/>
  <c r="J401" i="7"/>
  <c r="J396" i="7" s="1"/>
  <c r="I65" i="7"/>
  <c r="I25" i="7"/>
  <c r="K59" i="7"/>
  <c r="J413" i="7"/>
  <c r="I413" i="7"/>
  <c r="K297" i="7"/>
  <c r="K296" i="7" s="1"/>
  <c r="K391" i="7"/>
  <c r="I391" i="7" s="1"/>
  <c r="K428" i="7"/>
  <c r="K427" i="7" s="1"/>
  <c r="J377" i="7"/>
  <c r="K169" i="7"/>
  <c r="K254" i="7"/>
  <c r="K253" i="7"/>
  <c r="E101" i="8"/>
  <c r="I417" i="7"/>
  <c r="D65" i="10"/>
  <c r="D60" i="10"/>
  <c r="D62" i="10" s="1"/>
  <c r="D81" i="10"/>
  <c r="D80" i="10"/>
  <c r="D79" i="10"/>
  <c r="D78" i="10"/>
  <c r="D77" i="10"/>
  <c r="D76" i="10"/>
  <c r="F75" i="10"/>
  <c r="D75" i="10"/>
  <c r="D74" i="10"/>
  <c r="D73" i="10"/>
  <c r="F72" i="10"/>
  <c r="D72" i="10" s="1"/>
  <c r="F71" i="10"/>
  <c r="E70" i="10"/>
  <c r="D69" i="10"/>
  <c r="D68" i="10"/>
  <c r="D64" i="10"/>
  <c r="F63" i="10"/>
  <c r="D63" i="10"/>
  <c r="D61" i="10"/>
  <c r="D58" i="10"/>
  <c r="D57" i="10"/>
  <c r="F56" i="10"/>
  <c r="F51" i="10" s="1"/>
  <c r="E56" i="10"/>
  <c r="D56" i="10" s="1"/>
  <c r="D55" i="10"/>
  <c r="D54" i="10"/>
  <c r="D53" i="10"/>
  <c r="F52" i="10"/>
  <c r="D52" i="10" s="1"/>
  <c r="D50" i="10"/>
  <c r="D49" i="10"/>
  <c r="E48" i="10"/>
  <c r="D48" i="10" s="1"/>
  <c r="D47" i="10"/>
  <c r="D46" i="10"/>
  <c r="F45" i="10"/>
  <c r="F44" i="10"/>
  <c r="E45" i="10"/>
  <c r="E44" i="10" s="1"/>
  <c r="D44" i="10" s="1"/>
  <c r="D43" i="10"/>
  <c r="D42" i="10"/>
  <c r="D41" i="10"/>
  <c r="D40" i="10"/>
  <c r="D39" i="10"/>
  <c r="D38" i="10"/>
  <c r="D37" i="10"/>
  <c r="D36" i="10"/>
  <c r="D35" i="10"/>
  <c r="D34" i="10"/>
  <c r="D33" i="10"/>
  <c r="F32" i="10"/>
  <c r="D32" i="10" s="1"/>
  <c r="D31" i="10"/>
  <c r="D30" i="10"/>
  <c r="D29" i="10"/>
  <c r="F28" i="10"/>
  <c r="J297" i="7"/>
  <c r="I297" i="7" s="1"/>
  <c r="J361" i="7"/>
  <c r="J360" i="7" s="1"/>
  <c r="E15" i="8"/>
  <c r="D15" i="8" s="1"/>
  <c r="E92" i="8"/>
  <c r="K13" i="7"/>
  <c r="K12" i="7"/>
  <c r="I15" i="7"/>
  <c r="I16" i="7"/>
  <c r="I17" i="7"/>
  <c r="I18" i="7"/>
  <c r="I19" i="7"/>
  <c r="I20" i="7"/>
  <c r="I21" i="7"/>
  <c r="I22" i="7"/>
  <c r="I23" i="7"/>
  <c r="I24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J47" i="7"/>
  <c r="K47" i="7"/>
  <c r="I47" i="7" s="1"/>
  <c r="I48" i="7"/>
  <c r="I49" i="7"/>
  <c r="I50" i="7"/>
  <c r="I51" i="7"/>
  <c r="I52" i="7"/>
  <c r="I53" i="7"/>
  <c r="I56" i="7"/>
  <c r="I57" i="7"/>
  <c r="I58" i="7"/>
  <c r="J59" i="7"/>
  <c r="I59" i="7"/>
  <c r="K54" i="7"/>
  <c r="I60" i="7"/>
  <c r="I62" i="7"/>
  <c r="I63" i="7"/>
  <c r="I64" i="7"/>
  <c r="I66" i="7"/>
  <c r="I67" i="7"/>
  <c r="J69" i="7"/>
  <c r="I68" i="7"/>
  <c r="K69" i="7"/>
  <c r="I70" i="7"/>
  <c r="J72" i="7"/>
  <c r="I71" i="7"/>
  <c r="K73" i="7"/>
  <c r="K72" i="7" s="1"/>
  <c r="I72" i="7" s="1"/>
  <c r="I74" i="7"/>
  <c r="J77" i="7"/>
  <c r="K77" i="7"/>
  <c r="K76" i="7" s="1"/>
  <c r="I78" i="7"/>
  <c r="I79" i="7"/>
  <c r="I81" i="7"/>
  <c r="I82" i="7"/>
  <c r="I83" i="7"/>
  <c r="I84" i="7"/>
  <c r="I85" i="7"/>
  <c r="I86" i="7"/>
  <c r="I87" i="7"/>
  <c r="I88" i="7"/>
  <c r="I89" i="7"/>
  <c r="I90" i="7"/>
  <c r="J91" i="7"/>
  <c r="K91" i="7"/>
  <c r="I92" i="7"/>
  <c r="J95" i="7"/>
  <c r="I93" i="7"/>
  <c r="K95" i="7"/>
  <c r="K94" i="7" s="1"/>
  <c r="I96" i="7"/>
  <c r="I97" i="7"/>
  <c r="I98" i="7"/>
  <c r="J101" i="7"/>
  <c r="I101" i="7"/>
  <c r="K101" i="7"/>
  <c r="I102" i="7"/>
  <c r="J105" i="7"/>
  <c r="J104" i="7"/>
  <c r="I104" i="7" s="1"/>
  <c r="I103" i="7"/>
  <c r="I106" i="7"/>
  <c r="I108" i="7"/>
  <c r="I109" i="7"/>
  <c r="J110" i="7"/>
  <c r="K110" i="7"/>
  <c r="I110" i="7" s="1"/>
  <c r="I111" i="7"/>
  <c r="I112" i="7"/>
  <c r="J113" i="7"/>
  <c r="I113" i="7"/>
  <c r="K113" i="7"/>
  <c r="K115" i="7"/>
  <c r="J116" i="7"/>
  <c r="I116" i="7"/>
  <c r="I117" i="7"/>
  <c r="J121" i="7"/>
  <c r="K121" i="7"/>
  <c r="I122" i="7"/>
  <c r="I123" i="7"/>
  <c r="I124" i="7"/>
  <c r="I125" i="7"/>
  <c r="I126" i="7"/>
  <c r="K128" i="7"/>
  <c r="J129" i="7"/>
  <c r="I130" i="7"/>
  <c r="I132" i="7"/>
  <c r="I133" i="7"/>
  <c r="I134" i="7"/>
  <c r="K135" i="7"/>
  <c r="J136" i="7"/>
  <c r="I137" i="7"/>
  <c r="J139" i="7"/>
  <c r="I139" i="7" s="1"/>
  <c r="J141" i="7"/>
  <c r="I141" i="7" s="1"/>
  <c r="I140" i="7"/>
  <c r="K141" i="7"/>
  <c r="I142" i="7"/>
  <c r="J144" i="7"/>
  <c r="I143" i="7"/>
  <c r="K144" i="7"/>
  <c r="I145" i="7"/>
  <c r="I146" i="7"/>
  <c r="J147" i="7"/>
  <c r="I147" i="7" s="1"/>
  <c r="K147" i="7"/>
  <c r="I148" i="7"/>
  <c r="I149" i="7"/>
  <c r="J150" i="7"/>
  <c r="K150" i="7"/>
  <c r="I151" i="7"/>
  <c r="I152" i="7"/>
  <c r="J155" i="7"/>
  <c r="I155" i="7" s="1"/>
  <c r="K155" i="7"/>
  <c r="I156" i="7"/>
  <c r="I157" i="7"/>
  <c r="I158" i="7"/>
  <c r="J161" i="7"/>
  <c r="K161" i="7"/>
  <c r="I162" i="7"/>
  <c r="I163" i="7"/>
  <c r="I164" i="7"/>
  <c r="I165" i="7"/>
  <c r="I166" i="7"/>
  <c r="I167" i="7"/>
  <c r="J169" i="7"/>
  <c r="I168" i="7"/>
  <c r="I171" i="7"/>
  <c r="I172" i="7"/>
  <c r="J173" i="7"/>
  <c r="I174" i="7"/>
  <c r="I175" i="7"/>
  <c r="K176" i="7"/>
  <c r="I177" i="7"/>
  <c r="I178" i="7"/>
  <c r="I179" i="7"/>
  <c r="I180" i="7"/>
  <c r="I181" i="7"/>
  <c r="I182" i="7"/>
  <c r="J184" i="7"/>
  <c r="K184" i="7"/>
  <c r="I185" i="7"/>
  <c r="I186" i="7"/>
  <c r="I187" i="7"/>
  <c r="I188" i="7"/>
  <c r="I189" i="7"/>
  <c r="I190" i="7"/>
  <c r="J192" i="7"/>
  <c r="J191" i="7" s="1"/>
  <c r="K192" i="7"/>
  <c r="I194" i="7"/>
  <c r="I195" i="7"/>
  <c r="I196" i="7"/>
  <c r="I197" i="7"/>
  <c r="I198" i="7"/>
  <c r="I199" i="7"/>
  <c r="I200" i="7"/>
  <c r="I201" i="7"/>
  <c r="I202" i="7"/>
  <c r="I203" i="7"/>
  <c r="J205" i="7"/>
  <c r="I204" i="7"/>
  <c r="K205" i="7"/>
  <c r="I206" i="7"/>
  <c r="I207" i="7"/>
  <c r="J208" i="7"/>
  <c r="K208" i="7"/>
  <c r="I208" i="7"/>
  <c r="I209" i="7"/>
  <c r="I210" i="7"/>
  <c r="I211" i="7"/>
  <c r="I212" i="7"/>
  <c r="I213" i="7"/>
  <c r="I214" i="7"/>
  <c r="I215" i="7"/>
  <c r="J217" i="7"/>
  <c r="I216" i="7"/>
  <c r="I218" i="7"/>
  <c r="I219" i="7"/>
  <c r="K220" i="7"/>
  <c r="I220" i="7" s="1"/>
  <c r="I221" i="7"/>
  <c r="I222" i="7"/>
  <c r="K223" i="7"/>
  <c r="I223" i="7" s="1"/>
  <c r="I225" i="7"/>
  <c r="I226" i="7"/>
  <c r="I227" i="7"/>
  <c r="K228" i="7"/>
  <c r="J232" i="7"/>
  <c r="J231" i="7" s="1"/>
  <c r="I230" i="7"/>
  <c r="I233" i="7"/>
  <c r="I235" i="7"/>
  <c r="J238" i="7"/>
  <c r="I238" i="7" s="1"/>
  <c r="J237" i="7"/>
  <c r="K238" i="7"/>
  <c r="K237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J254" i="7"/>
  <c r="I256" i="7"/>
  <c r="I257" i="7"/>
  <c r="I258" i="7"/>
  <c r="I260" i="7"/>
  <c r="I261" i="7"/>
  <c r="J262" i="7"/>
  <c r="I262" i="7" s="1"/>
  <c r="I259" i="7"/>
  <c r="K262" i="7"/>
  <c r="I263" i="7"/>
  <c r="I264" i="7"/>
  <c r="J265" i="7"/>
  <c r="K265" i="7"/>
  <c r="I266" i="7"/>
  <c r="I267" i="7"/>
  <c r="K269" i="7"/>
  <c r="J273" i="7"/>
  <c r="J272" i="7" s="1"/>
  <c r="K273" i="7"/>
  <c r="K272" i="7" s="1"/>
  <c r="J277" i="7"/>
  <c r="K277" i="7"/>
  <c r="I277" i="7"/>
  <c r="I278" i="7"/>
  <c r="I279" i="7"/>
  <c r="J280" i="7"/>
  <c r="K281" i="7"/>
  <c r="I282" i="7"/>
  <c r="J285" i="7"/>
  <c r="J284" i="7" s="1"/>
  <c r="K285" i="7"/>
  <c r="K284" i="7" s="1"/>
  <c r="I286" i="7"/>
  <c r="I288" i="7"/>
  <c r="I289" i="7"/>
  <c r="I290" i="7"/>
  <c r="I291" i="7"/>
  <c r="I292" i="7"/>
  <c r="I293" i="7"/>
  <c r="I294" i="7"/>
  <c r="I295" i="7"/>
  <c r="I299" i="7"/>
  <c r="I300" i="7"/>
  <c r="I301" i="7"/>
  <c r="I302" i="7"/>
  <c r="I303" i="7"/>
  <c r="I304" i="7"/>
  <c r="I305" i="7"/>
  <c r="I306" i="7"/>
  <c r="I307" i="7"/>
  <c r="I308" i="7"/>
  <c r="J309" i="7"/>
  <c r="K310" i="7"/>
  <c r="I310" i="7" s="1"/>
  <c r="I311" i="7"/>
  <c r="I312" i="7"/>
  <c r="I314" i="7"/>
  <c r="J316" i="7"/>
  <c r="J315" i="7" s="1"/>
  <c r="K316" i="7"/>
  <c r="K315" i="7"/>
  <c r="I315" i="7" s="1"/>
  <c r="I317" i="7"/>
  <c r="I318" i="7"/>
  <c r="I319" i="7"/>
  <c r="J321" i="7"/>
  <c r="I321" i="7" s="1"/>
  <c r="K321" i="7"/>
  <c r="I322" i="7"/>
  <c r="I323" i="7"/>
  <c r="I324" i="7"/>
  <c r="I325" i="7"/>
  <c r="I326" i="7"/>
  <c r="J329" i="7"/>
  <c r="J328" i="7"/>
  <c r="I327" i="7"/>
  <c r="K329" i="7"/>
  <c r="K320" i="7"/>
  <c r="I330" i="7"/>
  <c r="I332" i="7"/>
  <c r="I333" i="7"/>
  <c r="I334" i="7"/>
  <c r="I335" i="7"/>
  <c r="J336" i="7"/>
  <c r="I336" i="7" s="1"/>
  <c r="K336" i="7"/>
  <c r="I337" i="7"/>
  <c r="I338" i="7"/>
  <c r="I339" i="7"/>
  <c r="I340" i="7"/>
  <c r="I341" i="7"/>
  <c r="I342" i="7"/>
  <c r="I343" i="7"/>
  <c r="J345" i="7"/>
  <c r="I345" i="7"/>
  <c r="I344" i="7"/>
  <c r="K345" i="7"/>
  <c r="I346" i="7"/>
  <c r="J348" i="7"/>
  <c r="I347" i="7"/>
  <c r="K348" i="7"/>
  <c r="I349" i="7"/>
  <c r="K351" i="7"/>
  <c r="I351" i="7" s="1"/>
  <c r="I352" i="7"/>
  <c r="J354" i="7"/>
  <c r="I354" i="7" s="1"/>
  <c r="I356" i="7"/>
  <c r="I357" i="7"/>
  <c r="I358" i="7"/>
  <c r="K361" i="7"/>
  <c r="K360" i="7" s="1"/>
  <c r="I362" i="7"/>
  <c r="I363" i="7"/>
  <c r="I364" i="7"/>
  <c r="I366" i="7"/>
  <c r="J368" i="7"/>
  <c r="I368" i="7" s="1"/>
  <c r="I369" i="7"/>
  <c r="I370" i="7"/>
  <c r="I371" i="7"/>
  <c r="I372" i="7"/>
  <c r="I374" i="7"/>
  <c r="I375" i="7"/>
  <c r="I376" i="7"/>
  <c r="K377" i="7"/>
  <c r="I378" i="7"/>
  <c r="I380" i="7"/>
  <c r="I381" i="7"/>
  <c r="I382" i="7"/>
  <c r="I383" i="7"/>
  <c r="I384" i="7"/>
  <c r="I385" i="7"/>
  <c r="I386" i="7"/>
  <c r="I387" i="7"/>
  <c r="I388" i="7"/>
  <c r="I389" i="7"/>
  <c r="I390" i="7"/>
  <c r="J391" i="7"/>
  <c r="I393" i="7"/>
  <c r="I394" i="7"/>
  <c r="I395" i="7"/>
  <c r="K396" i="7"/>
  <c r="I397" i="7"/>
  <c r="I398" i="7"/>
  <c r="I399" i="7"/>
  <c r="I400" i="7"/>
  <c r="I402" i="7"/>
  <c r="I406" i="7"/>
  <c r="J408" i="7"/>
  <c r="I404" i="7"/>
  <c r="K408" i="7"/>
  <c r="I409" i="7"/>
  <c r="I411" i="7"/>
  <c r="I412" i="7"/>
  <c r="K413" i="7"/>
  <c r="K405" i="7" s="1"/>
  <c r="I415" i="7"/>
  <c r="I416" i="7"/>
  <c r="J419" i="7"/>
  <c r="K420" i="7"/>
  <c r="I420" i="7" s="1"/>
  <c r="K419" i="7"/>
  <c r="I419" i="7" s="1"/>
  <c r="I422" i="7"/>
  <c r="J423" i="7"/>
  <c r="K423" i="7"/>
  <c r="I424" i="7"/>
  <c r="J428" i="7"/>
  <c r="J427" i="7"/>
  <c r="I430" i="7"/>
  <c r="R430" i="7"/>
  <c r="I431" i="7"/>
  <c r="I432" i="7"/>
  <c r="I433" i="7"/>
  <c r="I434" i="7"/>
  <c r="I435" i="7"/>
  <c r="I436" i="7"/>
  <c r="I437" i="7"/>
  <c r="I438" i="7"/>
  <c r="I440" i="7"/>
  <c r="I441" i="7"/>
  <c r="I442" i="7"/>
  <c r="I443" i="7"/>
  <c r="I444" i="7"/>
  <c r="I445" i="7"/>
  <c r="I446" i="7"/>
  <c r="J448" i="7"/>
  <c r="J447" i="7" s="1"/>
  <c r="K448" i="7"/>
  <c r="K447" i="7" s="1"/>
  <c r="I449" i="7"/>
  <c r="I451" i="7"/>
  <c r="I452" i="7"/>
  <c r="I453" i="7"/>
  <c r="I454" i="7"/>
  <c r="I455" i="7"/>
  <c r="I456" i="7"/>
  <c r="I457" i="7"/>
  <c r="I458" i="7"/>
  <c r="I459" i="7"/>
  <c r="K460" i="7"/>
  <c r="I460" i="7" s="1"/>
  <c r="I461" i="7"/>
  <c r="I462" i="7"/>
  <c r="I463" i="7"/>
  <c r="I464" i="7"/>
  <c r="K465" i="7"/>
  <c r="I465" i="7" s="1"/>
  <c r="I466" i="7"/>
  <c r="I467" i="7"/>
  <c r="I468" i="7"/>
  <c r="I469" i="7"/>
  <c r="I470" i="7"/>
  <c r="I471" i="7"/>
  <c r="I473" i="7"/>
  <c r="J475" i="7"/>
  <c r="K475" i="7"/>
  <c r="K474" i="7" s="1"/>
  <c r="I474" i="7" s="1"/>
  <c r="I477" i="7"/>
  <c r="I478" i="7"/>
  <c r="J480" i="7"/>
  <c r="J474" i="7" s="1"/>
  <c r="I480" i="7"/>
  <c r="I481" i="7"/>
  <c r="I482" i="7"/>
  <c r="K483" i="7"/>
  <c r="J487" i="7"/>
  <c r="I485" i="7"/>
  <c r="K488" i="7"/>
  <c r="K487" i="7" s="1"/>
  <c r="I490" i="7"/>
  <c r="J491" i="7"/>
  <c r="K492" i="7"/>
  <c r="I494" i="7"/>
  <c r="J496" i="7"/>
  <c r="K496" i="7"/>
  <c r="I496" i="7" s="1"/>
  <c r="I497" i="7"/>
  <c r="I498" i="7"/>
  <c r="I499" i="7"/>
  <c r="I500" i="7"/>
  <c r="J501" i="7"/>
  <c r="K501" i="7"/>
  <c r="I501" i="7" s="1"/>
  <c r="I502" i="7"/>
  <c r="K504" i="7"/>
  <c r="J505" i="7"/>
  <c r="I505" i="7"/>
  <c r="J508" i="7"/>
  <c r="I507" i="7"/>
  <c r="K509" i="7"/>
  <c r="I509" i="7" s="1"/>
  <c r="K508" i="7"/>
  <c r="J512" i="7"/>
  <c r="I512" i="7" s="1"/>
  <c r="I511" i="7"/>
  <c r="K512" i="7"/>
  <c r="I513" i="7"/>
  <c r="I514" i="7"/>
  <c r="J515" i="7"/>
  <c r="K515" i="7"/>
  <c r="I515" i="7"/>
  <c r="I516" i="7"/>
  <c r="J519" i="7"/>
  <c r="I519" i="7" s="1"/>
  <c r="J518" i="7"/>
  <c r="K519" i="7"/>
  <c r="K518" i="7" s="1"/>
  <c r="J524" i="7"/>
  <c r="K524" i="7"/>
  <c r="K523" i="7" s="1"/>
  <c r="I525" i="7"/>
  <c r="I526" i="7"/>
  <c r="I527" i="7"/>
  <c r="J531" i="7"/>
  <c r="J530" i="7" s="1"/>
  <c r="J529" i="7"/>
  <c r="I528" i="7"/>
  <c r="K531" i="7"/>
  <c r="K530" i="7" s="1"/>
  <c r="K529" i="7"/>
  <c r="I533" i="7"/>
  <c r="I531" i="7" s="1"/>
  <c r="I530" i="7" s="1"/>
  <c r="I529" i="7" s="1"/>
  <c r="E11" i="8"/>
  <c r="D11" i="8" s="1"/>
  <c r="D12" i="8"/>
  <c r="D14" i="8"/>
  <c r="D16" i="8"/>
  <c r="E19" i="8"/>
  <c r="D19" i="8"/>
  <c r="E18" i="8"/>
  <c r="D18" i="8" s="1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4" i="8"/>
  <c r="D35" i="8"/>
  <c r="D37" i="8"/>
  <c r="E39" i="8"/>
  <c r="E38" i="8" s="1"/>
  <c r="D40" i="8"/>
  <c r="D41" i="8"/>
  <c r="E43" i="8"/>
  <c r="D43" i="8"/>
  <c r="D44" i="8"/>
  <c r="D45" i="8"/>
  <c r="D46" i="8"/>
  <c r="D47" i="8"/>
  <c r="E49" i="8"/>
  <c r="D49" i="8" s="1"/>
  <c r="D50" i="8"/>
  <c r="F51" i="8"/>
  <c r="D51" i="8" s="1"/>
  <c r="D52" i="8"/>
  <c r="E53" i="8"/>
  <c r="D53" i="8" s="1"/>
  <c r="D54" i="8"/>
  <c r="F55" i="8"/>
  <c r="D55" i="8" s="1"/>
  <c r="D56" i="8"/>
  <c r="D58" i="8"/>
  <c r="E59" i="8"/>
  <c r="D60" i="8"/>
  <c r="D61" i="8"/>
  <c r="D62" i="8"/>
  <c r="D63" i="8"/>
  <c r="F64" i="8"/>
  <c r="D64" i="8" s="1"/>
  <c r="D65" i="8"/>
  <c r="D66" i="8"/>
  <c r="F68" i="8"/>
  <c r="F67" i="8" s="1"/>
  <c r="D68" i="8"/>
  <c r="D69" i="8"/>
  <c r="E70" i="8"/>
  <c r="D70" i="8" s="1"/>
  <c r="D71" i="8"/>
  <c r="E72" i="8"/>
  <c r="D72" i="8"/>
  <c r="D73" i="8"/>
  <c r="D74" i="8"/>
  <c r="D75" i="8"/>
  <c r="D76" i="8"/>
  <c r="E77" i="8"/>
  <c r="D77" i="8"/>
  <c r="D78" i="8"/>
  <c r="D79" i="8"/>
  <c r="D80" i="8"/>
  <c r="E82" i="8"/>
  <c r="D83" i="8"/>
  <c r="D84" i="8"/>
  <c r="D85" i="8"/>
  <c r="D86" i="8"/>
  <c r="D87" i="8"/>
  <c r="D88" i="8"/>
  <c r="D89" i="8"/>
  <c r="D90" i="8"/>
  <c r="D91" i="8"/>
  <c r="D92" i="8"/>
  <c r="D93" i="8"/>
  <c r="D94" i="8"/>
  <c r="E95" i="8"/>
  <c r="D95" i="8"/>
  <c r="D96" i="8"/>
  <c r="D97" i="8"/>
  <c r="F98" i="8"/>
  <c r="D98" i="8"/>
  <c r="D99" i="8"/>
  <c r="D100" i="8"/>
  <c r="F101" i="8"/>
  <c r="D102" i="8"/>
  <c r="D101" i="8" s="1"/>
  <c r="D103" i="8"/>
  <c r="D104" i="8"/>
  <c r="I228" i="7"/>
  <c r="I521" i="7"/>
  <c r="I169" i="7"/>
  <c r="I75" i="7"/>
  <c r="I129" i="7"/>
  <c r="I271" i="7"/>
  <c r="J54" i="7"/>
  <c r="K217" i="7"/>
  <c r="I217" i="7"/>
  <c r="F59" i="10"/>
  <c r="J504" i="7"/>
  <c r="I503" i="7"/>
  <c r="I401" i="7"/>
  <c r="I285" i="7"/>
  <c r="J351" i="7"/>
  <c r="I329" i="7"/>
  <c r="I328" i="7" s="1"/>
  <c r="I423" i="7"/>
  <c r="I161" i="7"/>
  <c r="I105" i="7"/>
  <c r="I488" i="7"/>
  <c r="I283" i="7"/>
  <c r="J253" i="7"/>
  <c r="I253" i="7" s="1"/>
  <c r="J128" i="7"/>
  <c r="J115" i="7"/>
  <c r="J100" i="7" s="1"/>
  <c r="I100" i="7" s="1"/>
  <c r="I114" i="7"/>
  <c r="I91" i="7"/>
  <c r="I425" i="7"/>
  <c r="J160" i="7"/>
  <c r="I407" i="7"/>
  <c r="I273" i="7"/>
  <c r="I127" i="7"/>
  <c r="I119" i="7"/>
  <c r="I350" i="7"/>
  <c r="I275" i="7"/>
  <c r="I128" i="7"/>
  <c r="I159" i="7"/>
  <c r="I99" i="7"/>
  <c r="D39" i="8"/>
  <c r="I487" i="7"/>
  <c r="I284" i="7"/>
  <c r="K522" i="7"/>
  <c r="E42" i="8"/>
  <c r="D42" i="8" s="1"/>
  <c r="I428" i="7"/>
  <c r="J276" i="7" l="1"/>
  <c r="I484" i="7"/>
  <c r="I508" i="7"/>
  <c r="I361" i="7"/>
  <c r="I348" i="7"/>
  <c r="I115" i="7"/>
  <c r="I448" i="7"/>
  <c r="K160" i="7"/>
  <c r="I160" i="7" s="1"/>
  <c r="I237" i="7"/>
  <c r="J296" i="7"/>
  <c r="I316" i="7"/>
  <c r="I254" i="7"/>
  <c r="F48" i="8"/>
  <c r="F9" i="8" s="1"/>
  <c r="E17" i="8"/>
  <c r="D17" i="8" s="1"/>
  <c r="I77" i="7"/>
  <c r="I396" i="7"/>
  <c r="K495" i="7"/>
  <c r="I54" i="7"/>
  <c r="J154" i="7"/>
  <c r="I73" i="7"/>
  <c r="D45" i="10"/>
  <c r="J367" i="7"/>
  <c r="I377" i="7"/>
  <c r="I265" i="7"/>
  <c r="I280" i="7"/>
  <c r="I504" i="7"/>
  <c r="J405" i="7"/>
  <c r="I405" i="7" s="1"/>
  <c r="I408" i="7"/>
  <c r="I136" i="7"/>
  <c r="J135" i="7"/>
  <c r="I69" i="7"/>
  <c r="J11" i="7"/>
  <c r="D71" i="10"/>
  <c r="F70" i="10"/>
  <c r="D70" i="10" s="1"/>
  <c r="E51" i="10"/>
  <c r="I232" i="7"/>
  <c r="I447" i="7"/>
  <c r="J320" i="7"/>
  <c r="I320" i="7" s="1"/>
  <c r="I281" i="7"/>
  <c r="K280" i="7"/>
  <c r="I272" i="7"/>
  <c r="I176" i="7"/>
  <c r="K173" i="7"/>
  <c r="K120" i="7"/>
  <c r="J94" i="7"/>
  <c r="I94" i="7" s="1"/>
  <c r="I95" i="7"/>
  <c r="D28" i="10"/>
  <c r="F27" i="10"/>
  <c r="I296" i="7"/>
  <c r="E10" i="8"/>
  <c r="J523" i="7"/>
  <c r="I524" i="7"/>
  <c r="K491" i="7"/>
  <c r="K426" i="7" s="1"/>
  <c r="I492" i="7"/>
  <c r="I269" i="7"/>
  <c r="K268" i="7"/>
  <c r="I268" i="7" s="1"/>
  <c r="I231" i="7"/>
  <c r="I184" i="7"/>
  <c r="I150" i="7"/>
  <c r="I13" i="7"/>
  <c r="I427" i="7"/>
  <c r="D38" i="8"/>
  <c r="J426" i="7"/>
  <c r="D59" i="8"/>
  <c r="E57" i="8"/>
  <c r="D57" i="8" s="1"/>
  <c r="I475" i="7"/>
  <c r="K309" i="7"/>
  <c r="I309" i="7" s="1"/>
  <c r="J261" i="7"/>
  <c r="J260" i="7" s="1"/>
  <c r="J236" i="7"/>
  <c r="D82" i="8"/>
  <c r="E81" i="8"/>
  <c r="D81" i="8" s="1"/>
  <c r="D67" i="8" s="1"/>
  <c r="I360" i="7"/>
  <c r="K191" i="7"/>
  <c r="I191" i="7" s="1"/>
  <c r="I192" i="7"/>
  <c r="I121" i="7"/>
  <c r="K11" i="7"/>
  <c r="K367" i="7"/>
  <c r="K359" i="7" s="1"/>
  <c r="J76" i="7"/>
  <c r="I76" i="7" s="1"/>
  <c r="I518" i="7"/>
  <c r="I205" i="7"/>
  <c r="I144" i="7"/>
  <c r="E11" i="10" l="1"/>
  <c r="F25" i="10" s="1"/>
  <c r="K236" i="7"/>
  <c r="E48" i="8"/>
  <c r="D48" i="8" s="1"/>
  <c r="E67" i="8"/>
  <c r="I11" i="7"/>
  <c r="I426" i="7"/>
  <c r="I367" i="7"/>
  <c r="J359" i="7"/>
  <c r="I359" i="7" s="1"/>
  <c r="I236" i="7"/>
  <c r="I491" i="7"/>
  <c r="D10" i="8"/>
  <c r="D9" i="8" s="1"/>
  <c r="D27" i="10"/>
  <c r="F26" i="10"/>
  <c r="D51" i="10"/>
  <c r="E26" i="10"/>
  <c r="D26" i="10" s="1"/>
  <c r="I135" i="7"/>
  <c r="J120" i="7"/>
  <c r="I120" i="7" s="1"/>
  <c r="K276" i="7"/>
  <c r="I276" i="7" s="1"/>
  <c r="J522" i="7"/>
  <c r="I523" i="7"/>
  <c r="I173" i="7"/>
  <c r="K154" i="7"/>
  <c r="I154" i="7" s="1"/>
  <c r="E9" i="8" l="1"/>
  <c r="C11" i="10"/>
  <c r="K10" i="7"/>
  <c r="D11" i="10"/>
  <c r="E25" i="10" s="1"/>
  <c r="D25" i="10" s="1"/>
  <c r="I522" i="7"/>
  <c r="J495" i="7"/>
  <c r="I495" i="7" s="1"/>
  <c r="J10" i="7" l="1"/>
  <c r="I10" i="7" s="1"/>
  <c r="A2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92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Finance:</t>
        </r>
        <r>
          <rPr>
            <sz val="8"/>
            <color indexed="81"/>
            <rFont val="Tahoma"/>
            <family val="2"/>
            <charset val="238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<sst xmlns="http://schemas.openxmlformats.org/spreadsheetml/2006/main" count="1344" uniqueCount="748">
  <si>
    <t>Public Health Services</t>
  </si>
  <si>
    <t>Public health services</t>
  </si>
  <si>
    <t>R&amp;D Health</t>
  </si>
  <si>
    <t>Health Not Elsewhere Classified</t>
  </si>
  <si>
    <t>Health not elsewhere classified</t>
  </si>
  <si>
    <t>RECREATION, CULTURE and RELIGION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</si>
  <si>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</si>
  <si>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</si>
  <si>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</si>
  <si>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</si>
  <si>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</si>
  <si>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</si>
  <si>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</si>
  <si>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</si>
  <si>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R&amp;D Recreation, Culture and Religion</t>
  </si>
  <si>
    <t>R&amp;D Recreation, culture and religion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</si>
  <si>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</si>
  <si>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</si>
  <si>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</si>
  <si>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</si>
  <si>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</si>
  <si>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</si>
  <si>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</si>
  <si>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</si>
  <si>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</si>
  <si>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</si>
  <si>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</si>
  <si>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</si>
  <si>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</si>
  <si>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</si>
  <si>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</si>
  <si>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</si>
  <si>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</si>
  <si>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</si>
  <si>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</si>
  <si>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</si>
  <si>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</si>
  <si>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</si>
  <si>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</si>
  <si>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</si>
  <si>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</si>
  <si>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</si>
  <si>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</si>
  <si>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</si>
  <si>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</si>
  <si>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1251</t>
  </si>
  <si>
    <t>1254</t>
  </si>
  <si>
    <t>1255</t>
  </si>
  <si>
    <t>1256</t>
  </si>
  <si>
    <t>1257</t>
  </si>
  <si>
    <t>1258</t>
  </si>
  <si>
    <t>1261</t>
  </si>
  <si>
    <t>1262</t>
  </si>
  <si>
    <t>1311</t>
  </si>
  <si>
    <t>1321</t>
  </si>
  <si>
    <t>1331</t>
  </si>
  <si>
    <t>1332</t>
  </si>
  <si>
    <t>1333</t>
  </si>
  <si>
    <t>1351</t>
  </si>
  <si>
    <t>1352</t>
  </si>
  <si>
    <t>1361</t>
  </si>
  <si>
    <t>1362</t>
  </si>
  <si>
    <t>1371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</si>
  <si>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</si>
  <si>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</si>
  <si>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</si>
  <si>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</si>
  <si>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</si>
  <si>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</si>
  <si>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>Pre-primary education</t>
  </si>
  <si>
    <t>Primary education</t>
  </si>
  <si>
    <t>Secondary Education</t>
  </si>
  <si>
    <t>Lower-secondary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</si>
  <si>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</si>
  <si>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</si>
  <si>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</si>
  <si>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</si>
  <si>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</si>
  <si>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</si>
  <si>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</si>
  <si>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>Susidiary Services to Education</t>
  </si>
  <si>
    <t>Susidiary services to education</t>
  </si>
  <si>
    <t>R&amp;D Education</t>
  </si>
  <si>
    <t>Education Not Elsewhere Classified</t>
  </si>
  <si>
    <t>Education not elsewhere classified</t>
  </si>
  <si>
    <t>SOCIAL PROTECTION</t>
  </si>
  <si>
    <t>Sickness and Disability</t>
  </si>
  <si>
    <t>Sickness</t>
  </si>
  <si>
    <t>Disability</t>
  </si>
  <si>
    <t>Old Age</t>
  </si>
  <si>
    <t>Old age</t>
  </si>
  <si>
    <t>Survivors</t>
  </si>
  <si>
    <t>Family and Children</t>
  </si>
  <si>
    <t>Family and children</t>
  </si>
  <si>
    <t>Unemployment</t>
  </si>
  <si>
    <t>Housing</t>
  </si>
  <si>
    <t>Social Exclusion Not Elsewhere Classified</t>
  </si>
  <si>
    <t>Social exclusion not elsewhere classified</t>
  </si>
  <si>
    <t>R&amp;D Social Protection</t>
  </si>
  <si>
    <t>R&amp;D Social protection</t>
  </si>
  <si>
    <t>Social Protection Not Elsewhere Classified</t>
  </si>
  <si>
    <t>Social protection not elsewhere classified</t>
  </si>
  <si>
    <t>3</t>
  </si>
  <si>
    <t xml:space="preserve"> -²ñï³ë³ÑÙ³ÝÛ³Ý ·áñÍáõÕáõÙÝ»ñÇ ·Íáí Í³Ëë»ñ</t>
  </si>
  <si>
    <t xml:space="preserve"> -Þ»Ýù»ñÇ ¨ Ï³éáõÛóÝ»ñÇ ÁÝÃ³óÇÏ Ýáñá·áõÙ ¨ å³Ñå³ÝáõÙ</t>
  </si>
  <si>
    <t xml:space="preserve"> -Ð³ïáõÏ Ýå³ï³Ï³ÛÇÝ ³ÛÉ ÝÛáõÃ»ñ</t>
  </si>
  <si>
    <t>7</t>
  </si>
  <si>
    <t>8</t>
  </si>
  <si>
    <t>9</t>
  </si>
  <si>
    <t>1145</t>
  </si>
  <si>
    <t xml:space="preserve"> - Ü³Ë³·Í³Ñ»ï³½áï³Ï³Ý Í³Ëë»ñ</t>
  </si>
  <si>
    <t xml:space="preserve"> - Þ»Ýù»ñÇ ¨ ßÇÝáõÃÛáõÝÝ»ñÇ Ï³éáõóáõÙ</t>
  </si>
  <si>
    <t>1220</t>
  </si>
  <si>
    <t>1221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</si>
  <si>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</si>
  <si>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</si>
  <si>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</si>
  <si>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</si>
  <si>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</si>
  <si>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</si>
  <si>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</si>
  <si>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</si>
  <si>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</si>
  <si>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</si>
  <si>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</si>
  <si>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1342</t>
  </si>
  <si>
    <t>1390</t>
  </si>
  <si>
    <t>1391</t>
  </si>
  <si>
    <t>1392</t>
  </si>
  <si>
    <t>1393</t>
  </si>
  <si>
    <t xml:space="preserve"> -ä³ñï³¹Çñ í×³ñÝ»ñ</t>
  </si>
  <si>
    <t>4269</t>
  </si>
  <si>
    <t>1000</t>
  </si>
  <si>
    <t>1100</t>
  </si>
  <si>
    <t>Description</t>
  </si>
  <si>
    <t xml:space="preserve"> X</t>
  </si>
  <si>
    <t>X</t>
  </si>
  <si>
    <t>-Ð³ïáõÏ Ýå³ï³Ï³ÛÇÝ ³ÛÉ ÝÛáõÃ»ñ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</si>
  <si>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</si>
  <si>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</si>
  <si>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</si>
  <si>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</si>
  <si>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External affairs</t>
  </si>
  <si>
    <t>1372</t>
  </si>
  <si>
    <t>Foreign Economic Aid</t>
  </si>
  <si>
    <t>Economic aid to developing countries and countries in transition</t>
  </si>
  <si>
    <t>Economic aid routed through international organizations</t>
  </si>
  <si>
    <t>General Services</t>
  </si>
  <si>
    <t>General personnel services</t>
  </si>
  <si>
    <t>Overall planning and statistical services</t>
  </si>
  <si>
    <t>Other general services</t>
  </si>
  <si>
    <t>Basic Research</t>
  </si>
  <si>
    <t>Basic research</t>
  </si>
  <si>
    <t>R&amp;D General Public Services</t>
  </si>
  <si>
    <t>R&amp;D General public services</t>
  </si>
  <si>
    <t>General Services Not Elsewhere Classified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</si>
  <si>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</si>
  <si>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</si>
  <si>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</si>
  <si>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</si>
  <si>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</si>
  <si>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>Military defense</t>
  </si>
  <si>
    <t>Civil Defense</t>
  </si>
  <si>
    <t>Civil defense</t>
  </si>
  <si>
    <t>Foreign Military Aid</t>
  </si>
  <si>
    <t>Foreign military aid</t>
  </si>
  <si>
    <t>R&amp;D Defense</t>
  </si>
  <si>
    <t>Defense Not Elsewhere Classified</t>
  </si>
  <si>
    <t>Defense not elsewhere classified</t>
  </si>
  <si>
    <t>PUBLIC ORDER AND SAFETY</t>
  </si>
  <si>
    <t>1343</t>
  </si>
  <si>
    <t>Police Services</t>
  </si>
  <si>
    <t>Police services</t>
  </si>
  <si>
    <t>Fire Protection Services</t>
  </si>
  <si>
    <t>Fire protection services</t>
  </si>
  <si>
    <t>Law Courts</t>
  </si>
  <si>
    <t>Law courts</t>
  </si>
  <si>
    <t>Prisons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</si>
  <si>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</si>
  <si>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</si>
  <si>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</si>
  <si>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</si>
  <si>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</si>
  <si>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</si>
  <si>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</si>
  <si>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>General economic and commercial affairs</t>
  </si>
  <si>
    <t>General labor affairs</t>
  </si>
  <si>
    <t>Agriculture, Forestry, Fishing and Hunting</t>
  </si>
  <si>
    <t>Agriculture</t>
  </si>
  <si>
    <t>Forestry</t>
  </si>
  <si>
    <t>Fishing and hunting</t>
  </si>
  <si>
    <t>Fuel and Energy</t>
  </si>
  <si>
    <t>Coal and other solid mineral fuels</t>
  </si>
  <si>
    <t>Petroleum and natural gas</t>
  </si>
  <si>
    <t>Nuclear fuel</t>
  </si>
  <si>
    <t>Mining, Manufacturing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</si>
  <si>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</si>
  <si>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</si>
  <si>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</si>
  <si>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</si>
  <si>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</si>
  <si>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</si>
  <si>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Railway transport</t>
  </si>
  <si>
    <t>Air transport</t>
  </si>
  <si>
    <t>Pipeline and other transport</t>
  </si>
  <si>
    <t>Communication</t>
  </si>
  <si>
    <t>Other Industries</t>
  </si>
  <si>
    <t>Distributive trades, storage and warehousing</t>
  </si>
  <si>
    <t>Hotels and restaurants</t>
  </si>
  <si>
    <t>Tourism</t>
  </si>
  <si>
    <t>Multipurpose development projects</t>
  </si>
  <si>
    <t>R&amp;D Economic Affairs</t>
  </si>
  <si>
    <t>R&amp;D General economic, commercial and labor affairs</t>
  </si>
  <si>
    <t>R&amp;D Agriculture, forestry, fishing and hunting</t>
  </si>
  <si>
    <t>R&amp;D Fuel and energy</t>
  </si>
  <si>
    <t>R&amp;D Mining, manufacturing and construction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</si>
  <si>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</si>
  <si>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</si>
  <si>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</si>
  <si>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</si>
  <si>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</si>
  <si>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</si>
  <si>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>Waste water management</t>
  </si>
  <si>
    <t>Pollution Abatement</t>
  </si>
  <si>
    <t>Pollution abatement</t>
  </si>
  <si>
    <t>Protection of Biodiversity and Landscape</t>
  </si>
  <si>
    <t>Protection of biodiversity and landscape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</si>
  <si>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</si>
  <si>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</si>
  <si>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</si>
  <si>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</si>
  <si>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</si>
  <si>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Community Development</t>
  </si>
  <si>
    <t>Community development</t>
  </si>
  <si>
    <t>Water Supply</t>
  </si>
  <si>
    <t>Water supply</t>
  </si>
  <si>
    <t>Street Lighting</t>
  </si>
  <si>
    <t>Street lighting</t>
  </si>
  <si>
    <t>1334</t>
  </si>
  <si>
    <t>1341</t>
  </si>
  <si>
    <t>R&amp;D Housing and Community Amenities</t>
  </si>
  <si>
    <t>R&amp;D Housing and community amenities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</si>
  <si>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</si>
  <si>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</si>
  <si>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</si>
  <si>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</si>
  <si>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Pharmaceutical products</t>
  </si>
  <si>
    <t>Other medical products</t>
  </si>
  <si>
    <t>Therapeutic appliances and equipment</t>
  </si>
  <si>
    <t>Outpatient Services</t>
  </si>
  <si>
    <t>General medical services</t>
  </si>
  <si>
    <t>Paramedical services</t>
  </si>
  <si>
    <t>Hospital Services</t>
  </si>
  <si>
    <t>General hospital services</t>
  </si>
  <si>
    <t>Specialized hospital services</t>
  </si>
  <si>
    <t>Medical and maternity center services</t>
  </si>
  <si>
    <t>Nursing and convalescent home services</t>
  </si>
  <si>
    <t>10x100.0</t>
  </si>
  <si>
    <t>330.0x12</t>
  </si>
  <si>
    <t>1146</t>
  </si>
  <si>
    <t>1147</t>
  </si>
  <si>
    <t>5200x200</t>
  </si>
  <si>
    <t>(38+45)*40</t>
  </si>
  <si>
    <t>1148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</si>
  <si>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</si>
  <si>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</si>
  <si>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</si>
  <si>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</si>
  <si>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</si>
  <si>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</si>
  <si>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</si>
  <si>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
 մաս</t>
  </si>
  <si>
    <t>ֆոնդային 
մաս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</si>
  <si>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</si>
  <si>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</si>
  <si>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գույքից, այդ թվում`  </t>
  </si>
  <si>
    <t>Գույքահարկ փոխադրամիջոցների համար</t>
  </si>
  <si>
    <t xml:space="preserve">1.3 Ապրանքների օգտագործման կամ գործունեության իրականացման թույլտվության վճարներ, այդ թվում`  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</si>
  <si>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</si>
  <si>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</si>
  <si>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</si>
  <si>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</si>
  <si>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</si>
  <si>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</si>
  <si>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  հեղուկացված նավթային գազերի և տեխնիկական հեղուկների վաճառքի թույլտվության համար 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</si>
  <si>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</si>
  <si>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</si>
  <si>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</si>
  <si>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</si>
  <si>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</si>
  <si>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</si>
  <si>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ժգ)Ավտոկայանատեղի համար</t>
  </si>
  <si>
    <t xml:space="preserve">ժդ)Համայնքի տարածքում գտնվող խանութներում, կրպակներում տեխնիկական հեղուկների վաճառքի թույլտվության համար </t>
  </si>
  <si>
    <t>ժե)Համայնքի տարածքում հանրային սննդի կազմակերպման իրացման թույլտվության համար</t>
  </si>
  <si>
    <t xml:space="preserve">1.4 Ապրանքների մատակարարումից և ծառայությունների մատուցումից այլ պարտադիր վճարներ, այդ թվում`  </t>
  </si>
  <si>
    <t xml:space="preserve">Համայնքի բյուջե վճարվող պետական տուրքեր, _x000D_
(տող 1152 + տող 1153 ), այդ թվում`  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</si>
  <si>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</si>
  <si>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</t>
  </si>
  <si>
    <t xml:space="preserve"> 1.5 Այլ հարկային եկամուտներ, _x000D_
(տող 1161 + տող 1165 )  այդ թվում`</t>
  </si>
  <si>
    <t>ա) Եկամտահարկ</t>
  </si>
  <si>
    <t>բ) Շահութահարկ</t>
  </si>
  <si>
    <t>գ) 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</si>
  <si>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</si>
  <si>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2. ՊԱՇՏՈՆԱԿԱՆ ԴՐԱՄԱՇՆՈՐՀՆԵՐ, _x000D_
(տող 1210 + տող 1220 + տող 1230 + տող 1240 + տող 1250 + տող 1260) այդ թվում` </t>
  </si>
  <si>
    <t xml:space="preserve">2.1  Ընթացիկ արտաքին պաշտոնական դրամաշնորհներ` ստացված այլ պետություններից,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</si>
  <si>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</si>
  <si>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2.2 Կապիտալ արտաքին պաշտոնական դրամաշնորհներ` ստացված այլ պետություններից, այդ թվում` 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</si>
  <si>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</si>
  <si>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2.3 Ընթացիկ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</si>
  <si>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</si>
  <si>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2.4 Կապիտալ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</si>
  <si>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</si>
  <si>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</si>
  <si>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 xml:space="preserve">բ) Պետական բյուջեից տրամադրվող այլ դոտացիաներ, (տող 1255 + տող 1256), այդ թվում`  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</si>
  <si>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</si>
  <si>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</si>
  <si>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</si>
  <si>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</si>
  <si>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մակարդակներից, (տող 1261 + տող 1262),_x000D_
այդ թվում` </t>
  </si>
  <si>
    <t>ա) Պետական բյուջեից կապիտալ ծախսերի ֆինանսավորման նպատակային հատկացումներ (սուբվենցիաներ)</t>
  </si>
  <si>
    <t>բ) ՀՀ այլ համայնքներից կապիտալ ծախսերի ֆինանսավորման նպատակով ստացվող պաշտոնական դրամաշնորհներ</t>
  </si>
  <si>
    <t xml:space="preserve">3. ԱՅԼ ԵԿԱՄՈՒՏՆԵՐ,  _x000D_
(տող 1310 + տող 1320 + տող 1330 + տող 1340 + տող 1350 + տող 1360 + տող 1370 + տող 1380+ տող 1390), այդ թվում` _x000D_
</t>
  </si>
  <si>
    <t xml:space="preserve">3.1 Տոկոսներ, այդ թվում`  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</si>
  <si>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</si>
  <si>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3.2 Շահաբաժիններ, այդ թվում`  </t>
  </si>
  <si>
    <t>Բաժնետիրական ընկերություններում համայնքի մասնակցության դիմաց համայնքի բյուջե կատարվող մասհանումներ (շահաբաժիններ)</t>
  </si>
  <si>
    <t xml:space="preserve">3.3 Գույքի վարձակալությունից եկամուտներ, _x000D_
(տող 1331 + տող 1332 + տող 1333 + 1334), այդ թվում`  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</si>
  <si>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</si>
  <si>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</si>
  <si>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</si>
  <si>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</si>
  <si>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մատուցումից, (տող 1341 + տող 1342+ տող 1343), _x000D_
այդ թվում`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</si>
  <si>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</si>
  <si>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</si>
  <si>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</si>
  <si>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գանձումներ, _x000D_
(տող 1351 + տող 1352), այդ թվում` 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</si>
  <si>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</si>
  <si>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տուգանքներից, _x000D_
(տող 1361 + տող 1362), այդ թվում`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</si>
  <si>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</si>
  <si>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</si>
  <si>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3.7 Ընթացիկ ոչ պաշտոնական դրամաշնորհներ, _x000D_
(տող 1371 + տող 1372), այդ թվում`  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</si>
  <si>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</si>
  <si>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</si>
  <si>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դրամաշնորհներ, այդ թվում`  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</si>
  <si>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</si>
  <si>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</si>
  <si>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 xml:space="preserve">3.9 Այլ եկամուտներ, _x000D_
(տող 1391 + տող 1392 + տող 1393), այդ թվում` 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</si>
  <si>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</si>
  <si>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</si>
  <si>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</si>
  <si>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Տ Ե Ղ Ե Կ Ո Ւ Թ Յ Ո Ւ Ն Ն Ե Ր</t>
  </si>
  <si>
    <t>ԳՈՒՅՔԱՀԱՐԿԻ ԵՎ ՀՈՂԻ ՀԱՐԿԻ, ՀՈՂԵՐԻ ԵՎ ԱՅԼ ԳՈՒՅՔԻ ՎԱՐՁԱԿԱԼՈՒԹՅԱՆ ՎԱՐՁԱՎՃԱՐՆԵՐԻ ԳԾՈՎ ԱՌԱՆՁԻՆ ՑՈՒՑԱՆԻՇՆԵՐԻ ՎԵՐԱԲԵՐՅԱԼ</t>
  </si>
  <si>
    <t>Տողի_x000D_
NN</t>
  </si>
  <si>
    <t>ապառքը _x000D_
տարեսկզբի_x000D_
դրությամբ</t>
  </si>
  <si>
    <t>ապառքը_x000D_
տարեվերջի_x000D_
դրությամբ</t>
  </si>
  <si>
    <t>տվյալ տարվա_x000D_
հաշվարկային գումարը</t>
  </si>
  <si>
    <t>Հողի հարկ համայնքների վարչական տարածքներում գտնվող հողերի համար</t>
  </si>
  <si>
    <t>Հողերի վարձակալության վարձավճար</t>
  </si>
  <si>
    <t>Այլ գույքի վարձակալության վարձավճար</t>
  </si>
  <si>
    <t>2.5 Ընթացիկ ներքին պաշտոնական դրամաշնորհներ` ստացված կառավարման այլ մակարդակներից, _x000D_(տող 1251 + տող 1254 + տող 1257 + տող 1258),_x000D_ որից`</t>
  </si>
  <si>
    <t>(հազար դրամներով)</t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</si>
  <si>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</si>
  <si>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 xml:space="preserve">  Տողի NN</t>
  </si>
  <si>
    <t>Բա-ժին</t>
  </si>
  <si>
    <t>Խումբ</t>
  </si>
  <si>
    <t>Դաս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</si>
  <si>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</si>
  <si>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</si>
  <si>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</si>
  <si>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օգնություն, որից`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</si>
  <si>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</si>
  <si>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</si>
  <si>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ծառայություններ, որից`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</si>
  <si>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</si>
  <si>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</si>
  <si>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</si>
  <si>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աշխատանք, որից`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</si>
  <si>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</si>
  <si>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աշխատանքներ, որից` 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</si>
  <si>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</si>
  <si>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</si>
  <si>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</si>
  <si>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</si>
  <si>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</si>
  <si>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</si>
  <si>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</si>
  <si>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>Ռազմական պաշտպանություն, որից`</t>
  </si>
  <si>
    <t xml:space="preserve">Ռազմական պաշտպանություն </t>
  </si>
  <si>
    <t>Քաղաքացիական պաշտպանություն, որից`</t>
  </si>
  <si>
    <t xml:space="preserve">Քաղաքացիական պաշտպանություն </t>
  </si>
  <si>
    <t>Արտաքին ռազմական օգնություն, որից`</t>
  </si>
  <si>
    <t xml:space="preserve">Արտաքին ռազմական օգնություն </t>
  </si>
  <si>
    <t>Հետազոտական և նախագծային աշխատանքներ պաշտպանության ոլորտում, որից`</t>
  </si>
  <si>
    <t>Պաշտպանություն (այլ դասերին չպատկանող), որից`</t>
  </si>
  <si>
    <t>Պաշտպանություն (այլ դասերին չպատկանող)</t>
  </si>
  <si>
    <t>Հասարակական կարգ և անվտանգություն, որից`</t>
  </si>
  <si>
    <t>Ոստիկանություն</t>
  </si>
  <si>
    <t>Ազգային անվտանգություն</t>
  </si>
  <si>
    <t>Պետական պահպանություն</t>
  </si>
  <si>
    <t>Փրկարար ծառայություն, որից`</t>
  </si>
  <si>
    <t xml:space="preserve">Փրկարար ծառայություն </t>
  </si>
  <si>
    <t>Դատական գործունեություն և իրավական պաշտպանություն, որից`</t>
  </si>
  <si>
    <t xml:space="preserve">Դատարաններ 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</si>
  <si>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</si>
  <si>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</si>
  <si>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</si>
  <si>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</si>
  <si>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</si>
  <si>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</si>
  <si>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</si>
  <si>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</si>
  <si>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հարաբերություններ, որից`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</si>
  <si>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</si>
  <si>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</si>
  <si>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որսորդություն, որից`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</si>
  <si>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</si>
  <si>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</si>
  <si>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</si>
  <si>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</si>
  <si>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էներգետիկա, որից`</t>
  </si>
  <si>
    <t>Քարածուխ  և այլ կարծր բնական վառելիք</t>
  </si>
  <si>
    <t xml:space="preserve">Նավթամթերք և բնական գազ </t>
  </si>
  <si>
    <t>Միջուկային վառելիք</t>
  </si>
  <si>
    <t xml:space="preserve">Էլեկտրաէներգիա </t>
  </si>
  <si>
    <t>Լեռնաարդյունահանում, արդյունաբերություն և շինարարություն, որից`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</si>
  <si>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</si>
  <si>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</si>
  <si>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</si>
  <si>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Տրանսպորտ, որից`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</si>
  <si>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</si>
  <si>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</si>
  <si>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</si>
  <si>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</si>
  <si>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</si>
  <si>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Կապ, որից`</t>
  </si>
  <si>
    <t xml:space="preserve">Կապ </t>
  </si>
  <si>
    <t>Այլ բնագավառներ, որից`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</si>
  <si>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</si>
  <si>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</si>
  <si>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</si>
  <si>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</si>
  <si>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աշխատանքներ, որից`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</si>
  <si>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</si>
  <si>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</si>
  <si>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</si>
  <si>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</si>
  <si>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</si>
  <si>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Տնտեսական հարաբերություններ (այլ դասերին չպատկանող), որից`</t>
  </si>
  <si>
    <t>Տնտեսական հարաբերություններ (այլ դասերին չպատկանող)</t>
  </si>
  <si>
    <t>Աղբահանում, որից`</t>
  </si>
  <si>
    <t>Աղբահանում</t>
  </si>
  <si>
    <t>Կեղտաջրերի հեռացում, որից`</t>
  </si>
  <si>
    <t xml:space="preserve">Կեղտաջրերի հեռացում </t>
  </si>
  <si>
    <t>Շրջակա միջավայրի աղտոտման դեմ պայքար, որից`</t>
  </si>
  <si>
    <t>Շրջակա միջավայրի աղտոտման դեմ պայքար</t>
  </si>
  <si>
    <t>Կենսաբազմազանության և բնության  պաշտպանություն, որից`</t>
  </si>
  <si>
    <t>Կենսաբազմազանության և բնության  պաշտպանություն</t>
  </si>
  <si>
    <t>Շրջակա միջավայրի պաշտպանության գծով հետազոտական և նախագծային աշխատանքներ, որից`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</si>
  <si>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</si>
  <si>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չպատկանող), որից`</t>
  </si>
  <si>
    <t>Շրջակա միջավայրի պաշտպանություն (այլ դասերին չպատկանող)</t>
  </si>
  <si>
    <t>Բնակարանային շինարարություն, որից`</t>
  </si>
  <si>
    <t xml:space="preserve">Բնակարանային շինարարություն </t>
  </si>
  <si>
    <t>Համայնքային զարգացում, որից`</t>
  </si>
  <si>
    <t>Համայնքային զարգացում</t>
  </si>
  <si>
    <t>Ջրամատակարարում, որից`</t>
  </si>
  <si>
    <t xml:space="preserve">Ջրամատակարարում </t>
  </si>
  <si>
    <t>Փողոցների լուսավորում, որից`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</si>
  <si>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</si>
  <si>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</si>
  <si>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չպատկանող), որից`</t>
  </si>
  <si>
    <t>Բնակարանային շինարարության և կոմունալ ծառայություններ (այլ դասերին չպատկանող)</t>
  </si>
  <si>
    <t>Բժշկական ապրանքներ, սարքեր և սարքավորումներ, որից`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</si>
  <si>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</si>
  <si>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</si>
  <si>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</si>
  <si>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ծառայություններ, որից`</t>
  </si>
  <si>
    <t>Ընդհանուր բնույթի բժշկական ծառայություններ</t>
  </si>
  <si>
    <t>Պարաբժշկական ծառայություններ</t>
  </si>
  <si>
    <t>Հիվանդանոցային ծառայություններ, որից`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</si>
  <si>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</si>
  <si>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</si>
  <si>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</si>
  <si>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</si>
  <si>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ծառայություններ, որից`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</si>
  <si>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</si>
  <si>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</si>
  <si>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</si>
  <si>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Առողջապահական հարակից ծառայություններ և ծրագրեր</t>
  </si>
  <si>
    <t>Առողջապահություն (այլ դասերին չպատկանող)</t>
  </si>
  <si>
    <t>Հանգստի և սպորտի ծառայություններ, որից`</t>
  </si>
  <si>
    <t>Հանգստի և սպորտի ծառայություններ</t>
  </si>
  <si>
    <t>Մշակութային ծառայություններ, որից`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</si>
  <si>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</si>
  <si>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</si>
  <si>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</si>
  <si>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</si>
  <si>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</si>
  <si>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</si>
  <si>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</si>
  <si>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ծառայություններ, որից`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</si>
  <si>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</si>
  <si>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</si>
  <si>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</si>
  <si>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ծառայություններ, որից`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</si>
  <si>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</si>
  <si>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</si>
  <si>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</si>
  <si>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Հանգստի, մշակույթի և կրոնի գծով հետազոտական և նախագծային աշխատանքներ, որից`</t>
  </si>
  <si>
    <t>Հանգստի, մշակույթի և կրոնի գծով հետազոտական և նախագծային աշխատանքներ</t>
  </si>
  <si>
    <t>Հանգիստ, մշակույթ և կրոն (այլ դասերին չպատկանող), որից`</t>
  </si>
  <si>
    <t>Հանգիստ, մշակույթ և կրոն (այլ դասերին չպատկանող)</t>
  </si>
  <si>
    <t>Նախադպրոցական և տարրական ընդհանուր կրթություն, որից`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</si>
  <si>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</si>
  <si>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</si>
  <si>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կրթություն, որից`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</si>
  <si>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</si>
  <si>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</si>
  <si>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ծառայություններ, որից` </t>
  </si>
  <si>
    <t xml:space="preserve">Կրթությանը տրամադրվող օժանդակ ծառայություններ </t>
  </si>
  <si>
    <t>Կրթության ոլորտում հետազոտական և նախագծային աշխատանքներ, որից`</t>
  </si>
  <si>
    <t>Կրթության ոլորտում հետազոտական և նախագծային աշխատանքներ</t>
  </si>
  <si>
    <t>Կրթություն (այլ դասերին չպատկանող), որից`</t>
  </si>
  <si>
    <t>Կրթություն (այլ դասերին չպատկանող)</t>
  </si>
  <si>
    <t>Վատառողջություն և անաշխատունակություն, որից`</t>
  </si>
  <si>
    <t>Վատառողջություն</t>
  </si>
  <si>
    <t>Անաշխատունակություն</t>
  </si>
  <si>
    <t>Ծերություն, որից`</t>
  </si>
  <si>
    <t>Ծերություն</t>
  </si>
  <si>
    <t xml:space="preserve">Հարազատին կորցրած անձինք, որից` </t>
  </si>
  <si>
    <t xml:space="preserve">Հարազատին կորցրած անձինք </t>
  </si>
  <si>
    <t>Ընտանիքի անդամներ և զավակներ, որից`</t>
  </si>
  <si>
    <t>Ընտանիքի անդամներ և զավակներ</t>
  </si>
  <si>
    <t>Գործազրկություն, որից`</t>
  </si>
  <si>
    <t>Գործազրկություն</t>
  </si>
  <si>
    <t xml:space="preserve">Բնակարանային ապահովում, որից` 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</si>
  <si>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</si>
  <si>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</si>
  <si>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 xml:space="preserve">Սոցիալական հատուկ արտոնություններ (այլ դասերին չպատկանող) </t>
  </si>
  <si>
    <t>Սոցիալական պաշտպանություն (այլ դասերին չպատկանող), որից`</t>
  </si>
  <si>
    <t>Սոցիալական պաշտպանություն (այլ դասերին չպատկանող)</t>
  </si>
  <si>
    <t xml:space="preserve">ՀՀ կառավարության և համայնքների պահուստային ֆոնդ, որից` </t>
  </si>
  <si>
    <t>ՀՀ համայնքների պահուստային ֆոնդ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</si>
  <si>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</si>
  <si>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</si>
  <si>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</si>
  <si>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</si>
  <si>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</si>
  <si>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</si>
  <si>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</si>
  <si>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</si>
  <si>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</si>
  <si>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</si>
  <si>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</si>
  <si>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</si>
  <si>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</si>
  <si>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-Ընդհանուր բնույթի այլ ծառայություններ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</si>
  <si>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</si>
  <si>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</si>
  <si>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</si>
  <si>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-Գրասենյակային նյութեր և հագուստ</t>
  </si>
  <si>
    <t xml:space="preserve"> -Գյուղատնտեսական ապրանքներ</t>
  </si>
  <si>
    <t xml:space="preserve"> -Տրանսպորտային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</si>
  <si>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</si>
  <si>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</si>
  <si>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-Սուբսիդիաներ ոչ-ֆինանսական պետական (hամայնքային) կազմակերպություններին 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</si>
  <si>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</si>
  <si>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</si>
  <si>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</t>
  </si>
  <si>
    <t xml:space="preserve"> -Կապիտալ դրամաշնորհներ պետական և համայնքների ոչ առևտրային կազմակերպություններին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</si>
  <si>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</si>
  <si>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</si>
  <si>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-Այլ նպաստներ բյուջեից</t>
  </si>
  <si>
    <t xml:space="preserve"> -Նվիրատվություններ այլ շահույթ չհետապնդող կազմակերպություններին</t>
  </si>
  <si>
    <t xml:space="preserve"> -Այլ հարկեր</t>
  </si>
  <si>
    <t xml:space="preserve"> -Պարտադիր վճարներ</t>
  </si>
  <si>
    <t xml:space="preserve"> -Դատարանների կողմից նշանակված տույժեր և տուգանքներ</t>
  </si>
  <si>
    <t xml:space="preserve"> -Այլ բնական պատճառներով ստացած վնասվածքների վերականգնում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</si>
  <si>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</si>
  <si>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</si>
  <si>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</si>
  <si>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</si>
  <si>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</si>
  <si>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-Աճեցվող ակտիվներ</t>
  </si>
  <si>
    <t xml:space="preserve"> - Նախագծահետազոտական ծախսեր</t>
  </si>
  <si>
    <t xml:space="preserve"> - Նյութեր և պարագաներ</t>
  </si>
  <si>
    <t xml:space="preserve"> -Կապիտալ դրամաշնորհներ պետական և համայնքների առևտրային կազմակերպություններին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</si>
  <si>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</si>
  <si>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</si>
  <si>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</si>
  <si>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</si>
  <si>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t>Սինթե-տիկ հաշիվ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</si>
  <si>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</si>
  <si>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 (ս.7+ս.8)</t>
  </si>
  <si>
    <t>այդ թվում ծախսերի վերծանումը` ըստ բյուջետային ծախսերի տնտեսագիտական դասակարգման հոդվածների</t>
  </si>
  <si>
    <t>-Ապահովագրական ծախսեր</t>
  </si>
  <si>
    <t>- Ներկայացուցչական ծախսեր</t>
  </si>
  <si>
    <t xml:space="preserve">Ընդհանուր բնույթի հանրային ծառայություններ գծով հետազոտական և նախագծային աշխատանքներ  </t>
  </si>
  <si>
    <t xml:space="preserve">Ընդհանուր բնույթի հանրային ծառայություններ (այլ դասերին չպատկանող), որից` </t>
  </si>
  <si>
    <t xml:space="preserve">Օրենսդիր և գործադիր մարմիններ, պետական կառավարում, ‎ֆինանսական և հարկաբյուջետային հարաբերություններ, արտաքին հարաբերություններ, որից`
</t>
  </si>
  <si>
    <t>Հասարակական կարգ և անվտանգություն (այլ դասերին չպատկանող), որից`</t>
  </si>
  <si>
    <t xml:space="preserve">  -Սուբսիդիաներ ոչ-ֆինանսական պետական (hամայնքային) կազմակերպություններին </t>
  </si>
  <si>
    <t>Բնակարանային շինարարության և կոմունալ ծառայությունների գծով հետազոտական և նախագծային աշխատանքներ, որից`</t>
  </si>
  <si>
    <t>Առողջապահության գծով հետազոտական և նախագծային աշխատանքներ , որից`</t>
  </si>
  <si>
    <t>-Հատուկ նպատակային այլ նյութեր</t>
  </si>
  <si>
    <t xml:space="preserve"> - Այլ ընթացիկ դրամաշնորհներ </t>
  </si>
  <si>
    <t>Ըստ մակարդակների չդասակարգվող կրթություն, որից`</t>
  </si>
  <si>
    <t xml:space="preserve">Սոցիալական պաշտպանության ոլորտում հետազոտական և նախագծային աշխատանքներ, որից` </t>
  </si>
  <si>
    <t xml:space="preserve"> -Պահուստային միջոցներ, այդ թվում`</t>
  </si>
  <si>
    <t>համայնքի բյուջեի վարչական մասի պահուստային ֆոնդից ֆոնդային մաս կատարվող հատկացումներ</t>
  </si>
  <si>
    <r>
      <t xml:space="preserve"> </t>
    </r>
    <r>
      <rPr>
        <b/>
        <sz val="12"/>
        <rFont val="GHEA Grapalat"/>
        <family val="3"/>
      </rPr>
      <t>ՀԱՄԱՅՆՔԻ  ԲՅՈՒՋԵԻ ԾԱԽՍԵՐԸ` ԸՍՏ ԲՅՈՒՋԵՏԱՅԻՆ ԾԱԽՍԵՐԻ  ԳՈՐԾԱՌԱԿԱՆ ԵՎ ՏՆՏԵՍԱԳԻՏԱԿԱՆ  ԴԱՍԱԿԱՐԳՄԱՆ</t>
    </r>
  </si>
  <si>
    <r>
      <t xml:space="preserve">ԸՆԴԱՄԵՆԸ ԾԱԽՍԵՐ </t>
    </r>
    <r>
      <rPr>
        <b/>
        <sz val="8"/>
        <rFont val="GHEA Grapalat"/>
        <family val="3"/>
      </rPr>
      <t>(տող2100+տող2200+տող2300+տող2400+տող2500+տող2600+ տող2700+տող2800+տող2900+ տող 3000+տող3100)</t>
    </r>
  </si>
  <si>
    <r>
      <t xml:space="preserve">ԸՆԴՀԱՆՈՒՐ ԲՆՈՒՅԹԻ ՀԱՆՐԱՅԻՆ ԾԱՌԱՅՈՒԹՅՈՒՆՆԵՐ, այդ թվում` </t>
    </r>
    <r>
      <rPr>
        <b/>
        <sz val="8"/>
        <rFont val="GHEA Grapalat"/>
        <family val="3"/>
      </rPr>
      <t xml:space="preserve">(տող2110+տող2120+տող2130+տող2140+տող2150+տող2160+տող2170+տող2180)                                           </t>
    </r>
    <r>
      <rPr>
        <b/>
        <sz val="11"/>
        <rFont val="GHEA Grapalat"/>
        <family val="3"/>
      </rPr>
      <t xml:space="preserve">                                             </t>
    </r>
  </si>
  <si>
    <r>
      <t xml:space="preserve">ՊԱՇՏՊԱՆՈՒԹՅՈՒՆ, այդ թվում` </t>
    </r>
    <r>
      <rPr>
        <b/>
        <sz val="8"/>
        <rFont val="GHEA Grapalat"/>
        <family val="3"/>
      </rPr>
      <t>(տող2210+2220+տող2230+տող2240+տող2250)</t>
    </r>
  </si>
  <si>
    <r>
      <t>ՏՆՏԵՍԱԿԱՆ ՀԱՐԱԲԵՐՈՒԹՅՈՒՆՆԵՐ, այդ թվում`</t>
    </r>
    <r>
      <rPr>
        <b/>
        <sz val="8"/>
        <rFont val="GHEA Grapalat"/>
        <family val="3"/>
      </rPr>
      <t>(տող2410+տող2420+տող2430+տող2440+տող2450+տող2460+տող2470+տող2480+տող2490)</t>
    </r>
  </si>
  <si>
    <t>ՀԻՄՆԱԿԱՆ ԲԱԺԻՆՆԵՐԻՆ ՉԴԱՍՎՈՂ ՊԱՀՈՒՍՏԱՅԻՆ ՖՈՆԴԵՐ, այդ թվում`_x000D_ (տող3110)</t>
  </si>
  <si>
    <r>
      <t xml:space="preserve">ՀԱՍԱՐԱԿԱԿԱՆ ԿԱՐԳ, ԱՆՎՏԱՆԳՈՒԹՅՈՒՆ և ԴԱՏԱԿԱՆ ԳՈՐԾՈՒՆԵՈՒԹՅՈՒՆ, այդ թվում` </t>
    </r>
    <r>
      <rPr>
        <b/>
        <sz val="8"/>
        <rFont val="GHEA Grapalat"/>
        <family val="3"/>
      </rPr>
      <t>(տող2310+տող2320+տող2330+տող2340+տող2350+տող2360+տող2370)</t>
    </r>
  </si>
  <si>
    <r>
      <t xml:space="preserve">ՇՐՋԱԿԱ ՄԻՋԱՎԱՅՐԻ ՊԱՇՏՊԱՆՈՒԹՅՈՒՆ, այդ թվում` </t>
    </r>
    <r>
      <rPr>
        <b/>
        <sz val="8"/>
        <rFont val="GHEA Grapalat"/>
        <family val="3"/>
      </rPr>
      <t>(տող2510+տող2520+տող2530+տող 2540+տող2550+տող2560)</t>
    </r>
  </si>
  <si>
    <r>
      <t xml:space="preserve">ԲՆԱԿԱՐԱՆԱՅԻՆ ՇԻՆԱՐԱՐՈՒԹՅՈՒՆ ԵՎ ԿՈՄՈՒՆԱԼ ԾԱՌԱՅՈՒԹՅՈՒՆ, այդ թվում` </t>
    </r>
    <r>
      <rPr>
        <b/>
        <sz val="8"/>
        <rFont val="GHEA Grapalat"/>
        <family val="3"/>
      </rPr>
      <t>(տող3610+տող3620+տող3630+տող3640+տող3650+տող3660)</t>
    </r>
  </si>
  <si>
    <r>
      <t xml:space="preserve">ԱՌՈՂՋԱՊԱՀՈՒԹՅՈՒՆ, այդ թվում` </t>
    </r>
    <r>
      <rPr>
        <b/>
        <sz val="8"/>
        <rFont val="GHEA Grapalat"/>
        <family val="3"/>
      </rPr>
      <t>(տող2710 +տող2720+տող2730+տող2740+տող2750+տող2760)</t>
    </r>
  </si>
  <si>
    <r>
      <t xml:space="preserve">ՀԱՆԳԻՍՏ, ՄՇԱԿՈՒՅԹ ԵՎ ԿՐՈՆ, այդ թվում`_x000D_
</t>
    </r>
    <r>
      <rPr>
        <b/>
        <sz val="8"/>
        <rFont val="GHEA Grapalat"/>
        <family val="3"/>
      </rPr>
      <t>(տող2810+տող2820+տող2830+տող2840+տող2850+տող2860)</t>
    </r>
  </si>
  <si>
    <r>
      <t xml:space="preserve">ԿՐԹՈՒԹՅՈՒՆ, այդ թվում` _x000D_
</t>
    </r>
    <r>
      <rPr>
        <b/>
        <sz val="8"/>
        <rFont val="GHEA Grapalat"/>
        <family val="3"/>
      </rPr>
      <t>(տող2910+տող2920+տող2930+տող2940+տող2950+տող2960+տող2970+տող2980)</t>
    </r>
  </si>
  <si>
    <r>
      <t xml:space="preserve">ՍՈՑԻԱԼԱԿԱՆ ՊԱՇՏՊԱՆՈՒԹՅՈՒՆ, այդ թվում` </t>
    </r>
    <r>
      <rPr>
        <b/>
        <sz val="8"/>
        <rFont val="GHEA Grapalat"/>
        <family val="3"/>
      </rPr>
      <t xml:space="preserve">(տող3010+տող3020+տող3030+տող3040+տող3050+տող3060+տող3070+տող3080+տող3090) </t>
    </r>
  </si>
  <si>
    <r>
      <t xml:space="preserve">               ԸՆԴԱՄԵՆԸ  ԵԿԱՄՈՒՏՆԵՐ,                </t>
    </r>
    <r>
      <rPr>
        <b/>
        <sz val="9"/>
        <rFont val="GHEA Grapalat"/>
        <family val="3"/>
      </rPr>
      <t>(տող 1100 + տող 1200+տող 1300) այդ թվում`</t>
    </r>
  </si>
  <si>
    <t xml:space="preserve">1. ՀԱՐԿԵՐ ԵՎ ՏՈՒՐՔԵՐ, _x000D_
(տող 1110 + տող 1120 + տող 1130 + տող 1150 + տող 1160) այդ թվում`  </t>
  </si>
  <si>
    <t>Տեղական տուրքեր,   _x000D_
(տող 1132 + տող 1135 + տող 1136 + տող 1137 + տող 1138 + տող 1139 + տող 1140 + տող 1141 + տող 1142 + տող 1143 + տող 1144+տող 1145+տող 1146+տող 1147), այդ թվում`</t>
  </si>
  <si>
    <t>1.1 Գույքային հարկեր անշարժ գույքից,   (տող 1111+ տող 1112), այդ թվում`</t>
  </si>
  <si>
    <t xml:space="preserve">ա) Համայնքի տարածքում նոր շենքերի, շինությունների (ներառյալ ոչ հիմնական)  շինարարություն (տեղադրման) թույլտվության համար, _x000D_
(տող 1133 + տող 1334), որից` </t>
  </si>
  <si>
    <t xml:space="preserve">Օրենքով պետական բյուջե ամրագրվող հարկերից և այլ պարտադիր վճարներից  մասհանումներ համայնքների բյուջեներ, (տող 1162 + տող 1163 + տող 1164), _x000D_որից` </t>
  </si>
  <si>
    <t>1149</t>
  </si>
  <si>
    <t>ժզ)Հայաստանի Հանրապետության համայնքների անվանումները ֆիրմային անվանումներում օգտագործելու թույլտվության համար</t>
  </si>
  <si>
    <t>ժէ)Այլ տեղական տուրքեր</t>
  </si>
  <si>
    <t>1150</t>
  </si>
  <si>
    <t>-Կապի ծառայություններ</t>
  </si>
  <si>
    <t>-Գրասենյակային նյութեր և հագուստ</t>
  </si>
  <si>
    <t xml:space="preserve"> - Բնական աղետներից առաջացած վնասվածքների կամ վնասների վերականգնում</t>
  </si>
  <si>
    <t>Տեղական վճարներ, որից՝</t>
  </si>
  <si>
    <t>Աղբահանության վճար</t>
  </si>
  <si>
    <t>Շինարարության ավարտի փաստագրման վճար</t>
  </si>
  <si>
    <t>Աճուրդի մասնակցության վճար</t>
  </si>
  <si>
    <t>Ջրի օգտագործման վճար</t>
  </si>
  <si>
    <t>Ջրվեժի մակական երաժշտական դպրոց  ՀՈԱԿ-ի ծառայությունների  վճար</t>
  </si>
  <si>
    <t>- Ընթացիկ դրամաշնորհներ պետական և համայնքների ոչ առևտրային կազմակերպություններին</t>
  </si>
  <si>
    <t>Սոցիալական պաշտպանությանը տրամադրվող օժանդակ ծառայություններ (այլ դասերին չպատկանող)</t>
  </si>
  <si>
    <t xml:space="preserve"> -Այլ կապիտալ դրամաշնորհներ</t>
  </si>
  <si>
    <t xml:space="preserve"> - այլ կապիտալ դրամաշնորհներ</t>
  </si>
  <si>
    <t>- Տրանսպորտային սարքավորումներ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</si>
  <si>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</si>
  <si>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 xml:space="preserve"> - Կապիտալ դրամաշնորհներ պետական և համայնքների ոչ առևտրային կազմակերպություններին</t>
  </si>
  <si>
    <t>1113</t>
  </si>
  <si>
    <t>Համայնքի բյուջե մուտքագրվող անշարժ գույքի հարկ</t>
  </si>
  <si>
    <t>Անշարժ գույքի հարկ</t>
  </si>
  <si>
    <t>- Շենքերի և շինությունների կապիտալ վերանորոգում</t>
  </si>
  <si>
    <t>- Նախագծահետազոտական ծախսեր</t>
  </si>
  <si>
    <t>Համայնքի արխիվից փաստաթղթերի պատճեններ տրամադրելու համար</t>
  </si>
  <si>
    <t xml:space="preserve"> -Ընթացիկ դրամաշնորհներ պետական և համայնքների ոչ առևտրային կազմակերպություններին</t>
  </si>
  <si>
    <t xml:space="preserve">4637
</t>
  </si>
  <si>
    <t>Հավելված 4
ՀՀ Կոտայքի մարզի Ջրվեժ համայնքի
ավագանու 2022 թվականի 
հուլիսի  11-ի N   -Ն որոշման</t>
  </si>
  <si>
    <t xml:space="preserve">
ՀԱՏՎԱԾ 6</t>
  </si>
  <si>
    <t>»</t>
  </si>
  <si>
    <t xml:space="preserve"> - Այլ ընթացիկ դրամաշնորհներ,</t>
  </si>
  <si>
    <t>Համայնքների ՆՈՒՀ ՀՈԱԿ- ի ծառայությունների վճար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</si>
  <si>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</si>
  <si>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</si>
  <si>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</si>
  <si>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</si>
  <si>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</si>
  <si>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</si>
  <si>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</si>
  <si>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</si>
  <si>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</si>
  <si>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>Ֆոնդային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</si>
  <si>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</si>
  <si>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</si>
  <si>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</si>
  <si>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</si>
  <si>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</si>
  <si>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</si>
  <si>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</si>
  <si>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</si>
  <si>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</si>
  <si>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</si>
  <si>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</si>
  <si>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</si>
  <si>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</si>
  <si>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</si>
  <si>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</si>
  <si>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</si>
  <si>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</si>
  <si>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</si>
  <si>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</si>
  <si>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</si>
  <si>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</si>
  <si>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</si>
  <si>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</si>
  <si>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</si>
  <si>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</si>
  <si>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</si>
  <si>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</si>
  <si>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</si>
  <si>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</si>
  <si>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</si>
  <si>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</si>
  <si>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</si>
  <si>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</si>
  <si>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</si>
  <si>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</si>
  <si>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</si>
  <si>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</si>
  <si>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</si>
  <si>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</si>
  <si>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</si>
  <si>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</si>
  <si>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</si>
  <si>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</si>
  <si>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</si>
  <si>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</si>
  <si>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</si>
  <si>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</si>
  <si>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</si>
  <si>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</si>
  <si>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</si>
  <si>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</si>
  <si>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</si>
  <si>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</si>
  <si>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</si>
  <si>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</si>
  <si>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</si>
  <si>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</si>
  <si>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</si>
  <si>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</si>
  <si>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</si>
  <si>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</si>
  <si>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</si>
  <si>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</si>
  <si>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</si>
  <si>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</si>
  <si>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Միջնակարգ (լրիվ) ընդհանուր կրթություն</t>
  </si>
  <si>
    <t xml:space="preserve"> -Տեղեկատվական ծառայություններ</t>
  </si>
  <si>
    <t>54,951.2.4</t>
  </si>
  <si>
    <t xml:space="preserve"> --Այլ կապիտալ դրամաշնորհներ,               (տող 4544+տող 4547 +տող 4548), այդ թվում`</t>
  </si>
  <si>
    <t>Հավելված 1
ՀՀ Կոտայքի մարզի Ջրվեժ համայնքի
ավագանու 2024 թվականի 
ապրիլի 12-ի N 37-Ն որոշման</t>
  </si>
  <si>
    <t>«Հավելված 1
ՀՀ Կոտայքի մարզի Ջրվեժ համայնքի
ավագանու 2024 թվականի 
հունվարի 10-ի N 5-Ն որոշման</t>
  </si>
  <si>
    <t>Հավելված 4
ՀՀ Կոտայքի մարզի Ջրվեժ համայնքի
ավագանու 2024 թվականի 
ապրիլի 12-ի N 37-Ն որոշման</t>
  </si>
  <si>
    <t>«Հավելված 4
ՀՀ Կոտայքի մարզի Ջրվեժ համայնքի
ավագանու 2024 թվականի 
հունվարի 10-ի N 5-Ն որոշման</t>
  </si>
  <si>
    <t>Հավելված 5
ՀՀ Կոտայքի մարզի Ջրվեժ համայնքի
ավագանու 2024 թվականի 
ապրիլի 12-ի N 37-Ն որոշման</t>
  </si>
  <si>
    <t>«Հավելված 5
ՀՀ Կոտայքի մարզի Ջրվեժ համայնքի
ավագանու 2024 թվականի 
հունվարի 10-ի N 5-Ն որոշման</t>
  </si>
  <si>
    <t>Հավելված 6
ՀՀ Կոտայքի մարզի Ջրվեժ համայնքի
ավագանու 2024 թվականի 
հունվարի 10-ի N 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</si>
</sst>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"/>
    <numFmt numFmtId="165" formatCode="000"/>
    <numFmt numFmtId="166" formatCode="0.0"/>
    <numFmt numFmtId="167" formatCode="#,##0.0"/>
    <numFmt numFmtId="168" formatCode="#,##0.000"/>
  </numFmts>
  <fonts count="29" x14ac:knownFonts="1">
    <font>
      <sz val="10"/>
      <name val="Arial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8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sz val="9"/>
      <color indexed="8"/>
      <name val="GHEA Grapalat"/>
      <family val="3"/>
    </font>
    <font>
      <i/>
      <sz val="9"/>
      <name val="GHEA Grapalat"/>
      <family val="3"/>
    </font>
    <font>
      <i/>
      <sz val="10"/>
      <name val="GHEA Grapalat"/>
      <family val="3"/>
    </font>
    <font>
      <sz val="8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4" fillId="0" borderId="0" xfId="0" applyFont="1"/>
    <xf numFmtId="0" fontId="5" fillId="0" borderId="0" xfId="0" applyFont="1"/>
    <xf numFmtId="0" fontId="13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right"/>
    </xf>
    <xf numFmtId="166" fontId="4" fillId="0" borderId="0" xfId="0" applyNumberFormat="1" applyFont="1"/>
    <xf numFmtId="0" fontId="1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7" fontId="4" fillId="0" borderId="1" xfId="0" applyNumberFormat="1" applyFont="1" applyBorder="1" applyAlignment="1">
      <alignment horizontal="right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49" fontId="10" fillId="0" borderId="1" xfId="0" applyNumberFormat="1" applyFont="1" applyBorder="1" applyAlignment="1">
      <alignment vertical="top" wrapText="1"/>
    </xf>
    <xf numFmtId="167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7" fillId="0" borderId="0" xfId="0" applyFont="1"/>
    <xf numFmtId="16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right" vertical="top"/>
    </xf>
    <xf numFmtId="16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 readingOrder="1"/>
    </xf>
    <xf numFmtId="165" fontId="1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top" wrapText="1" readingOrder="1"/>
    </xf>
    <xf numFmtId="165" fontId="1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7" fontId="1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left" vertical="top" wrapText="1" readingOrder="1"/>
    </xf>
    <xf numFmtId="0" fontId="18" fillId="0" borderId="1" xfId="0" applyFont="1" applyBorder="1" applyAlignment="1">
      <alignment horizontal="left" vertical="top" wrapText="1" readingOrder="1"/>
    </xf>
    <xf numFmtId="0" fontId="27" fillId="0" borderId="0" xfId="0" applyFont="1"/>
    <xf numFmtId="0" fontId="27" fillId="0" borderId="0" xfId="0" applyFont="1" applyAlignment="1">
      <alignment horizontal="right"/>
    </xf>
    <xf numFmtId="0" fontId="20" fillId="0" borderId="0" xfId="0" applyFont="1"/>
    <xf numFmtId="0" fontId="19" fillId="0" borderId="0" xfId="0" applyFont="1"/>
    <xf numFmtId="166" fontId="19" fillId="0" borderId="0" xfId="0" applyNumberFormat="1" applyFont="1"/>
    <xf numFmtId="0" fontId="6" fillId="0" borderId="1" xfId="0" applyFont="1" applyBorder="1" applyAlignment="1">
      <alignment horizontal="left" vertical="top" wrapText="1" readingOrder="1"/>
    </xf>
    <xf numFmtId="165" fontId="15" fillId="0" borderId="1" xfId="0" applyNumberFormat="1" applyFont="1" applyBorder="1" applyAlignment="1">
      <alignment vertical="top" wrapText="1"/>
    </xf>
    <xf numFmtId="167" fontId="5" fillId="0" borderId="0" xfId="0" applyNumberFormat="1" applyFont="1" applyAlignment="1">
      <alignment horizontal="right" vertical="center"/>
    </xf>
    <xf numFmtId="49" fontId="19" fillId="0" borderId="1" xfId="0" applyNumberFormat="1" applyFont="1" applyBorder="1" applyAlignment="1">
      <alignment vertical="top" wrapText="1"/>
    </xf>
    <xf numFmtId="166" fontId="4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right" vertical="center"/>
    </xf>
    <xf numFmtId="168" fontId="5" fillId="0" borderId="0" xfId="0" applyNumberFormat="1" applyFont="1"/>
    <xf numFmtId="0" fontId="6" fillId="0" borderId="0" xfId="0" applyFont="1" applyAlignment="1">
      <alignment horizontal="right"/>
    </xf>
    <xf numFmtId="49" fontId="23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justify" vertical="top" wrapText="1" readingOrder="1"/>
    </xf>
    <xf numFmtId="0" fontId="6" fillId="0" borderId="1" xfId="0" applyFont="1" applyBorder="1" applyAlignment="1">
      <alignment vertical="top" wrapText="1" readingOrder="1"/>
    </xf>
    <xf numFmtId="165" fontId="18" fillId="0" borderId="1" xfId="0" applyNumberFormat="1" applyFont="1" applyBorder="1" applyAlignment="1">
      <alignment vertical="top" wrapText="1"/>
    </xf>
    <xf numFmtId="167" fontId="4" fillId="0" borderId="1" xfId="0" applyNumberFormat="1" applyFont="1" applyBorder="1"/>
    <xf numFmtId="0" fontId="15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 readingOrder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8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 readingOrder="1"/>
    </xf>
    <xf numFmtId="49" fontId="10" fillId="0" borderId="1" xfId="0" applyNumberFormat="1" applyFont="1" applyBorder="1" applyAlignment="1">
      <alignment horizontal="left" vertical="top" wrapText="1" readingOrder="1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/>
    <xf numFmtId="164" fontId="15" fillId="0" borderId="1" xfId="0" applyNumberFormat="1" applyFont="1" applyBorder="1" applyAlignment="1">
      <alignment vertical="top" wrapText="1"/>
    </xf>
    <xf numFmtId="166" fontId="6" fillId="0" borderId="0" xfId="0" applyNumberFormat="1" applyFont="1"/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7" fillId="0" borderId="0" xfId="0" applyNumberFormat="1" applyFont="1"/>
    <xf numFmtId="3" fontId="5" fillId="0" borderId="0" xfId="0" applyNumberFormat="1" applyFont="1"/>
    <xf numFmtId="166" fontId="5" fillId="0" borderId="0" xfId="0" applyNumberFormat="1" applyFont="1" applyAlignment="1">
      <alignment horizontal="center" vertical="center"/>
    </xf>
    <xf numFmtId="0" fontId="21" fillId="0" borderId="1" xfId="0" applyFont="1" applyBorder="1" applyAlignment="1">
      <alignment horizontal="left" vertical="top" wrapText="1" readingOrder="1"/>
    </xf>
    <xf numFmtId="0" fontId="4" fillId="0" borderId="0" xfId="0" applyFont="1" applyAlignment="1">
      <alignment horizontal="left"/>
    </xf>
    <xf numFmtId="166" fontId="4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top" wrapText="1" readingOrder="1"/>
    </xf>
    <xf numFmtId="49" fontId="5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7" fillId="0" borderId="0" xfId="0" applyFont="1"/>
    <xf numFmtId="166" fontId="7" fillId="0" borderId="0" xfId="0" applyNumberFormat="1" applyFont="1"/>
    <xf numFmtId="49" fontId="13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right" vertical="top"/>
    </xf>
    <xf numFmtId="49" fontId="6" fillId="0" borderId="1" xfId="0" applyNumberFormat="1" applyFont="1" applyBorder="1" applyAlignment="1">
      <alignment vertical="top" wrapText="1"/>
    </xf>
    <xf numFmtId="49" fontId="5" fillId="0" borderId="0" xfId="0" applyNumberFormat="1" applyFont="1" applyAlignment="1">
      <alignment horizontal="center" vertical="top"/>
    </xf>
    <xf numFmtId="165" fontId="17" fillId="0" borderId="0" xfId="0" applyNumberFormat="1" applyFont="1" applyAlignment="1">
      <alignment horizontal="center" vertical="top"/>
    </xf>
    <xf numFmtId="165" fontId="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6" fontId="5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166" fontId="6" fillId="0" borderId="0" xfId="0" applyNumberFormat="1" applyFont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horizontal="center" vertical="center" wrapText="1"/>
    </xf>
    <xf numFmtId="167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center"/>
    </xf>
    <xf numFmtId="16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top" wrapText="1"/>
    </xf>
    <xf numFmtId="0" fontId="12" fillId="0" borderId="1" xfId="0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0" fontId="13" fillId="0" borderId="0" xfId="0" applyFont="1" applyAlignment="1">
      <alignment vertical="center"/>
    </xf>
    <xf numFmtId="166" fontId="4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vertical="center"/>
    </xf>
    <xf numFmtId="1" fontId="4" fillId="0" borderId="1" xfId="0" applyNumberFormat="1" applyFont="1" applyBorder="1" applyAlignment="1">
      <alignment horizontal="center" vertical="center" wrapText="1"/>
    </xf>
    <xf numFmtId="49" fontId="12" fillId="0" borderId="1" xfId="0" quotePrefix="1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6" fontId="6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top"/>
    </xf>
    <xf numFmtId="167" fontId="4" fillId="0" borderId="0" xfId="0" applyNumberFormat="1" applyFont="1"/>
    <xf numFmtId="167" fontId="4" fillId="0" borderId="0" xfId="0" applyNumberFormat="1" applyFont="1" applyAlignment="1">
      <alignment horizontal="right" vertical="center" wrapText="1"/>
    </xf>
    <xf numFmtId="0" fontId="5" fillId="0" borderId="1" xfId="0" applyFont="1" applyBorder="1"/>
    <xf numFmtId="49" fontId="10" fillId="0" borderId="1" xfId="0" applyNumberFormat="1" applyFont="1" applyBorder="1" applyAlignment="1">
      <alignment wrapText="1"/>
    </xf>
    <xf numFmtId="167" fontId="4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9" fontId="4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/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4" fontId="4" fillId="0" borderId="0" xfId="0" applyNumberFormat="1" applyFont="1"/>
    <xf numFmtId="0" fontId="9" fillId="0" borderId="0" xfId="0" applyFont="1"/>
    <xf numFmtId="0" fontId="12" fillId="0" borderId="1" xfId="0" applyFont="1" applyBorder="1"/>
    <xf numFmtId="49" fontId="1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4" fontId="4" fillId="0" borderId="1" xfId="0" applyNumberFormat="1" applyFont="1" applyBorder="1"/>
    <xf numFmtId="166" fontId="12" fillId="0" borderId="0" xfId="0" applyNumberFormat="1" applyFont="1" applyAlignment="1">
      <alignment wrapText="1"/>
    </xf>
    <xf numFmtId="4" fontId="12" fillId="0" borderId="0" xfId="0" applyNumberFormat="1" applyFont="1"/>
    <xf numFmtId="166" fontId="4" fillId="0" borderId="0" xfId="0" applyNumberFormat="1" applyFont="1" applyAlignment="1">
      <alignment wrapText="1"/>
    </xf>
    <xf numFmtId="0" fontId="19" fillId="0" borderId="1" xfId="0" applyFont="1" applyBorder="1" applyAlignment="1">
      <alignment vertical="top" wrapText="1"/>
    </xf>
    <xf numFmtId="166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vertical="top"/>
    </xf>
    <xf numFmtId="49" fontId="25" fillId="0" borderId="1" xfId="0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right" vertical="center" wrapText="1"/>
    </xf>
    <xf numFmtId="4" fontId="24" fillId="0" borderId="1" xfId="0" applyNumberFormat="1" applyFont="1" applyBorder="1"/>
    <xf numFmtId="0" fontId="24" fillId="0" borderId="0" xfId="0" applyFont="1" applyAlignment="1">
      <alignment wrapText="1"/>
    </xf>
    <xf numFmtId="0" fontId="24" fillId="0" borderId="0" xfId="0" applyFont="1"/>
    <xf numFmtId="0" fontId="24" fillId="0" borderId="1" xfId="0" applyFont="1" applyBorder="1" applyAlignment="1">
      <alignment vertical="center" wrapText="1"/>
    </xf>
    <xf numFmtId="166" fontId="24" fillId="0" borderId="1" xfId="0" applyNumberFormat="1" applyFont="1" applyBorder="1" applyAlignment="1">
      <alignment horizontal="right"/>
    </xf>
    <xf numFmtId="0" fontId="26" fillId="0" borderId="1" xfId="0" applyFont="1" applyBorder="1" applyAlignment="1">
      <alignment vertical="top" wrapText="1"/>
    </xf>
    <xf numFmtId="0" fontId="4" fillId="0" borderId="0" xfId="0" applyFont="1" applyAlignment="1">
      <alignment wrapText="1"/>
    </xf>
    <xf numFmtId="167" fontId="24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wrapText="1"/>
    </xf>
    <xf numFmtId="167" fontId="12" fillId="0" borderId="1" xfId="0" applyNumberFormat="1" applyFont="1" applyBorder="1" applyAlignment="1">
      <alignment horizontal="right" vertical="center" wrapText="1"/>
    </xf>
    <xf numFmtId="3" fontId="4" fillId="0" borderId="0" xfId="0" applyNumberFormat="1" applyFont="1"/>
    <xf numFmtId="0" fontId="5" fillId="0" borderId="1" xfId="0" applyFont="1" applyBorder="1" applyAlignment="1">
      <alignment vertical="center" wrapText="1"/>
    </xf>
    <xf numFmtId="167" fontId="4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/>
    <xf numFmtId="3" fontId="4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167" fontId="4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vertical="center"/>
    </xf>
    <xf numFmtId="167" fontId="12" fillId="0" borderId="1" xfId="0" applyNumberFormat="1" applyFont="1" applyBorder="1" applyAlignment="1">
      <alignment horizontal="center"/>
    </xf>
    <xf numFmtId="3" fontId="6" fillId="0" borderId="0" xfId="0" applyNumberFormat="1" applyFont="1"/>
    <xf numFmtId="3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left"/>
    </xf>
    <xf numFmtId="0" fontId="4" fillId="0" borderId="7" xfId="0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 readingOrder="1"/>
    </xf>
    <xf numFmtId="0" fontId="10" fillId="0" borderId="2" xfId="0" applyFont="1" applyBorder="1" applyAlignment="1">
      <alignment horizontal="center" vertical="top" wrapText="1" readingOrder="1"/>
    </xf>
    <xf numFmtId="165" fontId="19" fillId="0" borderId="1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G178"/>
  <sheetViews>
    <sheetView showGridLines="0" topLeftCell="A93" zoomScaleNormal="95" zoomScalePageLayoutView="95" workbookViewId="0">
      <selection activeCell="T3" sqref="T3"/>
    </sheetView>
  </sheetViews>
  <sheetFormatPr defaultRowHeight="13.5" outlineLevelCol="1" x14ac:dyDescent="0.2"/>
  <cols>
    <col min="1" max="1" width="6.140625" style="54" customWidth="1"/>
    <col min="2" max="2" width="48.140625" style="36" customWidth="1"/>
    <col min="3" max="3" width="9.85546875" style="54" customWidth="1" outlineLevel="1"/>
    <col min="4" max="4" width="10.7109375" style="31" customWidth="1"/>
    <col min="5" max="5" width="10.85546875" style="54" customWidth="1"/>
    <col min="6" max="6" width="9.42578125" style="54" customWidth="1"/>
    <col min="7" max="7" width="0" style="31" hidden="1" customWidth="1"/>
    <col min="8" max="8" width="9.7109375" style="31" hidden="1" customWidth="1"/>
    <col min="9" max="16" width="0" style="31" hidden="1" customWidth="1"/>
    <col min="17" max="17" width="9.140625" style="31"/>
    <col min="18" max="18" width="9.5703125" style="210" bestFit="1" customWidth="1"/>
    <col min="19" max="19" width="9.140625" style="31"/>
    <col min="20" max="20" width="11.7109375" style="31" customWidth="1"/>
    <col min="21" max="22" width="9.140625" style="31"/>
    <col min="23" max="23" width="10.28515625" style="31" bestFit="1" customWidth="1"/>
    <col min="24" max="24" width="9.140625" style="31"/>
    <col min="25" max="25" width="15.85546875" style="31" customWidth="1"/>
    <col min="26" max="16384" width="9.140625" style="31"/>
  </cols>
  <sheetData>
    <row r="1" spans="1:33" s="22" customFormat="1" ht="66.75" customHeight="1" x14ac:dyDescent="0.35">
      <c r="B1" s="161"/>
      <c r="C1" s="233" t="s">
        <v>741</v>
      </c>
      <c r="D1" s="233"/>
      <c r="E1" s="233"/>
      <c r="F1" s="233"/>
      <c r="G1" s="161"/>
      <c r="H1" s="161"/>
      <c r="I1" s="233" t="s">
        <v>657</v>
      </c>
      <c r="J1" s="234"/>
      <c r="K1" s="234"/>
      <c r="L1" s="1"/>
      <c r="M1" s="1"/>
      <c r="N1" s="1"/>
      <c r="O1" s="1"/>
      <c r="P1" s="21"/>
      <c r="R1" s="224"/>
      <c r="AG1" s="18"/>
    </row>
    <row r="2" spans="1:33" s="22" customFormat="1" ht="80.25" customHeight="1" x14ac:dyDescent="0.35">
      <c r="B2" s="161"/>
      <c r="C2" s="233" t="s">
        <v>742</v>
      </c>
      <c r="D2" s="233"/>
      <c r="E2" s="233"/>
      <c r="F2" s="233"/>
      <c r="G2" s="161"/>
      <c r="H2" s="161"/>
      <c r="I2" s="233" t="s">
        <v>657</v>
      </c>
      <c r="J2" s="234"/>
      <c r="K2" s="234"/>
      <c r="L2" s="1"/>
      <c r="M2" s="1"/>
      <c r="N2" s="1"/>
      <c r="O2" s="1"/>
      <c r="P2" s="21"/>
      <c r="R2" s="224"/>
      <c r="AG2" s="18"/>
    </row>
    <row r="3" spans="1:33" s="22" customFormat="1" ht="17.25" customHeight="1" x14ac:dyDescent="0.35">
      <c r="B3" s="161"/>
      <c r="C3" s="161"/>
      <c r="D3" s="47"/>
      <c r="E3" s="209"/>
      <c r="F3" s="209"/>
      <c r="G3" s="161"/>
      <c r="H3" s="161"/>
      <c r="I3" s="47"/>
      <c r="J3" s="209"/>
      <c r="K3" s="209"/>
      <c r="L3" s="1"/>
      <c r="M3" s="1"/>
      <c r="N3" s="1"/>
      <c r="O3" s="1"/>
      <c r="P3" s="21"/>
      <c r="R3" s="224"/>
      <c r="AG3" s="18"/>
    </row>
    <row r="4" spans="1:33" s="22" customFormat="1" ht="17.25" x14ac:dyDescent="0.3">
      <c r="A4" s="232" t="s">
        <v>264</v>
      </c>
      <c r="B4" s="232"/>
      <c r="C4" s="232"/>
      <c r="D4" s="232"/>
      <c r="E4" s="232"/>
      <c r="F4" s="232"/>
      <c r="R4" s="211"/>
    </row>
    <row r="5" spans="1:33" ht="11.25" customHeight="1" x14ac:dyDescent="0.2">
      <c r="B5" s="54"/>
      <c r="E5" s="31"/>
      <c r="F5" s="33" t="s">
        <v>265</v>
      </c>
    </row>
    <row r="6" spans="1:33" ht="12.75" customHeight="1" x14ac:dyDescent="0.2">
      <c r="A6" s="228" t="s">
        <v>266</v>
      </c>
      <c r="B6" s="228" t="s">
        <v>267</v>
      </c>
      <c r="C6" s="228" t="s">
        <v>268</v>
      </c>
      <c r="D6" s="228" t="s">
        <v>269</v>
      </c>
      <c r="E6" s="230" t="s">
        <v>270</v>
      </c>
      <c r="F6" s="231"/>
    </row>
    <row r="7" spans="1:33" ht="31.5" customHeight="1" x14ac:dyDescent="0.2">
      <c r="A7" s="229"/>
      <c r="B7" s="229"/>
      <c r="C7" s="229"/>
      <c r="D7" s="229"/>
      <c r="E7" s="122" t="s">
        <v>271</v>
      </c>
      <c r="F7" s="130" t="s">
        <v>272</v>
      </c>
    </row>
    <row r="8" spans="1:33" s="54" customFormat="1" ht="12" customHeight="1" x14ac:dyDescent="0.2">
      <c r="A8" s="126">
        <v>1</v>
      </c>
      <c r="B8" s="9">
        <v>2</v>
      </c>
      <c r="C8" s="129">
        <v>3</v>
      </c>
      <c r="D8" s="129">
        <v>4</v>
      </c>
      <c r="E8" s="129">
        <v>5</v>
      </c>
      <c r="F8" s="9">
        <v>6</v>
      </c>
      <c r="R8" s="212"/>
    </row>
    <row r="9" spans="1:33" ht="35.25" customHeight="1" x14ac:dyDescent="0.2">
      <c r="A9" s="131" t="s">
        <v>132</v>
      </c>
      <c r="B9" s="132" t="s">
        <v>623</v>
      </c>
      <c r="C9" s="9"/>
      <c r="D9" s="11">
        <f>SUM(D10,D48,D67)</f>
        <v>746614.8</v>
      </c>
      <c r="E9" s="11">
        <f>SUM(E10,E48,E67)</f>
        <v>746614.8</v>
      </c>
      <c r="F9" s="13">
        <f>SUM(F10,F48,F67)</f>
        <v>0</v>
      </c>
      <c r="R9" s="217"/>
      <c r="T9" s="217"/>
    </row>
    <row r="10" spans="1:33" s="135" customFormat="1" ht="45" customHeight="1" x14ac:dyDescent="0.2">
      <c r="A10" s="133" t="s">
        <v>133</v>
      </c>
      <c r="B10" s="121" t="s">
        <v>624</v>
      </c>
      <c r="C10" s="134">
        <v>7100</v>
      </c>
      <c r="D10" s="11">
        <f t="shared" ref="D10:D17" si="0">SUM(E10:F10)</f>
        <v>299361</v>
      </c>
      <c r="E10" s="11">
        <f>SUM(E11,E15,E17,E38,E42)</f>
        <v>299361</v>
      </c>
      <c r="F10" s="125" t="s">
        <v>136</v>
      </c>
      <c r="R10" s="213"/>
    </row>
    <row r="11" spans="1:33" s="135" customFormat="1" ht="31.5" customHeight="1" x14ac:dyDescent="0.2">
      <c r="A11" s="133">
        <v>1110</v>
      </c>
      <c r="B11" s="121" t="s">
        <v>626</v>
      </c>
      <c r="C11" s="134">
        <v>7131</v>
      </c>
      <c r="D11" s="11">
        <f t="shared" si="0"/>
        <v>171229.8</v>
      </c>
      <c r="E11" s="11">
        <f>SUM(E12:E14)</f>
        <v>171229.8</v>
      </c>
      <c r="F11" s="125" t="s">
        <v>136</v>
      </c>
      <c r="R11" s="213"/>
      <c r="T11" s="222"/>
    </row>
    <row r="12" spans="1:33" ht="25.5" customHeight="1" x14ac:dyDescent="0.2">
      <c r="A12" s="136" t="s">
        <v>16</v>
      </c>
      <c r="B12" s="137" t="s">
        <v>273</v>
      </c>
      <c r="C12" s="129"/>
      <c r="D12" s="11">
        <f t="shared" si="0"/>
        <v>12500</v>
      </c>
      <c r="E12" s="20">
        <v>12500</v>
      </c>
      <c r="F12" s="125" t="s">
        <v>136</v>
      </c>
      <c r="R12" s="214"/>
      <c r="S12" s="128"/>
      <c r="T12" s="128"/>
      <c r="U12" s="128"/>
    </row>
    <row r="13" spans="1:33" ht="29.25" customHeight="1" x14ac:dyDescent="0.2">
      <c r="A13" s="136" t="s">
        <v>17</v>
      </c>
      <c r="B13" s="137" t="s">
        <v>274</v>
      </c>
      <c r="C13" s="129"/>
      <c r="D13" s="11">
        <f>SUM(E13:F13)</f>
        <v>5387</v>
      </c>
      <c r="E13" s="20">
        <v>5387</v>
      </c>
      <c r="F13" s="125" t="s">
        <v>136</v>
      </c>
      <c r="R13" s="215"/>
      <c r="S13" s="128"/>
      <c r="T13" s="128"/>
      <c r="U13" s="128"/>
    </row>
    <row r="14" spans="1:33" ht="21" customHeight="1" x14ac:dyDescent="0.2">
      <c r="A14" s="136" t="s">
        <v>649</v>
      </c>
      <c r="B14" s="150" t="s">
        <v>650</v>
      </c>
      <c r="C14" s="129"/>
      <c r="D14" s="11">
        <f>E14</f>
        <v>153342.79999999999</v>
      </c>
      <c r="E14" s="20">
        <v>153342.79999999999</v>
      </c>
      <c r="F14" s="125" t="s">
        <v>136</v>
      </c>
      <c r="R14" s="215"/>
      <c r="S14" s="128"/>
      <c r="T14" s="128"/>
      <c r="U14" s="128"/>
    </row>
    <row r="15" spans="1:33" s="135" customFormat="1" ht="14.25" x14ac:dyDescent="0.25">
      <c r="A15" s="133">
        <v>1120</v>
      </c>
      <c r="B15" s="138" t="s">
        <v>275</v>
      </c>
      <c r="C15" s="134">
        <v>7136</v>
      </c>
      <c r="D15" s="11">
        <f t="shared" si="0"/>
        <v>101975</v>
      </c>
      <c r="E15" s="11">
        <f>SUM(E16)</f>
        <v>101975</v>
      </c>
      <c r="F15" s="125" t="s">
        <v>136</v>
      </c>
      <c r="R15" s="216"/>
      <c r="S15" s="139"/>
      <c r="T15" s="139"/>
      <c r="U15" s="139"/>
    </row>
    <row r="16" spans="1:33" x14ac:dyDescent="0.2">
      <c r="A16" s="136" t="s">
        <v>18</v>
      </c>
      <c r="B16" s="137" t="s">
        <v>276</v>
      </c>
      <c r="C16" s="129"/>
      <c r="D16" s="11">
        <f t="shared" si="0"/>
        <v>101975</v>
      </c>
      <c r="E16" s="20">
        <v>101975</v>
      </c>
      <c r="F16" s="125" t="s">
        <v>136</v>
      </c>
      <c r="R16" s="215"/>
      <c r="S16" s="128"/>
      <c r="T16" s="128"/>
      <c r="U16" s="128"/>
    </row>
    <row r="17" spans="1:22" s="135" customFormat="1" ht="45.75" customHeight="1" x14ac:dyDescent="0.2">
      <c r="A17" s="133">
        <v>1130</v>
      </c>
      <c r="B17" s="121" t="s">
        <v>277</v>
      </c>
      <c r="C17" s="134">
        <v>7145</v>
      </c>
      <c r="D17" s="11">
        <f t="shared" si="0"/>
        <v>26156.2</v>
      </c>
      <c r="E17" s="11">
        <f>SUM(E18)</f>
        <v>26156.2</v>
      </c>
      <c r="F17" s="125" t="s">
        <v>136</v>
      </c>
      <c r="R17" s="216"/>
      <c r="S17" s="128"/>
      <c r="T17" s="128"/>
      <c r="U17" s="139"/>
    </row>
    <row r="18" spans="1:22" ht="72.75" customHeight="1" x14ac:dyDescent="0.2">
      <c r="A18" s="136" t="s">
        <v>19</v>
      </c>
      <c r="B18" s="137" t="s">
        <v>625</v>
      </c>
      <c r="C18" s="129">
        <v>71452</v>
      </c>
      <c r="D18" s="20">
        <f>SUM(E18:F18)</f>
        <v>26156.2</v>
      </c>
      <c r="E18" s="20">
        <f>SUM(E19,E22,E23,E24,E25,E26,E27,E28,E29,E30,E31,E32+E33+E34+E35,E36,E37)</f>
        <v>26156.2</v>
      </c>
      <c r="F18" s="125" t="s">
        <v>136</v>
      </c>
      <c r="R18" s="215"/>
      <c r="S18" s="128"/>
      <c r="T18" s="128"/>
      <c r="U18" s="128"/>
    </row>
    <row r="19" spans="1:22" ht="52.5" customHeight="1" x14ac:dyDescent="0.2">
      <c r="A19" s="136" t="s">
        <v>20</v>
      </c>
      <c r="B19" s="137" t="s">
        <v>627</v>
      </c>
      <c r="C19" s="129"/>
      <c r="D19" s="20">
        <f>SUM(E19:F19)</f>
        <v>13300</v>
      </c>
      <c r="E19" s="20">
        <f>E20</f>
        <v>13300</v>
      </c>
      <c r="F19" s="125" t="s">
        <v>136</v>
      </c>
      <c r="R19" s="215"/>
      <c r="S19" s="128"/>
      <c r="T19" s="128"/>
      <c r="U19" s="128"/>
    </row>
    <row r="20" spans="1:22" x14ac:dyDescent="0.2">
      <c r="A20" s="136" t="s">
        <v>21</v>
      </c>
      <c r="B20" s="137" t="s">
        <v>278</v>
      </c>
      <c r="C20" s="129"/>
      <c r="D20" s="20">
        <f t="shared" ref="D20:D32" si="1">SUM(E20:F20)</f>
        <v>13300</v>
      </c>
      <c r="E20" s="20">
        <v>13300</v>
      </c>
      <c r="F20" s="125" t="s">
        <v>136</v>
      </c>
      <c r="R20" s="215"/>
      <c r="S20" s="128"/>
      <c r="T20" s="128"/>
      <c r="U20" s="128"/>
    </row>
    <row r="21" spans="1:22" ht="15" customHeight="1" x14ac:dyDescent="0.2">
      <c r="A21" s="136" t="s">
        <v>22</v>
      </c>
      <c r="B21" s="137" t="s">
        <v>279</v>
      </c>
      <c r="C21" s="129"/>
      <c r="D21" s="20">
        <f t="shared" si="1"/>
        <v>0</v>
      </c>
      <c r="E21" s="20">
        <v>0</v>
      </c>
      <c r="F21" s="125" t="s">
        <v>136</v>
      </c>
      <c r="R21" s="215"/>
      <c r="S21" s="128"/>
      <c r="T21" s="128"/>
      <c r="U21" s="128"/>
    </row>
    <row r="22" spans="1:22" ht="98.25" customHeight="1" x14ac:dyDescent="0.2">
      <c r="A22" s="136" t="s">
        <v>23</v>
      </c>
      <c r="B22" s="137" t="s">
        <v>280</v>
      </c>
      <c r="C22" s="129"/>
      <c r="D22" s="20">
        <f t="shared" si="1"/>
        <v>120</v>
      </c>
      <c r="E22" s="20">
        <v>120</v>
      </c>
      <c r="F22" s="125" t="s">
        <v>136</v>
      </c>
      <c r="R22" s="215"/>
      <c r="S22" s="128"/>
      <c r="T22" s="128"/>
      <c r="U22" s="128"/>
    </row>
    <row r="23" spans="1:22" ht="42" customHeight="1" x14ac:dyDescent="0.2">
      <c r="A23" s="126" t="s">
        <v>24</v>
      </c>
      <c r="B23" s="137" t="s">
        <v>281</v>
      </c>
      <c r="C23" s="129"/>
      <c r="D23" s="20">
        <f t="shared" si="1"/>
        <v>110</v>
      </c>
      <c r="E23" s="20">
        <v>110</v>
      </c>
      <c r="F23" s="125" t="s">
        <v>136</v>
      </c>
      <c r="R23" s="215"/>
      <c r="S23" s="128"/>
      <c r="T23" s="128"/>
      <c r="U23" s="128"/>
      <c r="V23" s="128"/>
    </row>
    <row r="24" spans="1:22" ht="68.25" customHeight="1" x14ac:dyDescent="0.2">
      <c r="A24" s="136" t="s">
        <v>25</v>
      </c>
      <c r="B24" s="137" t="s">
        <v>282</v>
      </c>
      <c r="C24" s="129"/>
      <c r="D24" s="20">
        <f t="shared" si="1"/>
        <v>7635</v>
      </c>
      <c r="E24" s="20">
        <v>7635</v>
      </c>
      <c r="F24" s="125" t="s">
        <v>136</v>
      </c>
      <c r="H24" s="31" t="s">
        <v>262</v>
      </c>
      <c r="I24" s="140"/>
      <c r="R24" s="215"/>
      <c r="S24" s="128"/>
      <c r="T24" s="128"/>
      <c r="U24" s="128"/>
    </row>
    <row r="25" spans="1:22" ht="29.25" hidden="1" customHeight="1" x14ac:dyDescent="0.2">
      <c r="A25" s="136" t="s">
        <v>26</v>
      </c>
      <c r="B25" s="137" t="s">
        <v>283</v>
      </c>
      <c r="C25" s="129"/>
      <c r="D25" s="20">
        <f t="shared" si="1"/>
        <v>0</v>
      </c>
      <c r="E25" s="20">
        <v>0</v>
      </c>
      <c r="F25" s="125" t="s">
        <v>136</v>
      </c>
      <c r="R25" s="215"/>
      <c r="S25" s="128"/>
      <c r="T25" s="128"/>
      <c r="U25" s="128"/>
    </row>
    <row r="26" spans="1:22" ht="88.5" customHeight="1" x14ac:dyDescent="0.2">
      <c r="A26" s="136" t="s">
        <v>27</v>
      </c>
      <c r="B26" s="137" t="s">
        <v>284</v>
      </c>
      <c r="C26" s="129"/>
      <c r="D26" s="20">
        <f t="shared" si="1"/>
        <v>400</v>
      </c>
      <c r="E26" s="20">
        <v>400</v>
      </c>
      <c r="F26" s="125" t="s">
        <v>136</v>
      </c>
      <c r="I26" s="141"/>
      <c r="R26" s="215"/>
      <c r="S26" s="128"/>
      <c r="T26" s="128"/>
      <c r="U26" s="128"/>
    </row>
    <row r="27" spans="1:22" ht="67.5" x14ac:dyDescent="0.2">
      <c r="A27" s="136" t="s">
        <v>28</v>
      </c>
      <c r="B27" s="137" t="s">
        <v>285</v>
      </c>
      <c r="C27" s="129"/>
      <c r="D27" s="20">
        <f t="shared" si="1"/>
        <v>185</v>
      </c>
      <c r="E27" s="20">
        <v>185</v>
      </c>
      <c r="F27" s="125" t="s">
        <v>136</v>
      </c>
      <c r="H27" s="31">
        <v>4000</v>
      </c>
      <c r="I27" s="31" t="s">
        <v>257</v>
      </c>
      <c r="J27" s="31">
        <v>-500</v>
      </c>
      <c r="R27" s="215"/>
      <c r="S27" s="128"/>
      <c r="T27" s="128"/>
      <c r="U27" s="128"/>
    </row>
    <row r="28" spans="1:22" ht="42.75" hidden="1" customHeight="1" x14ac:dyDescent="0.2">
      <c r="A28" s="136" t="s">
        <v>29</v>
      </c>
      <c r="B28" s="137" t="s">
        <v>286</v>
      </c>
      <c r="C28" s="129"/>
      <c r="D28" s="20">
        <f t="shared" si="1"/>
        <v>0</v>
      </c>
      <c r="E28" s="20">
        <v>0</v>
      </c>
      <c r="F28" s="125" t="s">
        <v>136</v>
      </c>
      <c r="R28" s="215"/>
      <c r="S28" s="128"/>
      <c r="T28" s="128"/>
      <c r="U28" s="128"/>
    </row>
    <row r="29" spans="1:22" ht="27" x14ac:dyDescent="0.2">
      <c r="A29" s="136" t="s">
        <v>30</v>
      </c>
      <c r="B29" s="137" t="s">
        <v>287</v>
      </c>
      <c r="C29" s="129"/>
      <c r="D29" s="20">
        <f t="shared" si="1"/>
        <v>204.2</v>
      </c>
      <c r="E29" s="20">
        <v>204.2</v>
      </c>
      <c r="F29" s="125" t="s">
        <v>136</v>
      </c>
      <c r="R29" s="215"/>
      <c r="S29" s="128"/>
      <c r="T29" s="128"/>
      <c r="U29" s="128"/>
    </row>
    <row r="30" spans="1:22" ht="27" x14ac:dyDescent="0.2">
      <c r="A30" s="136" t="s">
        <v>31</v>
      </c>
      <c r="B30" s="137" t="s">
        <v>288</v>
      </c>
      <c r="C30" s="129"/>
      <c r="D30" s="20">
        <f t="shared" si="1"/>
        <v>0</v>
      </c>
      <c r="E30" s="20">
        <v>0</v>
      </c>
      <c r="F30" s="125" t="s">
        <v>136</v>
      </c>
      <c r="I30" s="141"/>
      <c r="R30" s="215"/>
      <c r="S30" s="128"/>
      <c r="T30" s="128"/>
      <c r="U30" s="128"/>
    </row>
    <row r="31" spans="1:22" ht="55.5" customHeight="1" x14ac:dyDescent="0.2">
      <c r="A31" s="136" t="s">
        <v>32</v>
      </c>
      <c r="B31" s="137" t="s">
        <v>289</v>
      </c>
      <c r="C31" s="129"/>
      <c r="D31" s="20">
        <f t="shared" si="1"/>
        <v>0</v>
      </c>
      <c r="E31" s="20">
        <v>0</v>
      </c>
      <c r="F31" s="125" t="s">
        <v>136</v>
      </c>
      <c r="R31" s="215"/>
      <c r="S31" s="128"/>
      <c r="T31" s="128"/>
      <c r="U31" s="128"/>
    </row>
    <row r="32" spans="1:22" ht="27.75" customHeight="1" x14ac:dyDescent="0.2">
      <c r="A32" s="136" t="s">
        <v>109</v>
      </c>
      <c r="B32" s="137" t="s">
        <v>290</v>
      </c>
      <c r="C32" s="129"/>
      <c r="D32" s="20">
        <f t="shared" si="1"/>
        <v>0</v>
      </c>
      <c r="E32" s="20">
        <v>0</v>
      </c>
      <c r="F32" s="125" t="s">
        <v>136</v>
      </c>
      <c r="R32" s="215"/>
      <c r="S32" s="128"/>
      <c r="T32" s="128"/>
      <c r="U32" s="128"/>
    </row>
    <row r="33" spans="1:21" ht="16.5" customHeight="1" x14ac:dyDescent="0.2">
      <c r="A33" s="126" t="s">
        <v>259</v>
      </c>
      <c r="B33" s="137" t="s">
        <v>291</v>
      </c>
      <c r="C33" s="129"/>
      <c r="D33" s="20">
        <v>0</v>
      </c>
      <c r="E33" s="20">
        <v>0</v>
      </c>
      <c r="F33" s="125"/>
      <c r="R33" s="215"/>
      <c r="S33" s="128"/>
      <c r="T33" s="128"/>
      <c r="U33" s="128"/>
    </row>
    <row r="34" spans="1:21" ht="40.5" customHeight="1" x14ac:dyDescent="0.2">
      <c r="A34" s="126" t="s">
        <v>260</v>
      </c>
      <c r="B34" s="137" t="s">
        <v>292</v>
      </c>
      <c r="C34" s="129"/>
      <c r="D34" s="20">
        <f>E34</f>
        <v>60</v>
      </c>
      <c r="E34" s="20">
        <v>60</v>
      </c>
      <c r="F34" s="125"/>
      <c r="R34" s="215"/>
      <c r="S34" s="128"/>
      <c r="T34" s="128"/>
      <c r="U34" s="128"/>
    </row>
    <row r="35" spans="1:21" ht="29.25" customHeight="1" x14ac:dyDescent="0.2">
      <c r="A35" s="126" t="s">
        <v>263</v>
      </c>
      <c r="B35" s="137" t="s">
        <v>293</v>
      </c>
      <c r="C35" s="129"/>
      <c r="D35" s="20">
        <f>SUM(E35:F35)</f>
        <v>3642</v>
      </c>
      <c r="E35" s="11">
        <v>3642</v>
      </c>
      <c r="F35" s="125" t="s">
        <v>136</v>
      </c>
      <c r="R35" s="215"/>
      <c r="S35" s="128"/>
      <c r="T35" s="128"/>
      <c r="U35" s="128"/>
    </row>
    <row r="36" spans="1:21" ht="41.25" customHeight="1" x14ac:dyDescent="0.2">
      <c r="A36" s="126" t="s">
        <v>629</v>
      </c>
      <c r="B36" s="137" t="s">
        <v>630</v>
      </c>
      <c r="C36" s="129"/>
      <c r="D36" s="20">
        <v>0</v>
      </c>
      <c r="E36" s="11">
        <v>0</v>
      </c>
      <c r="F36" s="125"/>
      <c r="R36" s="215"/>
      <c r="S36" s="128"/>
      <c r="T36" s="128"/>
      <c r="U36" s="128"/>
    </row>
    <row r="37" spans="1:21" ht="15" customHeight="1" x14ac:dyDescent="0.2">
      <c r="A37" s="126" t="s">
        <v>632</v>
      </c>
      <c r="B37" s="137" t="s">
        <v>631</v>
      </c>
      <c r="C37" s="129"/>
      <c r="D37" s="20">
        <f>E37</f>
        <v>500</v>
      </c>
      <c r="E37" s="11">
        <v>500</v>
      </c>
      <c r="F37" s="125"/>
      <c r="R37" s="215"/>
      <c r="S37" s="128"/>
      <c r="T37" s="128"/>
      <c r="U37" s="128"/>
    </row>
    <row r="38" spans="1:21" s="135" customFormat="1" ht="42.75" hidden="1" customHeight="1" x14ac:dyDescent="0.2">
      <c r="A38" s="133">
        <v>1150</v>
      </c>
      <c r="B38" s="121" t="s">
        <v>294</v>
      </c>
      <c r="C38" s="134">
        <v>7146</v>
      </c>
      <c r="D38" s="20">
        <f>SUM(E38:F38)</f>
        <v>0</v>
      </c>
      <c r="E38" s="11">
        <f>SUM(E39)</f>
        <v>0</v>
      </c>
      <c r="F38" s="125" t="s">
        <v>136</v>
      </c>
      <c r="R38" s="216"/>
      <c r="S38" s="139"/>
      <c r="T38" s="139"/>
      <c r="U38" s="139"/>
    </row>
    <row r="39" spans="1:21" ht="28.5" hidden="1" customHeight="1" x14ac:dyDescent="0.2">
      <c r="A39" s="136" t="s">
        <v>33</v>
      </c>
      <c r="B39" s="137" t="s">
        <v>295</v>
      </c>
      <c r="C39" s="129"/>
      <c r="D39" s="20">
        <f>SUM(E39:F39)</f>
        <v>0</v>
      </c>
      <c r="E39" s="20">
        <f>SUM(E40:E41)</f>
        <v>0</v>
      </c>
      <c r="F39" s="125" t="s">
        <v>136</v>
      </c>
    </row>
    <row r="40" spans="1:21" ht="81" hidden="1" customHeight="1" x14ac:dyDescent="0.2">
      <c r="A40" s="136" t="s">
        <v>34</v>
      </c>
      <c r="B40" s="137" t="s">
        <v>296</v>
      </c>
      <c r="C40" s="129"/>
      <c r="D40" s="20">
        <f>SUM(E40:F40)</f>
        <v>0</v>
      </c>
      <c r="E40" s="20">
        <v>0</v>
      </c>
      <c r="F40" s="125" t="s">
        <v>136</v>
      </c>
    </row>
    <row r="41" spans="1:21" ht="81.75" hidden="1" customHeight="1" x14ac:dyDescent="0.2">
      <c r="A41" s="126" t="s">
        <v>35</v>
      </c>
      <c r="B41" s="137" t="s">
        <v>297</v>
      </c>
      <c r="C41" s="129"/>
      <c r="D41" s="20">
        <f>SUM(E41:F41)</f>
        <v>0</v>
      </c>
      <c r="E41" s="20">
        <v>0</v>
      </c>
      <c r="F41" s="125" t="s">
        <v>136</v>
      </c>
    </row>
    <row r="42" spans="1:21" s="135" customFormat="1" ht="27.75" hidden="1" customHeight="1" x14ac:dyDescent="0.2">
      <c r="A42" s="133">
        <v>1160</v>
      </c>
      <c r="B42" s="121" t="s">
        <v>298</v>
      </c>
      <c r="C42" s="134">
        <v>7161</v>
      </c>
      <c r="D42" s="11">
        <f t="shared" ref="D42:D99" si="2">SUM(E42:F42)</f>
        <v>0</v>
      </c>
      <c r="E42" s="11">
        <f>SUM(E43+E47)</f>
        <v>0</v>
      </c>
      <c r="F42" s="125" t="s">
        <v>136</v>
      </c>
      <c r="R42" s="213"/>
    </row>
    <row r="43" spans="1:21" ht="41.25" hidden="1" customHeight="1" x14ac:dyDescent="0.2">
      <c r="A43" s="136" t="s">
        <v>36</v>
      </c>
      <c r="B43" s="137" t="s">
        <v>628</v>
      </c>
      <c r="C43" s="129"/>
      <c r="D43" s="11">
        <f t="shared" si="2"/>
        <v>0</v>
      </c>
      <c r="E43" s="20">
        <f>SUM(E44:E46)</f>
        <v>0</v>
      </c>
      <c r="F43" s="125" t="s">
        <v>136</v>
      </c>
    </row>
    <row r="44" spans="1:21" hidden="1" x14ac:dyDescent="0.2">
      <c r="A44" s="126" t="s">
        <v>37</v>
      </c>
      <c r="B44" s="137" t="s">
        <v>299</v>
      </c>
      <c r="C44" s="129"/>
      <c r="D44" s="11">
        <f t="shared" si="2"/>
        <v>0</v>
      </c>
      <c r="E44" s="20">
        <v>0</v>
      </c>
      <c r="F44" s="125" t="s">
        <v>136</v>
      </c>
    </row>
    <row r="45" spans="1:21" hidden="1" x14ac:dyDescent="0.2">
      <c r="A45" s="126" t="s">
        <v>38</v>
      </c>
      <c r="B45" s="137" t="s">
        <v>300</v>
      </c>
      <c r="C45" s="129"/>
      <c r="D45" s="11">
        <f t="shared" si="2"/>
        <v>0</v>
      </c>
      <c r="E45" s="20">
        <v>0</v>
      </c>
      <c r="F45" s="125" t="s">
        <v>136</v>
      </c>
    </row>
    <row r="46" spans="1:21" ht="27" hidden="1" x14ac:dyDescent="0.2">
      <c r="A46" s="126" t="s">
        <v>39</v>
      </c>
      <c r="B46" s="137" t="s">
        <v>301</v>
      </c>
      <c r="C46" s="129"/>
      <c r="D46" s="11">
        <f t="shared" si="2"/>
        <v>0</v>
      </c>
      <c r="E46" s="20">
        <v>0</v>
      </c>
      <c r="F46" s="125" t="s">
        <v>136</v>
      </c>
    </row>
    <row r="47" spans="1:21" ht="82.5" hidden="1" customHeight="1" x14ac:dyDescent="0.2">
      <c r="A47" s="126" t="s">
        <v>183</v>
      </c>
      <c r="B47" s="137" t="s">
        <v>302</v>
      </c>
      <c r="C47" s="129"/>
      <c r="D47" s="20">
        <f t="shared" si="2"/>
        <v>0</v>
      </c>
      <c r="E47" s="20">
        <v>0</v>
      </c>
      <c r="F47" s="125" t="s">
        <v>136</v>
      </c>
    </row>
    <row r="48" spans="1:21" s="135" customFormat="1" ht="42" customHeight="1" x14ac:dyDescent="0.2">
      <c r="A48" s="133">
        <v>1200</v>
      </c>
      <c r="B48" s="121" t="s">
        <v>303</v>
      </c>
      <c r="C48" s="134">
        <v>7300</v>
      </c>
      <c r="D48" s="20">
        <f t="shared" si="2"/>
        <v>275951.8</v>
      </c>
      <c r="E48" s="11">
        <f>SUM(E49+E53+E57)</f>
        <v>275951.8</v>
      </c>
      <c r="F48" s="11">
        <f>SUM(F51+F55+F64)</f>
        <v>0</v>
      </c>
      <c r="I48" s="135">
        <v>-6.7</v>
      </c>
      <c r="K48" s="135">
        <v>63655.9</v>
      </c>
      <c r="R48" s="215"/>
      <c r="S48" s="128"/>
      <c r="T48" s="128"/>
      <c r="U48" s="128"/>
    </row>
    <row r="49" spans="1:18" s="135" customFormat="1" ht="42" hidden="1" customHeight="1" x14ac:dyDescent="0.2">
      <c r="A49" s="133">
        <v>1210</v>
      </c>
      <c r="B49" s="121" t="s">
        <v>304</v>
      </c>
      <c r="C49" s="134">
        <v>7311</v>
      </c>
      <c r="D49" s="20">
        <f t="shared" si="2"/>
        <v>0</v>
      </c>
      <c r="E49" s="11">
        <f>SUM(E50)</f>
        <v>0</v>
      </c>
      <c r="F49" s="125" t="s">
        <v>136</v>
      </c>
      <c r="R49" s="213"/>
    </row>
    <row r="50" spans="1:18" ht="66.75" hidden="1" customHeight="1" x14ac:dyDescent="0.2">
      <c r="A50" s="136" t="s">
        <v>40</v>
      </c>
      <c r="B50" s="137" t="s">
        <v>305</v>
      </c>
      <c r="C50" s="142"/>
      <c r="D50" s="20">
        <f t="shared" si="2"/>
        <v>0</v>
      </c>
      <c r="E50" s="20">
        <v>0</v>
      </c>
      <c r="F50" s="125" t="s">
        <v>136</v>
      </c>
    </row>
    <row r="51" spans="1:18" s="135" customFormat="1" ht="43.5" hidden="1" customHeight="1" x14ac:dyDescent="0.2">
      <c r="A51" s="143" t="s">
        <v>112</v>
      </c>
      <c r="B51" s="121" t="s">
        <v>306</v>
      </c>
      <c r="C51" s="144">
        <v>7312</v>
      </c>
      <c r="D51" s="20">
        <f t="shared" si="2"/>
        <v>0</v>
      </c>
      <c r="E51" s="125" t="s">
        <v>136</v>
      </c>
      <c r="F51" s="20">
        <f>SUM(F52)</f>
        <v>0</v>
      </c>
      <c r="R51" s="213"/>
    </row>
    <row r="52" spans="1:18" ht="68.25" hidden="1" customHeight="1" x14ac:dyDescent="0.2">
      <c r="A52" s="126" t="s">
        <v>113</v>
      </c>
      <c r="B52" s="137" t="s">
        <v>307</v>
      </c>
      <c r="C52" s="142"/>
      <c r="D52" s="20">
        <f t="shared" si="2"/>
        <v>0</v>
      </c>
      <c r="E52" s="125" t="s">
        <v>136</v>
      </c>
      <c r="F52" s="20">
        <v>0</v>
      </c>
    </row>
    <row r="53" spans="1:18" s="135" customFormat="1" ht="42.75" x14ac:dyDescent="0.2">
      <c r="A53" s="143" t="s">
        <v>41</v>
      </c>
      <c r="B53" s="121" t="s">
        <v>308</v>
      </c>
      <c r="C53" s="144">
        <v>7321</v>
      </c>
      <c r="D53" s="20">
        <f t="shared" si="2"/>
        <v>0</v>
      </c>
      <c r="E53" s="20">
        <f>SUM(E54)</f>
        <v>0</v>
      </c>
      <c r="F53" s="125" t="s">
        <v>136</v>
      </c>
      <c r="R53" s="213"/>
    </row>
    <row r="54" spans="1:18" ht="54" x14ac:dyDescent="0.2">
      <c r="A54" s="136" t="s">
        <v>42</v>
      </c>
      <c r="B54" s="137" t="s">
        <v>309</v>
      </c>
      <c r="C54" s="142"/>
      <c r="D54" s="20">
        <f t="shared" si="2"/>
        <v>0</v>
      </c>
      <c r="E54" s="20">
        <v>0</v>
      </c>
      <c r="F54" s="125" t="s">
        <v>136</v>
      </c>
    </row>
    <row r="55" spans="1:18" s="135" customFormat="1" ht="42.75" x14ac:dyDescent="0.2">
      <c r="A55" s="143" t="s">
        <v>43</v>
      </c>
      <c r="B55" s="121" t="s">
        <v>310</v>
      </c>
      <c r="C55" s="144">
        <v>7322</v>
      </c>
      <c r="D55" s="20">
        <f t="shared" si="2"/>
        <v>0</v>
      </c>
      <c r="E55" s="125" t="s">
        <v>136</v>
      </c>
      <c r="F55" s="20">
        <f>SUM(F56)</f>
        <v>0</v>
      </c>
      <c r="R55" s="213"/>
    </row>
    <row r="56" spans="1:18" ht="54" x14ac:dyDescent="0.2">
      <c r="A56" s="136" t="s">
        <v>44</v>
      </c>
      <c r="B56" s="137" t="s">
        <v>311</v>
      </c>
      <c r="C56" s="142"/>
      <c r="D56" s="20">
        <f t="shared" si="2"/>
        <v>0</v>
      </c>
      <c r="E56" s="125" t="s">
        <v>136</v>
      </c>
      <c r="F56" s="20">
        <v>0</v>
      </c>
    </row>
    <row r="57" spans="1:18" s="135" customFormat="1" ht="58.5" customHeight="1" x14ac:dyDescent="0.2">
      <c r="A57" s="133">
        <v>1250</v>
      </c>
      <c r="B57" s="121" t="s">
        <v>359</v>
      </c>
      <c r="C57" s="134">
        <v>7331</v>
      </c>
      <c r="D57" s="20">
        <f t="shared" si="2"/>
        <v>275951.8</v>
      </c>
      <c r="E57" s="11">
        <f>SUM(E58+E59+E62+E63)</f>
        <v>275951.8</v>
      </c>
      <c r="F57" s="125" t="s">
        <v>136</v>
      </c>
      <c r="R57" s="213"/>
    </row>
    <row r="58" spans="1:18" ht="41.25" customHeight="1" x14ac:dyDescent="0.2">
      <c r="A58" s="136" t="s">
        <v>45</v>
      </c>
      <c r="B58" s="137" t="s">
        <v>312</v>
      </c>
      <c r="C58" s="129"/>
      <c r="D58" s="20">
        <f t="shared" si="2"/>
        <v>274535.09999999998</v>
      </c>
      <c r="E58" s="20">
        <v>274535.09999999998</v>
      </c>
      <c r="F58" s="125" t="s">
        <v>136</v>
      </c>
      <c r="R58" s="217"/>
    </row>
    <row r="59" spans="1:18" ht="27.75" customHeight="1" x14ac:dyDescent="0.2">
      <c r="A59" s="136" t="s">
        <v>46</v>
      </c>
      <c r="B59" s="137" t="s">
        <v>313</v>
      </c>
      <c r="C59" s="142"/>
      <c r="D59" s="20">
        <f t="shared" si="2"/>
        <v>0</v>
      </c>
      <c r="E59" s="20">
        <f>SUM(E60+E61)</f>
        <v>0</v>
      </c>
      <c r="F59" s="125" t="s">
        <v>136</v>
      </c>
    </row>
    <row r="60" spans="1:18" ht="54" x14ac:dyDescent="0.2">
      <c r="A60" s="136" t="s">
        <v>47</v>
      </c>
      <c r="B60" s="137" t="s">
        <v>314</v>
      </c>
      <c r="C60" s="129"/>
      <c r="D60" s="20">
        <f t="shared" si="2"/>
        <v>0</v>
      </c>
      <c r="E60" s="20">
        <v>0</v>
      </c>
      <c r="F60" s="125" t="s">
        <v>136</v>
      </c>
    </row>
    <row r="61" spans="1:18" x14ac:dyDescent="0.2">
      <c r="A61" s="136" t="s">
        <v>48</v>
      </c>
      <c r="B61" s="137" t="s">
        <v>315</v>
      </c>
      <c r="C61" s="129"/>
      <c r="D61" s="20">
        <f t="shared" si="2"/>
        <v>0</v>
      </c>
      <c r="E61" s="20"/>
      <c r="F61" s="125" t="s">
        <v>136</v>
      </c>
    </row>
    <row r="62" spans="1:18" ht="27" x14ac:dyDescent="0.2">
      <c r="A62" s="136" t="s">
        <v>49</v>
      </c>
      <c r="B62" s="137" t="s">
        <v>316</v>
      </c>
      <c r="C62" s="142"/>
      <c r="D62" s="20">
        <f t="shared" si="2"/>
        <v>1416.7</v>
      </c>
      <c r="E62" s="20">
        <v>1416.7</v>
      </c>
      <c r="F62" s="125" t="s">
        <v>136</v>
      </c>
      <c r="R62" s="217"/>
    </row>
    <row r="63" spans="1:18" ht="40.5" customHeight="1" x14ac:dyDescent="0.2">
      <c r="A63" s="136" t="s">
        <v>50</v>
      </c>
      <c r="B63" s="137" t="s">
        <v>317</v>
      </c>
      <c r="C63" s="142"/>
      <c r="D63" s="20">
        <f t="shared" si="2"/>
        <v>0</v>
      </c>
      <c r="E63" s="20"/>
      <c r="F63" s="125" t="s">
        <v>136</v>
      </c>
    </row>
    <row r="64" spans="1:18" s="135" customFormat="1" ht="56.25" customHeight="1" x14ac:dyDescent="0.2">
      <c r="A64" s="133">
        <v>1260</v>
      </c>
      <c r="B64" s="121" t="s">
        <v>318</v>
      </c>
      <c r="C64" s="134">
        <v>7332</v>
      </c>
      <c r="D64" s="20">
        <f t="shared" si="2"/>
        <v>0</v>
      </c>
      <c r="E64" s="125" t="s">
        <v>136</v>
      </c>
      <c r="F64" s="20">
        <f>SUM(F65:F66)</f>
        <v>0</v>
      </c>
      <c r="R64" s="213"/>
    </row>
    <row r="65" spans="1:21" ht="40.5" x14ac:dyDescent="0.2">
      <c r="A65" s="136" t="s">
        <v>51</v>
      </c>
      <c r="B65" s="137" t="s">
        <v>319</v>
      </c>
      <c r="C65" s="142"/>
      <c r="D65" s="20">
        <f t="shared" si="2"/>
        <v>0</v>
      </c>
      <c r="E65" s="125" t="s">
        <v>136</v>
      </c>
      <c r="F65" s="20"/>
    </row>
    <row r="66" spans="1:21" ht="40.5" x14ac:dyDescent="0.2">
      <c r="A66" s="136" t="s">
        <v>52</v>
      </c>
      <c r="B66" s="137" t="s">
        <v>320</v>
      </c>
      <c r="C66" s="142"/>
      <c r="D66" s="20">
        <f t="shared" si="2"/>
        <v>0</v>
      </c>
      <c r="E66" s="125" t="s">
        <v>136</v>
      </c>
      <c r="F66" s="20">
        <v>0</v>
      </c>
    </row>
    <row r="67" spans="1:21" s="135" customFormat="1" ht="57" customHeight="1" x14ac:dyDescent="0.2">
      <c r="A67" s="133">
        <v>1300</v>
      </c>
      <c r="B67" s="121" t="s">
        <v>321</v>
      </c>
      <c r="C67" s="134">
        <v>7400</v>
      </c>
      <c r="D67" s="11">
        <f>SUM(D70+D72+D77+D81+D92+D95+D104)</f>
        <v>171302</v>
      </c>
      <c r="E67" s="11">
        <f>SUM(E70+E72+E77+E81+E92+E95+E101)</f>
        <v>171302</v>
      </c>
      <c r="F67" s="11">
        <f>SUM(F68+F98,F101)</f>
        <v>0</v>
      </c>
      <c r="R67" s="213"/>
    </row>
    <row r="68" spans="1:21" s="135" customFormat="1" ht="14.25" customHeight="1" x14ac:dyDescent="0.2">
      <c r="A68" s="133">
        <v>1310</v>
      </c>
      <c r="B68" s="121" t="s">
        <v>322</v>
      </c>
      <c r="C68" s="134">
        <v>7411</v>
      </c>
      <c r="D68" s="20">
        <f t="shared" si="2"/>
        <v>0</v>
      </c>
      <c r="E68" s="125" t="s">
        <v>136</v>
      </c>
      <c r="F68" s="20">
        <f>SUM(F69)</f>
        <v>0</v>
      </c>
      <c r="R68" s="213"/>
    </row>
    <row r="69" spans="1:21" ht="53.25" customHeight="1" x14ac:dyDescent="0.2">
      <c r="A69" s="136" t="s">
        <v>53</v>
      </c>
      <c r="B69" s="137" t="s">
        <v>323</v>
      </c>
      <c r="C69" s="142"/>
      <c r="D69" s="20">
        <f t="shared" si="2"/>
        <v>0</v>
      </c>
      <c r="E69" s="125" t="s">
        <v>136</v>
      </c>
      <c r="F69" s="20">
        <v>0</v>
      </c>
    </row>
    <row r="70" spans="1:21" s="135" customFormat="1" ht="14.25" customHeight="1" x14ac:dyDescent="0.2">
      <c r="A70" s="133">
        <v>1320</v>
      </c>
      <c r="B70" s="121" t="s">
        <v>324</v>
      </c>
      <c r="C70" s="134">
        <v>7412</v>
      </c>
      <c r="D70" s="20">
        <f t="shared" si="2"/>
        <v>0</v>
      </c>
      <c r="E70" s="11">
        <f>SUM(E71)</f>
        <v>0</v>
      </c>
      <c r="F70" s="125" t="s">
        <v>136</v>
      </c>
      <c r="R70" s="213"/>
    </row>
    <row r="71" spans="1:21" ht="40.5" x14ac:dyDescent="0.2">
      <c r="A71" s="136" t="s">
        <v>54</v>
      </c>
      <c r="B71" s="137" t="s">
        <v>325</v>
      </c>
      <c r="C71" s="142"/>
      <c r="D71" s="20">
        <f t="shared" si="2"/>
        <v>0</v>
      </c>
      <c r="E71" s="20"/>
      <c r="F71" s="125" t="s">
        <v>136</v>
      </c>
    </row>
    <row r="72" spans="1:21" s="135" customFormat="1" ht="28.5" customHeight="1" x14ac:dyDescent="0.2">
      <c r="A72" s="133">
        <v>1330</v>
      </c>
      <c r="B72" s="121" t="s">
        <v>326</v>
      </c>
      <c r="C72" s="134">
        <v>7415</v>
      </c>
      <c r="D72" s="20">
        <f t="shared" si="2"/>
        <v>6076</v>
      </c>
      <c r="E72" s="11">
        <f>SUM(E73:E76)</f>
        <v>6076</v>
      </c>
      <c r="F72" s="125" t="s">
        <v>136</v>
      </c>
      <c r="R72" s="213"/>
    </row>
    <row r="73" spans="1:21" ht="27" customHeight="1" x14ac:dyDescent="0.2">
      <c r="A73" s="136" t="s">
        <v>55</v>
      </c>
      <c r="B73" s="137" t="s">
        <v>327</v>
      </c>
      <c r="C73" s="142"/>
      <c r="D73" s="20">
        <f t="shared" si="2"/>
        <v>4130</v>
      </c>
      <c r="E73" s="20">
        <v>4130</v>
      </c>
      <c r="F73" s="125" t="s">
        <v>136</v>
      </c>
      <c r="R73" s="215"/>
      <c r="S73" s="128"/>
      <c r="T73" s="128"/>
      <c r="U73" s="128"/>
    </row>
    <row r="74" spans="1:21" ht="40.5" x14ac:dyDescent="0.2">
      <c r="A74" s="136" t="s">
        <v>56</v>
      </c>
      <c r="B74" s="137" t="s">
        <v>328</v>
      </c>
      <c r="C74" s="142"/>
      <c r="D74" s="20">
        <f t="shared" si="2"/>
        <v>0</v>
      </c>
      <c r="E74" s="20">
        <v>0</v>
      </c>
      <c r="F74" s="125" t="s">
        <v>136</v>
      </c>
    </row>
    <row r="75" spans="1:21" ht="54" hidden="1" x14ac:dyDescent="0.2">
      <c r="A75" s="136" t="s">
        <v>57</v>
      </c>
      <c r="B75" s="137" t="s">
        <v>329</v>
      </c>
      <c r="C75" s="142"/>
      <c r="D75" s="20">
        <f t="shared" si="2"/>
        <v>0</v>
      </c>
      <c r="E75" s="20">
        <v>0</v>
      </c>
      <c r="F75" s="125" t="s">
        <v>136</v>
      </c>
    </row>
    <row r="76" spans="1:21" x14ac:dyDescent="0.2">
      <c r="A76" s="126" t="s">
        <v>238</v>
      </c>
      <c r="B76" s="137" t="s">
        <v>330</v>
      </c>
      <c r="C76" s="142"/>
      <c r="D76" s="20">
        <f>SUM(E76:F76)</f>
        <v>1946</v>
      </c>
      <c r="E76" s="20">
        <v>1946</v>
      </c>
      <c r="F76" s="125" t="s">
        <v>136</v>
      </c>
      <c r="R76" s="215"/>
      <c r="S76" s="128"/>
      <c r="T76" s="128"/>
      <c r="U76" s="128"/>
    </row>
    <row r="77" spans="1:21" s="135" customFormat="1" ht="57.75" hidden="1" customHeight="1" x14ac:dyDescent="0.2">
      <c r="A77" s="133">
        <v>1340</v>
      </c>
      <c r="B77" s="121" t="s">
        <v>331</v>
      </c>
      <c r="C77" s="134">
        <v>7421</v>
      </c>
      <c r="D77" s="20">
        <f t="shared" si="2"/>
        <v>0</v>
      </c>
      <c r="E77" s="11">
        <f>E78+E79+E80</f>
        <v>0</v>
      </c>
      <c r="F77" s="125" t="s">
        <v>136</v>
      </c>
      <c r="R77" s="213"/>
    </row>
    <row r="78" spans="1:21" ht="95.25" hidden="1" customHeight="1" x14ac:dyDescent="0.2">
      <c r="A78" s="136" t="s">
        <v>239</v>
      </c>
      <c r="B78" s="137" t="s">
        <v>332</v>
      </c>
      <c r="C78" s="142"/>
      <c r="D78" s="20">
        <f t="shared" si="2"/>
        <v>0</v>
      </c>
      <c r="E78" s="20">
        <v>0</v>
      </c>
      <c r="F78" s="125" t="s">
        <v>136</v>
      </c>
    </row>
    <row r="79" spans="1:21" s="135" customFormat="1" ht="54.75" hidden="1" customHeight="1" x14ac:dyDescent="0.2">
      <c r="A79" s="136" t="s">
        <v>125</v>
      </c>
      <c r="B79" s="137" t="s">
        <v>333</v>
      </c>
      <c r="C79" s="129"/>
      <c r="D79" s="20">
        <f t="shared" si="2"/>
        <v>0</v>
      </c>
      <c r="E79" s="20">
        <v>0</v>
      </c>
      <c r="F79" s="125" t="s">
        <v>136</v>
      </c>
      <c r="R79" s="213"/>
    </row>
    <row r="80" spans="1:21" s="135" customFormat="1" ht="67.5" hidden="1" customHeight="1" x14ac:dyDescent="0.2">
      <c r="A80" s="126" t="s">
        <v>170</v>
      </c>
      <c r="B80" s="137" t="s">
        <v>334</v>
      </c>
      <c r="C80" s="129"/>
      <c r="D80" s="20">
        <f t="shared" si="2"/>
        <v>0</v>
      </c>
      <c r="E80" s="20">
        <v>0</v>
      </c>
      <c r="F80" s="125" t="s">
        <v>136</v>
      </c>
      <c r="R80" s="213"/>
    </row>
    <row r="81" spans="1:25" s="135" customFormat="1" ht="29.25" customHeight="1" x14ac:dyDescent="0.2">
      <c r="A81" s="133">
        <v>1350</v>
      </c>
      <c r="B81" s="121" t="s">
        <v>335</v>
      </c>
      <c r="C81" s="134">
        <v>7422</v>
      </c>
      <c r="D81" s="20">
        <f t="shared" si="2"/>
        <v>158126</v>
      </c>
      <c r="E81" s="11">
        <f>SUM(E82,E91)</f>
        <v>158126</v>
      </c>
      <c r="F81" s="125" t="s">
        <v>136</v>
      </c>
      <c r="R81" s="213"/>
    </row>
    <row r="82" spans="1:25" s="135" customFormat="1" ht="14.25" x14ac:dyDescent="0.2">
      <c r="A82" s="136" t="s">
        <v>58</v>
      </c>
      <c r="B82" s="137" t="s">
        <v>636</v>
      </c>
      <c r="C82" s="145"/>
      <c r="D82" s="20">
        <f t="shared" si="2"/>
        <v>88126</v>
      </c>
      <c r="E82" s="20">
        <f>SUM(E83:E90)</f>
        <v>88126</v>
      </c>
      <c r="F82" s="125" t="s">
        <v>136</v>
      </c>
      <c r="H82" s="35" t="s">
        <v>261</v>
      </c>
      <c r="I82" s="35" t="s">
        <v>258</v>
      </c>
      <c r="J82" s="146">
        <v>58</v>
      </c>
      <c r="R82" s="215"/>
      <c r="S82" s="128"/>
      <c r="T82" s="128"/>
      <c r="U82" s="128"/>
    </row>
    <row r="83" spans="1:25" s="135" customFormat="1" ht="27" x14ac:dyDescent="0.2">
      <c r="A83" s="136"/>
      <c r="B83" s="137" t="s">
        <v>641</v>
      </c>
      <c r="C83" s="145"/>
      <c r="D83" s="20">
        <f t="shared" ref="D83:D90" si="3">E83</f>
        <v>5508</v>
      </c>
      <c r="E83" s="20">
        <v>5508</v>
      </c>
      <c r="F83" s="125">
        <v>0</v>
      </c>
      <c r="H83" s="35"/>
      <c r="I83" s="35"/>
      <c r="J83" s="146"/>
      <c r="R83" s="215"/>
      <c r="S83" s="128"/>
      <c r="T83" s="128"/>
      <c r="U83" s="128"/>
    </row>
    <row r="84" spans="1:25" s="135" customFormat="1" ht="21" customHeight="1" x14ac:dyDescent="0.2">
      <c r="A84" s="136"/>
      <c r="B84" s="150" t="s">
        <v>661</v>
      </c>
      <c r="C84" s="145"/>
      <c r="D84" s="20">
        <f t="shared" si="3"/>
        <v>13398</v>
      </c>
      <c r="E84" s="20">
        <v>13398</v>
      </c>
      <c r="F84" s="125">
        <v>0</v>
      </c>
      <c r="H84" s="35"/>
      <c r="I84" s="35"/>
      <c r="J84" s="146"/>
      <c r="R84" s="215"/>
      <c r="S84" s="128"/>
      <c r="T84" s="128"/>
      <c r="U84" s="128"/>
    </row>
    <row r="85" spans="1:25" s="135" customFormat="1" ht="29.25" customHeight="1" x14ac:dyDescent="0.2">
      <c r="A85" s="136"/>
      <c r="B85" s="137" t="s">
        <v>654</v>
      </c>
      <c r="C85" s="145"/>
      <c r="D85" s="20">
        <f>E85</f>
        <v>10</v>
      </c>
      <c r="E85" s="20">
        <v>10</v>
      </c>
      <c r="F85" s="125"/>
      <c r="H85" s="35"/>
      <c r="I85" s="35"/>
      <c r="J85" s="146"/>
      <c r="R85" s="215"/>
      <c r="S85" s="128"/>
      <c r="T85" s="128"/>
      <c r="U85" s="128"/>
    </row>
    <row r="86" spans="1:25" s="135" customFormat="1" ht="14.25" x14ac:dyDescent="0.2">
      <c r="A86" s="136"/>
      <c r="B86" s="137" t="s">
        <v>637</v>
      </c>
      <c r="C86" s="145"/>
      <c r="D86" s="20">
        <f t="shared" si="3"/>
        <v>45150</v>
      </c>
      <c r="E86" s="20">
        <v>45150</v>
      </c>
      <c r="F86" s="125">
        <v>0</v>
      </c>
      <c r="H86" s="35"/>
      <c r="I86" s="35"/>
      <c r="J86" s="146"/>
      <c r="R86" s="215"/>
      <c r="S86" s="128"/>
      <c r="T86" s="128"/>
      <c r="U86" s="128"/>
    </row>
    <row r="87" spans="1:25" s="135" customFormat="1" ht="14.25" x14ac:dyDescent="0.2">
      <c r="A87" s="136"/>
      <c r="B87" s="137" t="s">
        <v>640</v>
      </c>
      <c r="C87" s="145"/>
      <c r="D87" s="20">
        <f t="shared" si="3"/>
        <v>22245</v>
      </c>
      <c r="E87" s="20">
        <v>22245</v>
      </c>
      <c r="F87" s="125">
        <v>0</v>
      </c>
      <c r="H87" s="35"/>
      <c r="I87" s="35"/>
      <c r="J87" s="146"/>
      <c r="R87" s="215"/>
      <c r="S87" s="128"/>
      <c r="T87" s="128"/>
      <c r="U87" s="128"/>
    </row>
    <row r="88" spans="1:25" s="135" customFormat="1" ht="14.25" x14ac:dyDescent="0.2">
      <c r="A88" s="136"/>
      <c r="B88" s="137" t="s">
        <v>638</v>
      </c>
      <c r="C88" s="145"/>
      <c r="D88" s="20">
        <f t="shared" si="3"/>
        <v>1200</v>
      </c>
      <c r="E88" s="20">
        <v>1200</v>
      </c>
      <c r="F88" s="125">
        <v>0</v>
      </c>
      <c r="H88" s="35"/>
      <c r="I88" s="35"/>
      <c r="J88" s="146"/>
      <c r="R88" s="215"/>
      <c r="S88" s="128"/>
      <c r="T88" s="128"/>
      <c r="U88" s="128"/>
    </row>
    <row r="89" spans="1:25" s="135" customFormat="1" ht="14.25" x14ac:dyDescent="0.2">
      <c r="A89" s="136"/>
      <c r="B89" s="137" t="s">
        <v>639</v>
      </c>
      <c r="C89" s="145"/>
      <c r="D89" s="20">
        <f t="shared" si="3"/>
        <v>190</v>
      </c>
      <c r="E89" s="20">
        <v>190</v>
      </c>
      <c r="F89" s="125">
        <v>0</v>
      </c>
      <c r="G89" s="125">
        <v>0</v>
      </c>
      <c r="H89" s="125">
        <v>0</v>
      </c>
      <c r="I89" s="125">
        <v>0</v>
      </c>
      <c r="J89" s="125">
        <v>0</v>
      </c>
      <c r="K89" s="125">
        <v>0</v>
      </c>
      <c r="L89" s="125">
        <v>0</v>
      </c>
      <c r="M89" s="125">
        <v>0</v>
      </c>
      <c r="N89" s="125">
        <v>0</v>
      </c>
      <c r="O89" s="125">
        <v>0</v>
      </c>
      <c r="P89" s="125">
        <v>0</v>
      </c>
      <c r="R89" s="215"/>
      <c r="S89" s="128"/>
      <c r="T89" s="128"/>
      <c r="U89" s="128"/>
    </row>
    <row r="90" spans="1:25" s="135" customFormat="1" ht="69" customHeight="1" x14ac:dyDescent="0.2">
      <c r="A90" s="136"/>
      <c r="B90" s="137" t="s">
        <v>647</v>
      </c>
      <c r="C90" s="145"/>
      <c r="D90" s="20">
        <f t="shared" si="3"/>
        <v>425</v>
      </c>
      <c r="E90" s="20">
        <v>425</v>
      </c>
      <c r="F90" s="125">
        <v>0</v>
      </c>
      <c r="H90" s="35"/>
      <c r="I90" s="35"/>
      <c r="J90" s="146"/>
      <c r="R90" s="215"/>
      <c r="S90" s="128"/>
      <c r="T90" s="128"/>
      <c r="U90" s="128"/>
    </row>
    <row r="91" spans="1:25" ht="39" customHeight="1" x14ac:dyDescent="0.2">
      <c r="A91" s="136" t="s">
        <v>59</v>
      </c>
      <c r="B91" s="137" t="s">
        <v>336</v>
      </c>
      <c r="C91" s="129"/>
      <c r="D91" s="20">
        <f t="shared" si="2"/>
        <v>70000</v>
      </c>
      <c r="E91" s="20">
        <v>70000</v>
      </c>
      <c r="F91" s="125" t="s">
        <v>136</v>
      </c>
      <c r="H91" s="35">
        <v>9540</v>
      </c>
      <c r="I91" s="35">
        <v>3960</v>
      </c>
      <c r="J91" s="31">
        <v>30</v>
      </c>
      <c r="R91" s="215"/>
      <c r="S91" s="128"/>
      <c r="T91" s="128"/>
      <c r="U91" s="128"/>
      <c r="W91" s="135"/>
      <c r="Y91" s="135"/>
    </row>
    <row r="92" spans="1:25" s="135" customFormat="1" ht="28.5" customHeight="1" x14ac:dyDescent="0.2">
      <c r="A92" s="133">
        <v>1360</v>
      </c>
      <c r="B92" s="121" t="s">
        <v>337</v>
      </c>
      <c r="C92" s="134">
        <v>7431</v>
      </c>
      <c r="D92" s="20">
        <f t="shared" si="2"/>
        <v>4000</v>
      </c>
      <c r="E92" s="11">
        <f>SUM(E93:E94)</f>
        <v>4000</v>
      </c>
      <c r="F92" s="125" t="s">
        <v>136</v>
      </c>
      <c r="G92" s="31"/>
      <c r="H92" s="31"/>
      <c r="R92" s="213"/>
    </row>
    <row r="93" spans="1:25" ht="54" customHeight="1" x14ac:dyDescent="0.2">
      <c r="A93" s="136" t="s">
        <v>60</v>
      </c>
      <c r="B93" s="137" t="s">
        <v>338</v>
      </c>
      <c r="C93" s="142"/>
      <c r="D93" s="20">
        <f>SUM(E93:F93)</f>
        <v>4000</v>
      </c>
      <c r="E93" s="20">
        <v>4000</v>
      </c>
      <c r="F93" s="125" t="s">
        <v>136</v>
      </c>
      <c r="R93" s="215"/>
      <c r="S93" s="128"/>
      <c r="T93" s="128"/>
      <c r="U93" s="128"/>
    </row>
    <row r="94" spans="1:25" s="135" customFormat="1" ht="40.5" hidden="1" x14ac:dyDescent="0.2">
      <c r="A94" s="136" t="s">
        <v>61</v>
      </c>
      <c r="B94" s="137" t="s">
        <v>339</v>
      </c>
      <c r="C94" s="142"/>
      <c r="D94" s="20">
        <f t="shared" si="2"/>
        <v>0</v>
      </c>
      <c r="E94" s="20">
        <v>0</v>
      </c>
      <c r="F94" s="125" t="s">
        <v>136</v>
      </c>
      <c r="R94" s="215"/>
      <c r="S94" s="128"/>
      <c r="T94" s="128"/>
      <c r="U94" s="128"/>
    </row>
    <row r="95" spans="1:25" s="135" customFormat="1" ht="28.5" hidden="1" customHeight="1" x14ac:dyDescent="0.2">
      <c r="A95" s="133">
        <v>1370</v>
      </c>
      <c r="B95" s="121" t="s">
        <v>340</v>
      </c>
      <c r="C95" s="134">
        <v>7441</v>
      </c>
      <c r="D95" s="20">
        <f t="shared" si="2"/>
        <v>0</v>
      </c>
      <c r="E95" s="20">
        <f>SUM(E96:E97)</f>
        <v>0</v>
      </c>
      <c r="F95" s="125" t="s">
        <v>136</v>
      </c>
      <c r="R95" s="213"/>
    </row>
    <row r="96" spans="1:25" s="135" customFormat="1" ht="108.75" hidden="1" customHeight="1" x14ac:dyDescent="0.2">
      <c r="A96" s="126" t="s">
        <v>62</v>
      </c>
      <c r="B96" s="137" t="s">
        <v>341</v>
      </c>
      <c r="C96" s="142"/>
      <c r="D96" s="20">
        <f t="shared" si="2"/>
        <v>0</v>
      </c>
      <c r="E96" s="20">
        <v>0</v>
      </c>
      <c r="F96" s="125" t="s">
        <v>136</v>
      </c>
      <c r="R96" s="213"/>
    </row>
    <row r="97" spans="1:18" s="135" customFormat="1" ht="109.5" hidden="1" customHeight="1" x14ac:dyDescent="0.2">
      <c r="A97" s="126" t="s">
        <v>143</v>
      </c>
      <c r="B97" s="137" t="s">
        <v>342</v>
      </c>
      <c r="C97" s="142"/>
      <c r="D97" s="20">
        <f t="shared" si="2"/>
        <v>0</v>
      </c>
      <c r="E97" s="20">
        <v>0</v>
      </c>
      <c r="F97" s="125" t="s">
        <v>136</v>
      </c>
      <c r="R97" s="213"/>
    </row>
    <row r="98" spans="1:18" s="135" customFormat="1" ht="27.75" hidden="1" customHeight="1" x14ac:dyDescent="0.2">
      <c r="A98" s="133">
        <v>1380</v>
      </c>
      <c r="B98" s="121" t="s">
        <v>343</v>
      </c>
      <c r="C98" s="134">
        <v>7442</v>
      </c>
      <c r="D98" s="20">
        <f t="shared" si="2"/>
        <v>0</v>
      </c>
      <c r="E98" s="125" t="s">
        <v>136</v>
      </c>
      <c r="F98" s="20">
        <f>SUM(F99:F100)</f>
        <v>0</v>
      </c>
      <c r="R98" s="213"/>
    </row>
    <row r="99" spans="1:18" ht="111" hidden="1" customHeight="1" x14ac:dyDescent="0.2">
      <c r="A99" s="136" t="s">
        <v>63</v>
      </c>
      <c r="B99" s="137" t="s">
        <v>344</v>
      </c>
      <c r="C99" s="142"/>
      <c r="D99" s="20">
        <f t="shared" si="2"/>
        <v>0</v>
      </c>
      <c r="E99" s="125" t="s">
        <v>136</v>
      </c>
      <c r="F99" s="20">
        <v>0</v>
      </c>
    </row>
    <row r="100" spans="1:18" s="135" customFormat="1" ht="123" hidden="1" customHeight="1" x14ac:dyDescent="0.2">
      <c r="A100" s="136" t="s">
        <v>64</v>
      </c>
      <c r="B100" s="137" t="s">
        <v>345</v>
      </c>
      <c r="C100" s="142"/>
      <c r="D100" s="20">
        <f>SUM(E100:F100)</f>
        <v>0</v>
      </c>
      <c r="E100" s="125" t="s">
        <v>136</v>
      </c>
      <c r="F100" s="20">
        <v>0</v>
      </c>
      <c r="R100" s="213"/>
    </row>
    <row r="101" spans="1:18" s="135" customFormat="1" ht="28.5" customHeight="1" x14ac:dyDescent="0.2">
      <c r="A101" s="136" t="s">
        <v>126</v>
      </c>
      <c r="B101" s="121" t="s">
        <v>346</v>
      </c>
      <c r="C101" s="134">
        <v>7451</v>
      </c>
      <c r="D101" s="20">
        <f>SUM(D102:D104)</f>
        <v>3100</v>
      </c>
      <c r="E101" s="11">
        <f>SUM(E104)</f>
        <v>3100</v>
      </c>
      <c r="F101" s="20">
        <f>SUM(F102:F104)</f>
        <v>0</v>
      </c>
      <c r="R101" s="213"/>
    </row>
    <row r="102" spans="1:18" ht="27" x14ac:dyDescent="0.2">
      <c r="A102" s="136" t="s">
        <v>127</v>
      </c>
      <c r="B102" s="137" t="s">
        <v>347</v>
      </c>
      <c r="C102" s="142"/>
      <c r="D102" s="20">
        <f>SUM(E102:F102)</f>
        <v>0</v>
      </c>
      <c r="E102" s="125" t="s">
        <v>136</v>
      </c>
      <c r="F102" s="20"/>
    </row>
    <row r="103" spans="1:18" ht="27" x14ac:dyDescent="0.2">
      <c r="A103" s="136" t="s">
        <v>128</v>
      </c>
      <c r="B103" s="137" t="s">
        <v>348</v>
      </c>
      <c r="C103" s="142"/>
      <c r="D103" s="20">
        <f>F103</f>
        <v>0</v>
      </c>
      <c r="E103" s="125" t="s">
        <v>136</v>
      </c>
      <c r="F103" s="20">
        <v>0</v>
      </c>
    </row>
    <row r="104" spans="1:18" ht="39.75" customHeight="1" x14ac:dyDescent="0.2">
      <c r="A104" s="136" t="s">
        <v>129</v>
      </c>
      <c r="B104" s="137" t="s">
        <v>349</v>
      </c>
      <c r="C104" s="142"/>
      <c r="D104" s="20">
        <f>SUM(E104:F104)</f>
        <v>3100</v>
      </c>
      <c r="E104" s="20">
        <v>3100</v>
      </c>
      <c r="F104" s="20">
        <v>0</v>
      </c>
      <c r="H104" s="35"/>
      <c r="I104" s="141"/>
    </row>
    <row r="105" spans="1:18" x14ac:dyDescent="0.2">
      <c r="C105" s="31"/>
      <c r="E105" s="31"/>
      <c r="F105" s="31"/>
    </row>
    <row r="106" spans="1:18" ht="17.25" x14ac:dyDescent="0.3">
      <c r="A106" s="232" t="s">
        <v>350</v>
      </c>
      <c r="B106" s="232"/>
      <c r="C106" s="232"/>
      <c r="D106" s="232"/>
      <c r="E106" s="232"/>
      <c r="F106" s="31"/>
    </row>
    <row r="107" spans="1:18" ht="39" customHeight="1" x14ac:dyDescent="0.25">
      <c r="A107" s="127"/>
      <c r="B107" s="235" t="s">
        <v>351</v>
      </c>
      <c r="C107" s="235"/>
      <c r="D107" s="235"/>
      <c r="E107" s="235"/>
      <c r="F107" s="31"/>
    </row>
    <row r="108" spans="1:18" ht="17.25" x14ac:dyDescent="0.3">
      <c r="A108" s="127"/>
      <c r="B108" s="112"/>
      <c r="C108" s="22"/>
      <c r="D108" s="227" t="s">
        <v>265</v>
      </c>
      <c r="E108" s="227"/>
      <c r="F108" s="31"/>
    </row>
    <row r="109" spans="1:18" ht="57" customHeight="1" x14ac:dyDescent="0.2">
      <c r="A109" s="147" t="s">
        <v>352</v>
      </c>
      <c r="B109" s="147" t="s">
        <v>267</v>
      </c>
      <c r="C109" s="17" t="s">
        <v>353</v>
      </c>
      <c r="D109" s="17" t="s">
        <v>354</v>
      </c>
      <c r="E109" s="17" t="s">
        <v>355</v>
      </c>
      <c r="F109" s="31"/>
    </row>
    <row r="110" spans="1:18" ht="21" customHeight="1" x14ac:dyDescent="0.2">
      <c r="A110" s="148"/>
      <c r="B110" s="149"/>
      <c r="C110" s="129">
        <v>1</v>
      </c>
      <c r="D110" s="129">
        <v>2</v>
      </c>
      <c r="E110" s="129">
        <v>3</v>
      </c>
      <c r="F110" s="31"/>
    </row>
    <row r="111" spans="1:18" ht="36.75" customHeight="1" x14ac:dyDescent="0.2">
      <c r="A111" s="129">
        <v>1</v>
      </c>
      <c r="B111" s="150" t="s">
        <v>273</v>
      </c>
      <c r="C111" s="125" t="s">
        <v>739</v>
      </c>
      <c r="D111" s="125">
        <v>42451.199999999997</v>
      </c>
      <c r="E111" s="125">
        <v>0</v>
      </c>
      <c r="F111" s="31"/>
    </row>
    <row r="112" spans="1:18" ht="30" customHeight="1" x14ac:dyDescent="0.2">
      <c r="A112" s="129">
        <v>2</v>
      </c>
      <c r="B112" s="150" t="s">
        <v>356</v>
      </c>
      <c r="C112" s="125">
        <v>19849.400000000001</v>
      </c>
      <c r="D112" s="125">
        <v>14462.4</v>
      </c>
      <c r="E112" s="125">
        <v>0</v>
      </c>
      <c r="F112" s="31"/>
    </row>
    <row r="113" spans="1:6" ht="30" customHeight="1" x14ac:dyDescent="0.2">
      <c r="A113" s="129">
        <v>3</v>
      </c>
      <c r="B113" s="150" t="s">
        <v>651</v>
      </c>
      <c r="C113" s="125">
        <v>57136.7</v>
      </c>
      <c r="D113" s="125">
        <v>41760</v>
      </c>
      <c r="E113" s="125">
        <v>137966.1</v>
      </c>
      <c r="F113" s="31"/>
    </row>
    <row r="114" spans="1:6" ht="20.25" customHeight="1" x14ac:dyDescent="0.2">
      <c r="A114" s="129">
        <v>4</v>
      </c>
      <c r="B114" s="150" t="s">
        <v>276</v>
      </c>
      <c r="C114" s="125">
        <v>75805.899999999994</v>
      </c>
      <c r="D114" s="125">
        <v>65538.3</v>
      </c>
      <c r="E114" s="125">
        <v>91707.4</v>
      </c>
      <c r="F114" s="31"/>
    </row>
    <row r="115" spans="1:6" ht="16.5" customHeight="1" x14ac:dyDescent="0.2">
      <c r="A115" s="129">
        <v>5</v>
      </c>
      <c r="B115" s="150" t="s">
        <v>357</v>
      </c>
      <c r="C115" s="97">
        <v>2097</v>
      </c>
      <c r="D115" s="97">
        <v>1372</v>
      </c>
      <c r="E115" s="129" t="s">
        <v>136</v>
      </c>
      <c r="F115" s="31"/>
    </row>
    <row r="116" spans="1:6" ht="18.75" customHeight="1" x14ac:dyDescent="0.2">
      <c r="A116" s="129">
        <v>6</v>
      </c>
      <c r="B116" s="150" t="s">
        <v>358</v>
      </c>
      <c r="C116" s="97">
        <v>2019</v>
      </c>
      <c r="D116" s="97">
        <v>1260</v>
      </c>
      <c r="E116" s="129" t="s">
        <v>136</v>
      </c>
      <c r="F116" s="31" t="s">
        <v>659</v>
      </c>
    </row>
    <row r="117" spans="1:6" x14ac:dyDescent="0.2">
      <c r="C117" s="31"/>
      <c r="E117" s="31"/>
      <c r="F117" s="31"/>
    </row>
    <row r="118" spans="1:6" x14ac:dyDescent="0.2">
      <c r="C118" s="31"/>
      <c r="E118" s="31"/>
      <c r="F118" s="31"/>
    </row>
    <row r="119" spans="1:6" x14ac:dyDescent="0.2">
      <c r="C119" s="31"/>
      <c r="E119" s="31"/>
      <c r="F119" s="31"/>
    </row>
    <row r="120" spans="1:6" x14ac:dyDescent="0.2">
      <c r="C120" s="31"/>
      <c r="E120" s="31"/>
      <c r="F120" s="31"/>
    </row>
    <row r="121" spans="1:6" x14ac:dyDescent="0.2">
      <c r="C121" s="31"/>
      <c r="E121" s="31"/>
      <c r="F121" s="31"/>
    </row>
    <row r="122" spans="1:6" x14ac:dyDescent="0.2">
      <c r="C122" s="31"/>
      <c r="E122" s="31"/>
      <c r="F122" s="31"/>
    </row>
    <row r="123" spans="1:6" x14ac:dyDescent="0.2">
      <c r="C123" s="31"/>
      <c r="E123" s="31"/>
      <c r="F123" s="31"/>
    </row>
    <row r="124" spans="1:6" x14ac:dyDescent="0.2">
      <c r="C124" s="31"/>
      <c r="E124" s="31"/>
      <c r="F124" s="31"/>
    </row>
    <row r="125" spans="1:6" x14ac:dyDescent="0.2">
      <c r="C125" s="31"/>
      <c r="E125" s="31"/>
      <c r="F125" s="31"/>
    </row>
    <row r="126" spans="1:6" x14ac:dyDescent="0.2">
      <c r="C126" s="31"/>
      <c r="E126" s="31"/>
      <c r="F126" s="31"/>
    </row>
    <row r="127" spans="1:6" x14ac:dyDescent="0.2">
      <c r="C127" s="31"/>
      <c r="E127" s="31"/>
      <c r="F127" s="31"/>
    </row>
    <row r="128" spans="1:6" x14ac:dyDescent="0.2">
      <c r="C128" s="31"/>
      <c r="E128" s="31"/>
      <c r="F128" s="31"/>
    </row>
    <row r="129" spans="3:6" x14ac:dyDescent="0.2">
      <c r="C129" s="31"/>
      <c r="E129" s="31"/>
      <c r="F129" s="31"/>
    </row>
    <row r="130" spans="3:6" x14ac:dyDescent="0.2">
      <c r="C130" s="31"/>
      <c r="E130" s="31"/>
      <c r="F130" s="31"/>
    </row>
    <row r="131" spans="3:6" x14ac:dyDescent="0.2">
      <c r="C131" s="31"/>
      <c r="E131" s="31"/>
      <c r="F131" s="31"/>
    </row>
    <row r="132" spans="3:6" x14ac:dyDescent="0.2">
      <c r="C132" s="31"/>
      <c r="E132" s="31"/>
      <c r="F132" s="31"/>
    </row>
    <row r="133" spans="3:6" x14ac:dyDescent="0.2">
      <c r="C133" s="31"/>
      <c r="E133" s="31"/>
      <c r="F133" s="31"/>
    </row>
    <row r="134" spans="3:6" x14ac:dyDescent="0.2">
      <c r="C134" s="31"/>
      <c r="E134" s="31"/>
      <c r="F134" s="31"/>
    </row>
    <row r="135" spans="3:6" x14ac:dyDescent="0.2">
      <c r="C135" s="31"/>
      <c r="E135" s="31"/>
      <c r="F135" s="31"/>
    </row>
    <row r="136" spans="3:6" x14ac:dyDescent="0.2">
      <c r="C136" s="31"/>
      <c r="E136" s="31"/>
      <c r="F136" s="31"/>
    </row>
    <row r="137" spans="3:6" x14ac:dyDescent="0.2">
      <c r="C137" s="31"/>
      <c r="E137" s="31"/>
      <c r="F137" s="31"/>
    </row>
    <row r="138" spans="3:6" x14ac:dyDescent="0.2">
      <c r="C138" s="31"/>
      <c r="E138" s="31"/>
      <c r="F138" s="31"/>
    </row>
    <row r="139" spans="3:6" x14ac:dyDescent="0.2">
      <c r="C139" s="31"/>
      <c r="E139" s="31"/>
      <c r="F139" s="31"/>
    </row>
    <row r="140" spans="3:6" x14ac:dyDescent="0.2">
      <c r="C140" s="31"/>
      <c r="E140" s="31"/>
      <c r="F140" s="31"/>
    </row>
    <row r="141" spans="3:6" x14ac:dyDescent="0.2">
      <c r="C141" s="31"/>
      <c r="E141" s="31"/>
      <c r="F141" s="31"/>
    </row>
    <row r="142" spans="3:6" x14ac:dyDescent="0.2">
      <c r="C142" s="31"/>
      <c r="E142" s="31"/>
      <c r="F142" s="31"/>
    </row>
    <row r="143" spans="3:6" x14ac:dyDescent="0.2">
      <c r="C143" s="31"/>
      <c r="E143" s="31"/>
      <c r="F143" s="31"/>
    </row>
    <row r="144" spans="3:6" x14ac:dyDescent="0.2">
      <c r="C144" s="31"/>
      <c r="E144" s="31"/>
      <c r="F144" s="31"/>
    </row>
    <row r="145" spans="3:6" x14ac:dyDescent="0.2">
      <c r="C145" s="31"/>
      <c r="E145" s="31"/>
      <c r="F145" s="31"/>
    </row>
    <row r="146" spans="3:6" x14ac:dyDescent="0.2">
      <c r="C146" s="31"/>
      <c r="E146" s="31"/>
      <c r="F146" s="31"/>
    </row>
    <row r="147" spans="3:6" x14ac:dyDescent="0.2">
      <c r="C147" s="31"/>
      <c r="E147" s="31"/>
      <c r="F147" s="31"/>
    </row>
    <row r="148" spans="3:6" x14ac:dyDescent="0.2">
      <c r="C148" s="31"/>
      <c r="E148" s="31"/>
      <c r="F148" s="31"/>
    </row>
    <row r="149" spans="3:6" x14ac:dyDescent="0.2">
      <c r="C149" s="31"/>
      <c r="E149" s="31"/>
      <c r="F149" s="31"/>
    </row>
    <row r="150" spans="3:6" x14ac:dyDescent="0.2">
      <c r="C150" s="31"/>
      <c r="E150" s="31"/>
      <c r="F150" s="31"/>
    </row>
    <row r="151" spans="3:6" x14ac:dyDescent="0.2">
      <c r="C151" s="31"/>
      <c r="E151" s="31"/>
      <c r="F151" s="31"/>
    </row>
    <row r="152" spans="3:6" x14ac:dyDescent="0.2">
      <c r="C152" s="31"/>
      <c r="E152" s="31"/>
      <c r="F152" s="31"/>
    </row>
    <row r="153" spans="3:6" x14ac:dyDescent="0.2">
      <c r="C153" s="31"/>
      <c r="E153" s="31"/>
      <c r="F153" s="31"/>
    </row>
    <row r="154" spans="3:6" x14ac:dyDescent="0.2">
      <c r="C154" s="31"/>
      <c r="E154" s="31"/>
      <c r="F154" s="31"/>
    </row>
    <row r="155" spans="3:6" x14ac:dyDescent="0.2">
      <c r="C155" s="31"/>
      <c r="E155" s="31"/>
      <c r="F155" s="31"/>
    </row>
    <row r="156" spans="3:6" x14ac:dyDescent="0.2">
      <c r="C156" s="31"/>
      <c r="E156" s="31"/>
      <c r="F156" s="31"/>
    </row>
    <row r="157" spans="3:6" x14ac:dyDescent="0.2">
      <c r="C157" s="31"/>
      <c r="E157" s="31"/>
      <c r="F157" s="31"/>
    </row>
    <row r="158" spans="3:6" x14ac:dyDescent="0.2">
      <c r="C158" s="31"/>
      <c r="E158" s="31"/>
      <c r="F158" s="31"/>
    </row>
    <row r="159" spans="3:6" x14ac:dyDescent="0.2">
      <c r="C159" s="31"/>
      <c r="E159" s="31"/>
      <c r="F159" s="31"/>
    </row>
    <row r="160" spans="3:6" x14ac:dyDescent="0.2">
      <c r="C160" s="31"/>
      <c r="E160" s="31"/>
      <c r="F160" s="31"/>
    </row>
    <row r="161" spans="3:6" x14ac:dyDescent="0.2">
      <c r="C161" s="31"/>
      <c r="E161" s="31"/>
      <c r="F161" s="31"/>
    </row>
    <row r="162" spans="3:6" x14ac:dyDescent="0.2">
      <c r="C162" s="31"/>
      <c r="E162" s="31"/>
      <c r="F162" s="31"/>
    </row>
    <row r="163" spans="3:6" x14ac:dyDescent="0.2">
      <c r="C163" s="31"/>
      <c r="E163" s="31"/>
      <c r="F163" s="31"/>
    </row>
    <row r="164" spans="3:6" x14ac:dyDescent="0.2">
      <c r="C164" s="31"/>
      <c r="E164" s="31"/>
      <c r="F164" s="31"/>
    </row>
    <row r="165" spans="3:6" x14ac:dyDescent="0.2">
      <c r="C165" s="31"/>
      <c r="E165" s="31"/>
      <c r="F165" s="31"/>
    </row>
    <row r="166" spans="3:6" x14ac:dyDescent="0.2">
      <c r="C166" s="31"/>
      <c r="E166" s="31"/>
      <c r="F166" s="31"/>
    </row>
    <row r="167" spans="3:6" x14ac:dyDescent="0.2">
      <c r="C167" s="31"/>
      <c r="E167" s="31"/>
      <c r="F167" s="31"/>
    </row>
    <row r="168" spans="3:6" x14ac:dyDescent="0.2">
      <c r="C168" s="31"/>
      <c r="E168" s="31"/>
      <c r="F168" s="31"/>
    </row>
    <row r="169" spans="3:6" x14ac:dyDescent="0.2">
      <c r="C169" s="31"/>
      <c r="E169" s="31"/>
      <c r="F169" s="31"/>
    </row>
    <row r="170" spans="3:6" x14ac:dyDescent="0.2">
      <c r="C170" s="31"/>
      <c r="E170" s="31"/>
      <c r="F170" s="31"/>
    </row>
    <row r="171" spans="3:6" x14ac:dyDescent="0.2">
      <c r="C171" s="31"/>
      <c r="E171" s="31"/>
      <c r="F171" s="31"/>
    </row>
    <row r="172" spans="3:6" x14ac:dyDescent="0.2">
      <c r="C172" s="31"/>
      <c r="E172" s="31"/>
      <c r="F172" s="31"/>
    </row>
    <row r="173" spans="3:6" x14ac:dyDescent="0.2">
      <c r="C173" s="31"/>
      <c r="E173" s="31"/>
      <c r="F173" s="31"/>
    </row>
    <row r="174" spans="3:6" x14ac:dyDescent="0.2">
      <c r="C174" s="31"/>
      <c r="E174" s="31"/>
      <c r="F174" s="31"/>
    </row>
    <row r="175" spans="3:6" x14ac:dyDescent="0.2">
      <c r="C175" s="31"/>
      <c r="E175" s="31"/>
      <c r="F175" s="31"/>
    </row>
    <row r="176" spans="3:6" x14ac:dyDescent="0.2">
      <c r="C176" s="31"/>
      <c r="E176" s="31"/>
      <c r="F176" s="31"/>
    </row>
    <row r="177" spans="3:6" x14ac:dyDescent="0.2">
      <c r="C177" s="31"/>
      <c r="E177" s="31"/>
      <c r="F177" s="31"/>
    </row>
    <row r="178" spans="3:6" x14ac:dyDescent="0.2">
      <c r="C178" s="31"/>
      <c r="E178" s="31"/>
      <c r="F178" s="31"/>
    </row>
  </sheetData>
  <mergeCells count="13">
    <mergeCell ref="I1:K1"/>
    <mergeCell ref="C1:F1"/>
    <mergeCell ref="A106:E106"/>
    <mergeCell ref="C2:F2"/>
    <mergeCell ref="I2:K2"/>
    <mergeCell ref="D108:E108"/>
    <mergeCell ref="C6:C7"/>
    <mergeCell ref="A6:A7"/>
    <mergeCell ref="E6:F6"/>
    <mergeCell ref="A4:F4"/>
    <mergeCell ref="D6:D7"/>
    <mergeCell ref="B6:B7"/>
    <mergeCell ref="B107:E107"/>
  </mergeCells>
  <phoneticPr fontId="1" type="noConversion"/>
  <pageMargins left="0.66929133858267698" right="0" top="0.143700787" bottom="0.222440945" header="0" footer="0"/>
  <pageSetup paperSize="9" orientation="portrait" useFirstPageNumber="1" r:id="rId1"/>
  <headerFooter alignWithMargins="0">
    <oddFooter>&amp;C&amp;P&amp;R&amp;[Բյուջե 2024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48"/>
  <sheetViews>
    <sheetView topLeftCell="A13" zoomScaleNormal="100" workbookViewId="0">
      <selection activeCell="J85" sqref="J85"/>
    </sheetView>
  </sheetViews>
  <sheetFormatPr defaultRowHeight="13.5" x14ac:dyDescent="0.25"/>
  <cols>
    <col min="1" max="1" width="6.28515625" style="1" customWidth="1"/>
    <col min="2" max="2" width="36.140625" style="1" customWidth="1"/>
    <col min="3" max="3" width="13.5703125" style="1" customWidth="1"/>
    <col min="4" max="4" width="13.7109375" style="1" customWidth="1"/>
    <col min="5" max="5" width="13.42578125" style="1" customWidth="1"/>
    <col min="6" max="6" width="13.5703125" style="1" customWidth="1"/>
    <col min="7" max="7" width="15.28515625" style="1" hidden="1" customWidth="1"/>
    <col min="8" max="8" width="9.28515625" style="1" bestFit="1" customWidth="1"/>
    <col min="9" max="9" width="20.28515625" style="1" customWidth="1"/>
    <col min="10" max="16384" width="9.140625" style="1"/>
  </cols>
  <sheetData>
    <row r="1" spans="1:11" ht="63" customHeight="1" x14ac:dyDescent="0.35">
      <c r="A1" s="167"/>
      <c r="B1" s="167"/>
      <c r="C1" s="167"/>
      <c r="D1" s="233" t="s">
        <v>743</v>
      </c>
      <c r="E1" s="233"/>
      <c r="F1" s="233"/>
    </row>
    <row r="2" spans="1:11" ht="63" customHeight="1" x14ac:dyDescent="0.35">
      <c r="A2" s="167"/>
      <c r="B2" s="167"/>
      <c r="C2" s="167"/>
      <c r="D2" s="233" t="s">
        <v>744</v>
      </c>
      <c r="E2" s="233"/>
      <c r="F2" s="233"/>
    </row>
    <row r="3" spans="1:11" ht="25.5" customHeight="1" x14ac:dyDescent="0.35">
      <c r="B3" s="242" t="s">
        <v>662</v>
      </c>
      <c r="C3" s="242"/>
      <c r="D3" s="242"/>
      <c r="E3" s="242"/>
    </row>
    <row r="4" spans="1:11" ht="24" customHeight="1" x14ac:dyDescent="0.25"/>
    <row r="5" spans="1:11" ht="33.75" customHeight="1" x14ac:dyDescent="0.3">
      <c r="A5" s="240" t="s">
        <v>663</v>
      </c>
      <c r="B5" s="240"/>
      <c r="C5" s="240"/>
      <c r="D5" s="240"/>
      <c r="E5" s="240"/>
    </row>
    <row r="6" spans="1:11" ht="8.25" customHeight="1" x14ac:dyDescent="0.25">
      <c r="A6" s="168" t="s">
        <v>664</v>
      </c>
      <c r="B6" s="168"/>
      <c r="C6" s="168"/>
      <c r="D6" s="168"/>
    </row>
    <row r="7" spans="1:11" x14ac:dyDescent="0.25">
      <c r="E7" s="2" t="s">
        <v>265</v>
      </c>
    </row>
    <row r="8" spans="1:11" ht="30" customHeight="1" x14ac:dyDescent="0.25">
      <c r="A8" s="243" t="s">
        <v>665</v>
      </c>
      <c r="B8" s="243"/>
      <c r="C8" s="243" t="s">
        <v>666</v>
      </c>
      <c r="D8" s="245" t="s">
        <v>270</v>
      </c>
      <c r="E8" s="246"/>
    </row>
    <row r="9" spans="1:11" ht="28.5" x14ac:dyDescent="0.25">
      <c r="A9" s="244"/>
      <c r="B9" s="244"/>
      <c r="C9" s="244"/>
      <c r="D9" s="166" t="s">
        <v>587</v>
      </c>
      <c r="E9" s="166" t="s">
        <v>588</v>
      </c>
    </row>
    <row r="10" spans="1:1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</row>
    <row r="11" spans="1:11" ht="30" customHeight="1" x14ac:dyDescent="0.25">
      <c r="A11" s="158">
        <v>8000</v>
      </c>
      <c r="B11" s="169" t="s">
        <v>667</v>
      </c>
      <c r="C11" s="4" t="e">
        <f>'Հատված 1'!D9-#REF!</f>
        <v>#REF!</v>
      </c>
      <c r="D11" s="4" t="e">
        <f>'Հատված 1'!E9-#REF!</f>
        <v>#REF!</v>
      </c>
      <c r="E11" s="4" t="e">
        <f>'Հատված 1'!F9-#REF!</f>
        <v>#REF!</v>
      </c>
      <c r="I11" s="170"/>
      <c r="K11" s="170"/>
    </row>
    <row r="13" spans="1:11" ht="8.25" customHeight="1" x14ac:dyDescent="0.25"/>
    <row r="14" spans="1:11" ht="24.75" customHeight="1" x14ac:dyDescent="0.25">
      <c r="E14" s="241"/>
      <c r="F14" s="241"/>
    </row>
    <row r="15" spans="1:11" ht="62.1" customHeight="1" x14ac:dyDescent="0.25">
      <c r="D15" s="233" t="s">
        <v>745</v>
      </c>
      <c r="E15" s="236"/>
      <c r="F15" s="236"/>
    </row>
    <row r="16" spans="1:11" ht="68.25" customHeight="1" x14ac:dyDescent="0.25">
      <c r="D16" s="233" t="s">
        <v>746</v>
      </c>
      <c r="E16" s="236"/>
      <c r="F16" s="236"/>
    </row>
    <row r="17" spans="1:12" ht="20.25" x14ac:dyDescent="0.35">
      <c r="A17" s="247" t="s">
        <v>668</v>
      </c>
      <c r="B17" s="247"/>
      <c r="C17" s="247"/>
      <c r="D17" s="247"/>
      <c r="E17" s="247"/>
      <c r="F17" s="247"/>
    </row>
    <row r="18" spans="1:12" ht="17.25" x14ac:dyDescent="0.3">
      <c r="B18" s="171"/>
    </row>
    <row r="19" spans="1:12" ht="32.25" customHeight="1" x14ac:dyDescent="0.3">
      <c r="A19" s="240" t="s">
        <v>669</v>
      </c>
      <c r="B19" s="240"/>
      <c r="C19" s="240"/>
      <c r="D19" s="240"/>
      <c r="E19" s="240"/>
      <c r="F19" s="240"/>
    </row>
    <row r="20" spans="1:12" ht="14.25" customHeight="1" x14ac:dyDescent="0.25">
      <c r="A20" s="168" t="s">
        <v>670</v>
      </c>
    </row>
    <row r="21" spans="1:12" ht="14.25" customHeight="1" x14ac:dyDescent="0.25">
      <c r="E21" s="2" t="s">
        <v>360</v>
      </c>
    </row>
    <row r="22" spans="1:12" ht="38.25" customHeight="1" x14ac:dyDescent="0.25">
      <c r="A22" s="243">
        <f ca="1">A22:F67</f>
        <v>0</v>
      </c>
      <c r="B22" s="248" t="s">
        <v>589</v>
      </c>
      <c r="C22" s="249"/>
      <c r="D22" s="243" t="s">
        <v>269</v>
      </c>
      <c r="E22" s="245" t="s">
        <v>270</v>
      </c>
      <c r="F22" s="246"/>
      <c r="G22" s="172" t="s">
        <v>671</v>
      </c>
    </row>
    <row r="23" spans="1:12" ht="26.25" customHeight="1" x14ac:dyDescent="0.25">
      <c r="A23" s="244"/>
      <c r="B23" s="166" t="s">
        <v>590</v>
      </c>
      <c r="C23" s="173" t="s">
        <v>672</v>
      </c>
      <c r="D23" s="244"/>
      <c r="E23" s="166" t="s">
        <v>587</v>
      </c>
      <c r="F23" s="166" t="s">
        <v>588</v>
      </c>
      <c r="G23" s="174"/>
      <c r="I23" s="5"/>
    </row>
    <row r="24" spans="1:12" x14ac:dyDescent="0.25">
      <c r="A24" s="3">
        <v>1</v>
      </c>
      <c r="B24" s="3">
        <v>2</v>
      </c>
      <c r="C24" s="3" t="s">
        <v>102</v>
      </c>
      <c r="D24" s="3">
        <v>4</v>
      </c>
      <c r="E24" s="3">
        <v>5</v>
      </c>
      <c r="F24" s="3">
        <v>6</v>
      </c>
      <c r="G24" s="174"/>
    </row>
    <row r="25" spans="1:12" s="168" customFormat="1" ht="40.5" customHeight="1" x14ac:dyDescent="0.25">
      <c r="A25" s="158">
        <v>8010</v>
      </c>
      <c r="B25" s="6" t="s">
        <v>673</v>
      </c>
      <c r="C25" s="172"/>
      <c r="D25" s="4" t="e">
        <f>SUM(E25:F25)</f>
        <v>#REF!</v>
      </c>
      <c r="E25" s="14" t="e">
        <f>-D11</f>
        <v>#REF!</v>
      </c>
      <c r="F25" s="4" t="e">
        <f>-E11</f>
        <v>#REF!</v>
      </c>
      <c r="G25" s="175"/>
      <c r="H25" s="176"/>
      <c r="I25" s="5"/>
      <c r="J25" s="177"/>
      <c r="L25" s="177"/>
    </row>
    <row r="26" spans="1:12" ht="40.5" customHeight="1" x14ac:dyDescent="0.25">
      <c r="A26" s="158">
        <v>8100</v>
      </c>
      <c r="B26" s="6" t="s">
        <v>674</v>
      </c>
      <c r="C26" s="174"/>
      <c r="D26" s="4">
        <f>SUM(E26:F26)</f>
        <v>1458937.219</v>
      </c>
      <c r="E26" s="207">
        <f>E27+E51</f>
        <v>4030.1869999999981</v>
      </c>
      <c r="F26" s="4">
        <f>SUM(F27+F51)</f>
        <v>1454907.0320000001</v>
      </c>
      <c r="G26" s="175"/>
      <c r="H26" s="178"/>
      <c r="J26" s="170"/>
      <c r="L26" s="170"/>
    </row>
    <row r="27" spans="1:12" ht="27" customHeight="1" x14ac:dyDescent="0.25">
      <c r="A27" s="7">
        <v>8110</v>
      </c>
      <c r="B27" s="179" t="s">
        <v>675</v>
      </c>
      <c r="C27" s="174"/>
      <c r="D27" s="180">
        <f t="shared" ref="D27:D43" si="0">SUM(E27:F27)</f>
        <v>0</v>
      </c>
      <c r="E27" s="181">
        <v>0</v>
      </c>
      <c r="F27" s="182">
        <f>SUM(F28+F32)</f>
        <v>0</v>
      </c>
      <c r="G27" s="175"/>
      <c r="H27" s="178"/>
    </row>
    <row r="28" spans="1:12" ht="42" customHeight="1" x14ac:dyDescent="0.25">
      <c r="A28" s="7">
        <v>8111</v>
      </c>
      <c r="B28" s="8" t="s">
        <v>676</v>
      </c>
      <c r="C28" s="174"/>
      <c r="D28" s="180">
        <f t="shared" si="0"/>
        <v>0</v>
      </c>
      <c r="E28" s="9" t="s">
        <v>677</v>
      </c>
      <c r="F28" s="180">
        <f>SUM(F30:F31)</f>
        <v>0</v>
      </c>
      <c r="G28" s="175"/>
    </row>
    <row r="29" spans="1:12" x14ac:dyDescent="0.25">
      <c r="A29" s="7"/>
      <c r="B29" s="10" t="s">
        <v>678</v>
      </c>
      <c r="C29" s="174"/>
      <c r="D29" s="180">
        <f t="shared" si="0"/>
        <v>0</v>
      </c>
      <c r="E29" s="9"/>
      <c r="F29" s="180"/>
      <c r="G29" s="175"/>
    </row>
    <row r="30" spans="1:12" x14ac:dyDescent="0.25">
      <c r="A30" s="7">
        <v>8112</v>
      </c>
      <c r="B30" s="183" t="s">
        <v>679</v>
      </c>
      <c r="C30" s="184" t="s">
        <v>680</v>
      </c>
      <c r="D30" s="180">
        <f t="shared" si="0"/>
        <v>0</v>
      </c>
      <c r="E30" s="9" t="s">
        <v>677</v>
      </c>
      <c r="F30" s="180">
        <v>0</v>
      </c>
      <c r="G30" s="175"/>
      <c r="H30" s="5"/>
    </row>
    <row r="31" spans="1:12" x14ac:dyDescent="0.25">
      <c r="A31" s="7">
        <v>8113</v>
      </c>
      <c r="B31" s="183" t="s">
        <v>681</v>
      </c>
      <c r="C31" s="184" t="s">
        <v>682</v>
      </c>
      <c r="D31" s="180">
        <f t="shared" si="0"/>
        <v>0</v>
      </c>
      <c r="E31" s="9" t="s">
        <v>677</v>
      </c>
      <c r="F31" s="180">
        <v>0</v>
      </c>
      <c r="G31" s="175"/>
    </row>
    <row r="32" spans="1:12" s="188" customFormat="1" ht="29.25" customHeight="1" x14ac:dyDescent="0.25">
      <c r="A32" s="7">
        <v>8120</v>
      </c>
      <c r="B32" s="8" t="s">
        <v>683</v>
      </c>
      <c r="C32" s="184"/>
      <c r="D32" s="180">
        <f t="shared" si="0"/>
        <v>0</v>
      </c>
      <c r="E32" s="185"/>
      <c r="F32" s="180">
        <f>SUM(F34)</f>
        <v>0</v>
      </c>
      <c r="G32" s="186"/>
      <c r="H32" s="187"/>
    </row>
    <row r="33" spans="1:8" s="188" customFormat="1" x14ac:dyDescent="0.25">
      <c r="A33" s="7"/>
      <c r="B33" s="10" t="s">
        <v>270</v>
      </c>
      <c r="C33" s="184"/>
      <c r="D33" s="180">
        <f t="shared" si="0"/>
        <v>0</v>
      </c>
      <c r="E33" s="189"/>
      <c r="F33" s="190"/>
      <c r="G33" s="186"/>
    </row>
    <row r="34" spans="1:8" s="188" customFormat="1" ht="15.75" customHeight="1" x14ac:dyDescent="0.25">
      <c r="A34" s="7">
        <v>8121</v>
      </c>
      <c r="B34" s="8" t="s">
        <v>684</v>
      </c>
      <c r="C34" s="184"/>
      <c r="D34" s="180">
        <f t="shared" si="0"/>
        <v>0</v>
      </c>
      <c r="E34" s="9" t="s">
        <v>677</v>
      </c>
      <c r="F34" s="180">
        <v>0</v>
      </c>
      <c r="G34" s="186"/>
    </row>
    <row r="35" spans="1:8" s="188" customFormat="1" x14ac:dyDescent="0.25">
      <c r="A35" s="7"/>
      <c r="B35" s="10" t="s">
        <v>678</v>
      </c>
      <c r="C35" s="184"/>
      <c r="D35" s="180">
        <f t="shared" si="0"/>
        <v>0</v>
      </c>
      <c r="E35" s="189"/>
      <c r="F35" s="180">
        <v>0</v>
      </c>
      <c r="G35" s="186"/>
    </row>
    <row r="36" spans="1:8" s="188" customFormat="1" ht="27.75" customHeight="1" x14ac:dyDescent="0.25">
      <c r="A36" s="158">
        <v>8122</v>
      </c>
      <c r="B36" s="179" t="s">
        <v>685</v>
      </c>
      <c r="C36" s="184" t="s">
        <v>686</v>
      </c>
      <c r="D36" s="180">
        <f t="shared" si="0"/>
        <v>0</v>
      </c>
      <c r="E36" s="9" t="s">
        <v>677</v>
      </c>
      <c r="F36" s="180">
        <v>0</v>
      </c>
      <c r="G36" s="186"/>
      <c r="H36" s="187"/>
    </row>
    <row r="37" spans="1:8" s="188" customFormat="1" x14ac:dyDescent="0.25">
      <c r="A37" s="158"/>
      <c r="B37" s="191" t="s">
        <v>678</v>
      </c>
      <c r="C37" s="184"/>
      <c r="D37" s="180">
        <f t="shared" si="0"/>
        <v>0</v>
      </c>
      <c r="E37" s="189"/>
      <c r="F37" s="190"/>
      <c r="G37" s="186"/>
    </row>
    <row r="38" spans="1:8" s="188" customFormat="1" x14ac:dyDescent="0.25">
      <c r="A38" s="158">
        <v>8123</v>
      </c>
      <c r="B38" s="191" t="s">
        <v>687</v>
      </c>
      <c r="C38" s="184"/>
      <c r="D38" s="180">
        <f t="shared" si="0"/>
        <v>0</v>
      </c>
      <c r="E38" s="9" t="s">
        <v>677</v>
      </c>
      <c r="F38" s="180">
        <v>0</v>
      </c>
      <c r="G38" s="186"/>
    </row>
    <row r="39" spans="1:8" s="188" customFormat="1" x14ac:dyDescent="0.25">
      <c r="A39" s="158">
        <v>8124</v>
      </c>
      <c r="B39" s="191" t="s">
        <v>688</v>
      </c>
      <c r="C39" s="184"/>
      <c r="D39" s="180">
        <f t="shared" si="0"/>
        <v>0</v>
      </c>
      <c r="E39" s="9" t="s">
        <v>677</v>
      </c>
      <c r="F39" s="180">
        <v>0</v>
      </c>
      <c r="G39" s="186"/>
    </row>
    <row r="40" spans="1:8" s="188" customFormat="1" ht="27.75" customHeight="1" x14ac:dyDescent="0.25">
      <c r="A40" s="158">
        <v>8130</v>
      </c>
      <c r="B40" s="179" t="s">
        <v>689</v>
      </c>
      <c r="C40" s="184" t="s">
        <v>690</v>
      </c>
      <c r="D40" s="180">
        <f t="shared" si="0"/>
        <v>0</v>
      </c>
      <c r="E40" s="9" t="s">
        <v>677</v>
      </c>
      <c r="F40" s="180">
        <v>0</v>
      </c>
      <c r="G40" s="186"/>
      <c r="H40" s="187"/>
    </row>
    <row r="41" spans="1:8" s="188" customFormat="1" x14ac:dyDescent="0.25">
      <c r="A41" s="158"/>
      <c r="B41" s="191" t="s">
        <v>678</v>
      </c>
      <c r="C41" s="184"/>
      <c r="D41" s="180">
        <f t="shared" si="0"/>
        <v>0</v>
      </c>
      <c r="E41" s="185"/>
      <c r="F41" s="180"/>
      <c r="G41" s="186"/>
    </row>
    <row r="42" spans="1:8" s="188" customFormat="1" x14ac:dyDescent="0.25">
      <c r="A42" s="158">
        <v>8131</v>
      </c>
      <c r="B42" s="191" t="s">
        <v>691</v>
      </c>
      <c r="C42" s="184"/>
      <c r="D42" s="180">
        <f t="shared" si="0"/>
        <v>0</v>
      </c>
      <c r="E42" s="9" t="s">
        <v>677</v>
      </c>
      <c r="F42" s="180">
        <v>0</v>
      </c>
      <c r="G42" s="186"/>
    </row>
    <row r="43" spans="1:8" s="188" customFormat="1" x14ac:dyDescent="0.25">
      <c r="A43" s="158">
        <v>8132</v>
      </c>
      <c r="B43" s="191" t="s">
        <v>692</v>
      </c>
      <c r="C43" s="184"/>
      <c r="D43" s="180">
        <f t="shared" si="0"/>
        <v>0</v>
      </c>
      <c r="E43" s="9" t="s">
        <v>677</v>
      </c>
      <c r="F43" s="180">
        <v>0</v>
      </c>
      <c r="G43" s="186"/>
    </row>
    <row r="44" spans="1:8" ht="27" customHeight="1" x14ac:dyDescent="0.25">
      <c r="A44" s="158">
        <v>8140</v>
      </c>
      <c r="B44" s="179" t="s">
        <v>693</v>
      </c>
      <c r="C44" s="184"/>
      <c r="D44" s="4">
        <f>SUM(E44:F44)</f>
        <v>0</v>
      </c>
      <c r="E44" s="13">
        <f>SUM(E45)</f>
        <v>0</v>
      </c>
      <c r="F44" s="11">
        <f>SUM(F45)</f>
        <v>0</v>
      </c>
      <c r="G44" s="175"/>
      <c r="H44" s="192"/>
    </row>
    <row r="45" spans="1:8" ht="40.5" customHeight="1" x14ac:dyDescent="0.25">
      <c r="A45" s="158">
        <v>8141</v>
      </c>
      <c r="B45" s="179" t="s">
        <v>694</v>
      </c>
      <c r="C45" s="184" t="s">
        <v>686</v>
      </c>
      <c r="D45" s="4">
        <f t="shared" ref="D45:D81" si="1">SUM(E45:F45)</f>
        <v>0</v>
      </c>
      <c r="E45" s="13">
        <f>SUM(E46:E47)</f>
        <v>0</v>
      </c>
      <c r="F45" s="11">
        <f>SUM(F46:F47)</f>
        <v>0</v>
      </c>
      <c r="G45" s="175"/>
      <c r="H45" s="192"/>
    </row>
    <row r="46" spans="1:8" x14ac:dyDescent="0.25">
      <c r="A46" s="158">
        <v>8142</v>
      </c>
      <c r="B46" s="191" t="s">
        <v>695</v>
      </c>
      <c r="C46" s="12"/>
      <c r="D46" s="4">
        <f t="shared" si="1"/>
        <v>0</v>
      </c>
      <c r="E46" s="193"/>
      <c r="F46" s="13" t="s">
        <v>677</v>
      </c>
      <c r="G46" s="175"/>
    </row>
    <row r="47" spans="1:8" x14ac:dyDescent="0.25">
      <c r="A47" s="158">
        <v>8143</v>
      </c>
      <c r="B47" s="191" t="s">
        <v>696</v>
      </c>
      <c r="C47" s="12"/>
      <c r="D47" s="4">
        <f t="shared" si="1"/>
        <v>0</v>
      </c>
      <c r="E47" s="193"/>
      <c r="F47" s="4">
        <v>0</v>
      </c>
      <c r="G47" s="175"/>
    </row>
    <row r="48" spans="1:8" ht="39.75" customHeight="1" x14ac:dyDescent="0.25">
      <c r="A48" s="158">
        <v>8150</v>
      </c>
      <c r="B48" s="179" t="s">
        <v>697</v>
      </c>
      <c r="C48" s="194" t="s">
        <v>690</v>
      </c>
      <c r="D48" s="4">
        <f t="shared" si="1"/>
        <v>0</v>
      </c>
      <c r="E48" s="13">
        <f>SUM(E49:E50)</f>
        <v>0</v>
      </c>
      <c r="F48" s="4">
        <v>0</v>
      </c>
      <c r="G48" s="175"/>
      <c r="H48" s="192"/>
    </row>
    <row r="49" spans="1:12" x14ac:dyDescent="0.25">
      <c r="A49" s="158">
        <v>8151</v>
      </c>
      <c r="B49" s="191" t="s">
        <v>691</v>
      </c>
      <c r="C49" s="194"/>
      <c r="D49" s="4">
        <f t="shared" si="1"/>
        <v>0</v>
      </c>
      <c r="E49" s="193"/>
      <c r="F49" s="14" t="s">
        <v>136</v>
      </c>
      <c r="G49" s="175"/>
    </row>
    <row r="50" spans="1:12" x14ac:dyDescent="0.25">
      <c r="A50" s="158">
        <v>8152</v>
      </c>
      <c r="B50" s="191" t="s">
        <v>698</v>
      </c>
      <c r="C50" s="194"/>
      <c r="D50" s="4">
        <f t="shared" si="1"/>
        <v>0</v>
      </c>
      <c r="E50" s="13">
        <v>0</v>
      </c>
      <c r="F50" s="4">
        <v>0</v>
      </c>
      <c r="G50" s="175"/>
    </row>
    <row r="51" spans="1:12" ht="40.5" customHeight="1" x14ac:dyDescent="0.25">
      <c r="A51" s="158">
        <v>8160</v>
      </c>
      <c r="B51" s="179" t="s">
        <v>699</v>
      </c>
      <c r="C51" s="194"/>
      <c r="D51" s="4">
        <f t="shared" si="1"/>
        <v>1458937.219</v>
      </c>
      <c r="E51" s="14">
        <f>SUM(E56+E59+E67+E68)</f>
        <v>4030.1869999999981</v>
      </c>
      <c r="F51" s="4">
        <f>SUM(F52+F56+F59+F67+F68)</f>
        <v>1454907.0320000001</v>
      </c>
      <c r="G51" s="175"/>
      <c r="H51" s="192"/>
      <c r="J51" s="170"/>
      <c r="L51" s="170"/>
    </row>
    <row r="52" spans="1:12" ht="40.5" customHeight="1" x14ac:dyDescent="0.25">
      <c r="A52" s="158">
        <v>8161</v>
      </c>
      <c r="B52" s="8" t="s">
        <v>700</v>
      </c>
      <c r="C52" s="194"/>
      <c r="D52" s="4">
        <f t="shared" si="1"/>
        <v>0</v>
      </c>
      <c r="E52" s="195" t="s">
        <v>677</v>
      </c>
      <c r="F52" s="4">
        <f>SUM(F53:F55)</f>
        <v>0</v>
      </c>
      <c r="G52" s="175"/>
    </row>
    <row r="53" spans="1:12" ht="41.25" customHeight="1" x14ac:dyDescent="0.25">
      <c r="A53" s="158">
        <v>8162</v>
      </c>
      <c r="B53" s="191" t="s">
        <v>701</v>
      </c>
      <c r="C53" s="194" t="s">
        <v>702</v>
      </c>
      <c r="D53" s="4">
        <f t="shared" si="1"/>
        <v>0</v>
      </c>
      <c r="E53" s="13" t="s">
        <v>677</v>
      </c>
      <c r="F53" s="4">
        <v>0</v>
      </c>
      <c r="G53" s="175"/>
    </row>
    <row r="54" spans="1:12" ht="123" customHeight="1" x14ac:dyDescent="0.25">
      <c r="A54" s="15">
        <v>8163</v>
      </c>
      <c r="B54" s="191" t="s">
        <v>703</v>
      </c>
      <c r="C54" s="194" t="s">
        <v>702</v>
      </c>
      <c r="D54" s="4">
        <f t="shared" si="1"/>
        <v>0</v>
      </c>
      <c r="E54" s="196" t="s">
        <v>677</v>
      </c>
      <c r="F54" s="4">
        <v>0</v>
      </c>
      <c r="G54" s="175"/>
    </row>
    <row r="55" spans="1:12" ht="27" x14ac:dyDescent="0.25">
      <c r="A55" s="158">
        <v>8164</v>
      </c>
      <c r="B55" s="191" t="s">
        <v>704</v>
      </c>
      <c r="C55" s="194" t="s">
        <v>705</v>
      </c>
      <c r="D55" s="4">
        <f t="shared" si="1"/>
        <v>0</v>
      </c>
      <c r="E55" s="13" t="s">
        <v>677</v>
      </c>
      <c r="F55" s="4"/>
      <c r="G55" s="175"/>
    </row>
    <row r="56" spans="1:12" ht="32.25" customHeight="1" x14ac:dyDescent="0.25">
      <c r="A56" s="158">
        <v>8170</v>
      </c>
      <c r="B56" s="8" t="s">
        <v>706</v>
      </c>
      <c r="C56" s="194"/>
      <c r="D56" s="4">
        <f t="shared" si="1"/>
        <v>0</v>
      </c>
      <c r="E56" s="195">
        <f>SUM(E57:E58)</f>
        <v>0</v>
      </c>
      <c r="F56" s="197">
        <f>SUM(F57:F58)</f>
        <v>0</v>
      </c>
      <c r="G56" s="175"/>
      <c r="H56" s="192"/>
    </row>
    <row r="57" spans="1:12" ht="40.5" x14ac:dyDescent="0.25">
      <c r="A57" s="158">
        <v>8171</v>
      </c>
      <c r="B57" s="191" t="s">
        <v>707</v>
      </c>
      <c r="C57" s="194" t="s">
        <v>708</v>
      </c>
      <c r="D57" s="4">
        <f t="shared" si="1"/>
        <v>0</v>
      </c>
      <c r="E57" s="13"/>
      <c r="F57" s="4">
        <v>0</v>
      </c>
      <c r="G57" s="175"/>
    </row>
    <row r="58" spans="1:12" x14ac:dyDescent="0.25">
      <c r="A58" s="158">
        <v>8172</v>
      </c>
      <c r="B58" s="183" t="s">
        <v>709</v>
      </c>
      <c r="C58" s="194" t="s">
        <v>710</v>
      </c>
      <c r="D58" s="4">
        <f t="shared" si="1"/>
        <v>0</v>
      </c>
      <c r="E58" s="13"/>
      <c r="F58" s="4">
        <v>0</v>
      </c>
      <c r="G58" s="175"/>
    </row>
    <row r="59" spans="1:12" ht="43.5" customHeight="1" x14ac:dyDescent="0.25">
      <c r="A59" s="3">
        <v>8190</v>
      </c>
      <c r="B59" s="8" t="s">
        <v>711</v>
      </c>
      <c r="C59" s="158"/>
      <c r="D59" s="4">
        <f t="shared" si="1"/>
        <v>1458937.219</v>
      </c>
      <c r="E59" s="223">
        <f>SUM(E60,-E62)</f>
        <v>4030.1869999999981</v>
      </c>
      <c r="F59" s="4">
        <f>SUM(F60:F63)</f>
        <v>1454907.0320000001</v>
      </c>
      <c r="G59" s="175"/>
      <c r="H59" s="192"/>
      <c r="J59" s="170"/>
      <c r="L59" s="170"/>
    </row>
    <row r="60" spans="1:12" ht="40.5" x14ac:dyDescent="0.25">
      <c r="A60" s="15">
        <v>8191</v>
      </c>
      <c r="B60" s="10" t="s">
        <v>712</v>
      </c>
      <c r="C60" s="16">
        <v>9320</v>
      </c>
      <c r="D60" s="4">
        <f>SUM(E60:F60)</f>
        <v>32227.947</v>
      </c>
      <c r="E60" s="14">
        <v>32227.947</v>
      </c>
      <c r="F60" s="205" t="s">
        <v>136</v>
      </c>
      <c r="G60" s="175"/>
      <c r="I60" s="124"/>
      <c r="J60" s="170"/>
    </row>
    <row r="61" spans="1:12" ht="67.5" x14ac:dyDescent="0.25">
      <c r="A61" s="15">
        <v>8192</v>
      </c>
      <c r="B61" s="191" t="s">
        <v>713</v>
      </c>
      <c r="C61" s="158"/>
      <c r="D61" s="204">
        <f t="shared" si="1"/>
        <v>4030.1869999999999</v>
      </c>
      <c r="E61" s="14">
        <v>4030.1869999999999</v>
      </c>
      <c r="F61" s="206" t="s">
        <v>677</v>
      </c>
      <c r="G61" s="175"/>
    </row>
    <row r="62" spans="1:12" ht="27" x14ac:dyDescent="0.25">
      <c r="A62" s="15">
        <v>8193</v>
      </c>
      <c r="B62" s="191" t="s">
        <v>714</v>
      </c>
      <c r="C62" s="158"/>
      <c r="D62" s="4">
        <f>D60-D61</f>
        <v>28197.760000000002</v>
      </c>
      <c r="E62" s="203">
        <f>E60-E61</f>
        <v>28197.760000000002</v>
      </c>
      <c r="F62" s="206" t="s">
        <v>136</v>
      </c>
      <c r="G62" s="175"/>
      <c r="I62" s="156"/>
      <c r="J62" s="170"/>
    </row>
    <row r="63" spans="1:12" ht="54" x14ac:dyDescent="0.25">
      <c r="A63" s="15">
        <v>8194</v>
      </c>
      <c r="B63" s="191" t="s">
        <v>715</v>
      </c>
      <c r="C63" s="17">
        <v>9330</v>
      </c>
      <c r="D63" s="204">
        <f t="shared" si="1"/>
        <v>1454907.0320000001</v>
      </c>
      <c r="E63" s="13" t="s">
        <v>677</v>
      </c>
      <c r="F63" s="20">
        <f>SUM(F64:F65)</f>
        <v>1454907.0320000001</v>
      </c>
      <c r="G63" s="175"/>
      <c r="H63" s="192"/>
      <c r="J63" s="170"/>
      <c r="L63" s="170"/>
    </row>
    <row r="64" spans="1:12" ht="42.75" customHeight="1" x14ac:dyDescent="0.25">
      <c r="A64" s="15">
        <v>8195</v>
      </c>
      <c r="B64" s="191" t="s">
        <v>716</v>
      </c>
      <c r="C64" s="17"/>
      <c r="D64" s="4">
        <f t="shared" si="1"/>
        <v>1426709.2720000001</v>
      </c>
      <c r="E64" s="13" t="s">
        <v>677</v>
      </c>
      <c r="F64" s="4">
        <v>1426709.2720000001</v>
      </c>
      <c r="G64" s="175">
        <v>1155613170.0999999</v>
      </c>
      <c r="H64" s="198"/>
      <c r="I64" s="225"/>
      <c r="J64" s="170"/>
      <c r="L64" s="170"/>
    </row>
    <row r="65" spans="1:12" ht="55.5" customHeight="1" x14ac:dyDescent="0.25">
      <c r="A65" s="15">
        <v>8196</v>
      </c>
      <c r="B65" s="191" t="s">
        <v>717</v>
      </c>
      <c r="C65" s="17"/>
      <c r="D65" s="4">
        <f>SUM(E65:F65)</f>
        <v>28197.759999999998</v>
      </c>
      <c r="E65" s="13" t="s">
        <v>677</v>
      </c>
      <c r="F65" s="4">
        <v>28197.759999999998</v>
      </c>
      <c r="G65" s="175"/>
      <c r="H65" s="192"/>
      <c r="I65" s="156"/>
      <c r="J65" s="170"/>
      <c r="L65" s="170"/>
    </row>
    <row r="66" spans="1:12" ht="40.5" x14ac:dyDescent="0.25">
      <c r="A66" s="15">
        <v>8197</v>
      </c>
      <c r="B66" s="8" t="s">
        <v>718</v>
      </c>
      <c r="C66" s="199"/>
      <c r="D66" s="13" t="s">
        <v>677</v>
      </c>
      <c r="E66" s="13" t="s">
        <v>677</v>
      </c>
      <c r="F66" s="13" t="s">
        <v>677</v>
      </c>
      <c r="G66" s="175"/>
    </row>
    <row r="67" spans="1:12" ht="54" x14ac:dyDescent="0.25">
      <c r="A67" s="15">
        <v>8198</v>
      </c>
      <c r="B67" s="8" t="s">
        <v>719</v>
      </c>
      <c r="C67" s="199"/>
      <c r="D67" s="13" t="s">
        <v>677</v>
      </c>
      <c r="E67" s="11">
        <v>0</v>
      </c>
      <c r="F67" s="11">
        <v>0</v>
      </c>
      <c r="G67" s="175"/>
    </row>
    <row r="68" spans="1:12" ht="81" customHeight="1" x14ac:dyDescent="0.25">
      <c r="A68" s="15">
        <v>8199</v>
      </c>
      <c r="B68" s="8" t="s">
        <v>720</v>
      </c>
      <c r="C68" s="199"/>
      <c r="D68" s="4">
        <f t="shared" si="1"/>
        <v>0</v>
      </c>
      <c r="E68" s="200">
        <v>0</v>
      </c>
      <c r="F68" s="200">
        <v>0</v>
      </c>
      <c r="G68" s="175"/>
      <c r="H68" s="192"/>
    </row>
    <row r="69" spans="1:12" ht="40.5" x14ac:dyDescent="0.25">
      <c r="A69" s="15" t="s">
        <v>721</v>
      </c>
      <c r="B69" s="191" t="s">
        <v>722</v>
      </c>
      <c r="C69" s="199"/>
      <c r="D69" s="4">
        <f t="shared" si="1"/>
        <v>0</v>
      </c>
      <c r="E69" s="200" t="s">
        <v>677</v>
      </c>
      <c r="F69" s="4">
        <v>0</v>
      </c>
      <c r="G69" s="175"/>
    </row>
    <row r="70" spans="1:12" ht="27" x14ac:dyDescent="0.25">
      <c r="A70" s="7">
        <v>8200</v>
      </c>
      <c r="B70" s="6" t="s">
        <v>723</v>
      </c>
      <c r="C70" s="158"/>
      <c r="D70" s="4">
        <f t="shared" si="1"/>
        <v>0</v>
      </c>
      <c r="E70" s="14">
        <f>SUM(E71)</f>
        <v>0</v>
      </c>
      <c r="F70" s="4">
        <f>SUM(F71)</f>
        <v>0</v>
      </c>
      <c r="G70" s="175"/>
      <c r="H70" s="192"/>
    </row>
    <row r="71" spans="1:12" ht="27" x14ac:dyDescent="0.25">
      <c r="A71" s="7">
        <v>8210</v>
      </c>
      <c r="B71" s="201" t="s">
        <v>724</v>
      </c>
      <c r="C71" s="158"/>
      <c r="D71" s="4">
        <f t="shared" si="1"/>
        <v>0</v>
      </c>
      <c r="E71" s="11"/>
      <c r="F71" s="4">
        <f>SUM(F72+F75)</f>
        <v>0</v>
      </c>
      <c r="G71" s="175"/>
      <c r="H71" s="192"/>
    </row>
    <row r="72" spans="1:12" ht="54.75" customHeight="1" x14ac:dyDescent="0.25">
      <c r="A72" s="7">
        <v>8211</v>
      </c>
      <c r="B72" s="8" t="s">
        <v>725</v>
      </c>
      <c r="C72" s="158"/>
      <c r="D72" s="4">
        <f t="shared" si="1"/>
        <v>0</v>
      </c>
      <c r="E72" s="13" t="s">
        <v>677</v>
      </c>
      <c r="F72" s="4">
        <f>SUM(F73:F74)</f>
        <v>0</v>
      </c>
      <c r="G72" s="175"/>
    </row>
    <row r="73" spans="1:12" x14ac:dyDescent="0.25">
      <c r="A73" s="7">
        <v>8212</v>
      </c>
      <c r="B73" s="183" t="s">
        <v>679</v>
      </c>
      <c r="C73" s="194" t="s">
        <v>726</v>
      </c>
      <c r="D73" s="4">
        <f t="shared" si="1"/>
        <v>0</v>
      </c>
      <c r="E73" s="13" t="s">
        <v>677</v>
      </c>
      <c r="F73" s="4">
        <v>0</v>
      </c>
      <c r="G73" s="175"/>
    </row>
    <row r="74" spans="1:12" x14ac:dyDescent="0.25">
      <c r="A74" s="7">
        <v>8213</v>
      </c>
      <c r="B74" s="183" t="s">
        <v>681</v>
      </c>
      <c r="C74" s="194" t="s">
        <v>727</v>
      </c>
      <c r="D74" s="4">
        <f t="shared" si="1"/>
        <v>0</v>
      </c>
      <c r="E74" s="13" t="s">
        <v>677</v>
      </c>
      <c r="F74" s="4">
        <v>0</v>
      </c>
      <c r="G74" s="175"/>
    </row>
    <row r="75" spans="1:12" ht="40.5" x14ac:dyDescent="0.25">
      <c r="A75" s="7">
        <v>8220</v>
      </c>
      <c r="B75" s="8" t="s">
        <v>728</v>
      </c>
      <c r="C75" s="158"/>
      <c r="D75" s="4">
        <f t="shared" si="1"/>
        <v>0</v>
      </c>
      <c r="E75" s="14">
        <v>0</v>
      </c>
      <c r="F75" s="4">
        <f>SUM(F76+F79)</f>
        <v>0</v>
      </c>
      <c r="G75" s="175"/>
      <c r="H75" s="192"/>
    </row>
    <row r="76" spans="1:12" ht="26.25" customHeight="1" x14ac:dyDescent="0.25">
      <c r="A76" s="7">
        <v>8221</v>
      </c>
      <c r="B76" s="8" t="s">
        <v>729</v>
      </c>
      <c r="C76" s="158"/>
      <c r="D76" s="4">
        <f t="shared" si="1"/>
        <v>0</v>
      </c>
      <c r="E76" s="13" t="s">
        <v>677</v>
      </c>
      <c r="F76" s="4"/>
      <c r="G76" s="175"/>
    </row>
    <row r="77" spans="1:12" x14ac:dyDescent="0.25">
      <c r="A77" s="158">
        <v>8222</v>
      </c>
      <c r="B77" s="191" t="s">
        <v>730</v>
      </c>
      <c r="C77" s="194" t="s">
        <v>731</v>
      </c>
      <c r="D77" s="4">
        <f t="shared" si="1"/>
        <v>0</v>
      </c>
      <c r="E77" s="13" t="s">
        <v>677</v>
      </c>
      <c r="F77" s="4">
        <v>0</v>
      </c>
      <c r="G77" s="175"/>
    </row>
    <row r="78" spans="1:12" ht="27" x14ac:dyDescent="0.25">
      <c r="A78" s="158">
        <v>8230</v>
      </c>
      <c r="B78" s="191" t="s">
        <v>732</v>
      </c>
      <c r="C78" s="194" t="s">
        <v>733</v>
      </c>
      <c r="D78" s="4">
        <f t="shared" si="1"/>
        <v>0</v>
      </c>
      <c r="E78" s="13" t="s">
        <v>677</v>
      </c>
      <c r="F78" s="4">
        <v>0</v>
      </c>
      <c r="G78" s="175"/>
    </row>
    <row r="79" spans="1:12" ht="26.25" customHeight="1" x14ac:dyDescent="0.25">
      <c r="A79" s="158">
        <v>8240</v>
      </c>
      <c r="B79" s="8" t="s">
        <v>734</v>
      </c>
      <c r="C79" s="158"/>
      <c r="D79" s="4">
        <f t="shared" si="1"/>
        <v>0</v>
      </c>
      <c r="E79" s="4">
        <v>0</v>
      </c>
      <c r="F79" s="4">
        <v>0</v>
      </c>
      <c r="G79" s="175"/>
    </row>
    <row r="80" spans="1:12" x14ac:dyDescent="0.25">
      <c r="A80" s="158">
        <v>8241</v>
      </c>
      <c r="B80" s="191" t="s">
        <v>735</v>
      </c>
      <c r="C80" s="194" t="s">
        <v>731</v>
      </c>
      <c r="D80" s="4">
        <f t="shared" si="1"/>
        <v>0</v>
      </c>
      <c r="E80" s="4">
        <v>0</v>
      </c>
      <c r="F80" s="4">
        <v>0</v>
      </c>
      <c r="G80" s="175"/>
    </row>
    <row r="81" spans="1:7" ht="27" x14ac:dyDescent="0.25">
      <c r="A81" s="158">
        <v>8250</v>
      </c>
      <c r="B81" s="191" t="s">
        <v>736</v>
      </c>
      <c r="C81" s="194" t="s">
        <v>733</v>
      </c>
      <c r="D81" s="4">
        <f t="shared" si="1"/>
        <v>0</v>
      </c>
      <c r="E81" s="200">
        <v>0</v>
      </c>
      <c r="F81" s="4">
        <v>0</v>
      </c>
      <c r="G81" s="175"/>
    </row>
    <row r="82" spans="1:7" x14ac:dyDescent="0.25">
      <c r="B82" s="18"/>
    </row>
    <row r="83" spans="1:7" x14ac:dyDescent="0.25">
      <c r="B83" s="18"/>
    </row>
    <row r="84" spans="1:7" x14ac:dyDescent="0.25">
      <c r="B84" s="18"/>
    </row>
    <row r="85" spans="1:7" x14ac:dyDescent="0.25">
      <c r="B85" s="18"/>
    </row>
    <row r="86" spans="1:7" x14ac:dyDescent="0.25">
      <c r="B86" s="18"/>
    </row>
    <row r="87" spans="1:7" x14ac:dyDescent="0.25">
      <c r="B87" s="18"/>
    </row>
    <row r="88" spans="1:7" x14ac:dyDescent="0.25">
      <c r="B88" s="18"/>
    </row>
    <row r="89" spans="1:7" x14ac:dyDescent="0.25">
      <c r="B89" s="18"/>
    </row>
    <row r="90" spans="1:7" x14ac:dyDescent="0.25">
      <c r="B90" s="18"/>
    </row>
    <row r="91" spans="1:7" x14ac:dyDescent="0.25">
      <c r="B91" s="18"/>
    </row>
    <row r="92" spans="1:7" x14ac:dyDescent="0.25">
      <c r="B92" s="18"/>
    </row>
    <row r="93" spans="1:7" x14ac:dyDescent="0.25">
      <c r="B93" s="18"/>
    </row>
    <row r="94" spans="1:7" x14ac:dyDescent="0.25">
      <c r="B94" s="18"/>
    </row>
    <row r="95" spans="1:7" x14ac:dyDescent="0.25">
      <c r="B95" s="18"/>
    </row>
    <row r="96" spans="1:7" x14ac:dyDescent="0.25">
      <c r="B96" s="18"/>
    </row>
    <row r="97" spans="2:2" x14ac:dyDescent="0.25">
      <c r="B97" s="18"/>
    </row>
    <row r="98" spans="2:2" x14ac:dyDescent="0.25">
      <c r="B98" s="18"/>
    </row>
    <row r="99" spans="2:2" x14ac:dyDescent="0.25">
      <c r="B99" s="18"/>
    </row>
    <row r="100" spans="2:2" x14ac:dyDescent="0.25">
      <c r="B100" s="18"/>
    </row>
    <row r="101" spans="2:2" x14ac:dyDescent="0.25">
      <c r="B101" s="18"/>
    </row>
    <row r="102" spans="2:2" x14ac:dyDescent="0.25">
      <c r="B102" s="18"/>
    </row>
    <row r="103" spans="2:2" x14ac:dyDescent="0.25">
      <c r="B103" s="18"/>
    </row>
    <row r="104" spans="2:2" x14ac:dyDescent="0.25">
      <c r="B104" s="18"/>
    </row>
    <row r="105" spans="2:2" x14ac:dyDescent="0.25">
      <c r="B105" s="18"/>
    </row>
    <row r="106" spans="2:2" x14ac:dyDescent="0.25">
      <c r="B106" s="18"/>
    </row>
    <row r="107" spans="2:2" x14ac:dyDescent="0.25">
      <c r="B107" s="18"/>
    </row>
    <row r="108" spans="2:2" x14ac:dyDescent="0.25">
      <c r="B108" s="18"/>
    </row>
    <row r="109" spans="2:2" x14ac:dyDescent="0.25">
      <c r="B109" s="18"/>
    </row>
    <row r="110" spans="2:2" x14ac:dyDescent="0.25">
      <c r="B110" s="18"/>
    </row>
    <row r="111" spans="2:2" x14ac:dyDescent="0.25">
      <c r="B111" s="18"/>
    </row>
    <row r="112" spans="2:2" x14ac:dyDescent="0.25">
      <c r="B112" s="18"/>
    </row>
    <row r="113" spans="2:2" x14ac:dyDescent="0.25">
      <c r="B113" s="18"/>
    </row>
    <row r="114" spans="2:2" x14ac:dyDescent="0.25">
      <c r="B114" s="18"/>
    </row>
    <row r="115" spans="2:2" x14ac:dyDescent="0.25">
      <c r="B115" s="18"/>
    </row>
    <row r="116" spans="2:2" x14ac:dyDescent="0.25">
      <c r="B116" s="18"/>
    </row>
    <row r="117" spans="2:2" x14ac:dyDescent="0.25">
      <c r="B117" s="18"/>
    </row>
    <row r="118" spans="2:2" x14ac:dyDescent="0.25">
      <c r="B118" s="18"/>
    </row>
    <row r="119" spans="2:2" x14ac:dyDescent="0.25">
      <c r="B119" s="18"/>
    </row>
    <row r="120" spans="2:2" x14ac:dyDescent="0.25">
      <c r="B120" s="18"/>
    </row>
    <row r="121" spans="2:2" x14ac:dyDescent="0.25">
      <c r="B121" s="18"/>
    </row>
    <row r="122" spans="2:2" x14ac:dyDescent="0.25">
      <c r="B122" s="18"/>
    </row>
    <row r="123" spans="2:2" x14ac:dyDescent="0.25">
      <c r="B123" s="18"/>
    </row>
    <row r="124" spans="2:2" x14ac:dyDescent="0.25">
      <c r="B124" s="18"/>
    </row>
    <row r="125" spans="2:2" x14ac:dyDescent="0.25">
      <c r="B125" s="18"/>
    </row>
    <row r="126" spans="2:2" x14ac:dyDescent="0.25">
      <c r="B126" s="18"/>
    </row>
    <row r="127" spans="2:2" x14ac:dyDescent="0.25">
      <c r="B127" s="18"/>
    </row>
    <row r="128" spans="2:2" x14ac:dyDescent="0.25">
      <c r="B128" s="18"/>
    </row>
    <row r="129" spans="2:2" x14ac:dyDescent="0.25">
      <c r="B129" s="18"/>
    </row>
    <row r="130" spans="2:2" x14ac:dyDescent="0.25">
      <c r="B130" s="18"/>
    </row>
    <row r="131" spans="2:2" x14ac:dyDescent="0.25">
      <c r="B131" s="18"/>
    </row>
    <row r="132" spans="2:2" x14ac:dyDescent="0.25">
      <c r="B132" s="18"/>
    </row>
    <row r="133" spans="2:2" x14ac:dyDescent="0.25">
      <c r="B133" s="18"/>
    </row>
    <row r="134" spans="2:2" x14ac:dyDescent="0.25">
      <c r="B134" s="18"/>
    </row>
    <row r="135" spans="2:2" x14ac:dyDescent="0.25">
      <c r="B135" s="18"/>
    </row>
    <row r="136" spans="2:2" x14ac:dyDescent="0.25">
      <c r="B136" s="18"/>
    </row>
    <row r="137" spans="2:2" x14ac:dyDescent="0.25">
      <c r="B137" s="18"/>
    </row>
    <row r="138" spans="2:2" x14ac:dyDescent="0.25">
      <c r="B138" s="18"/>
    </row>
    <row r="139" spans="2:2" x14ac:dyDescent="0.25">
      <c r="B139" s="18"/>
    </row>
    <row r="140" spans="2:2" x14ac:dyDescent="0.25">
      <c r="B140" s="18"/>
    </row>
    <row r="141" spans="2:2" x14ac:dyDescent="0.25">
      <c r="B141" s="18"/>
    </row>
    <row r="142" spans="2:2" x14ac:dyDescent="0.25">
      <c r="B142" s="18"/>
    </row>
    <row r="143" spans="2:2" x14ac:dyDescent="0.25">
      <c r="B143" s="18"/>
    </row>
    <row r="144" spans="2:2" x14ac:dyDescent="0.25">
      <c r="B144" s="18"/>
    </row>
    <row r="145" spans="2:2" x14ac:dyDescent="0.25">
      <c r="B145" s="18"/>
    </row>
    <row r="146" spans="2:2" x14ac:dyDescent="0.25">
      <c r="B146" s="18"/>
    </row>
    <row r="147" spans="2:2" x14ac:dyDescent="0.25">
      <c r="B147" s="18"/>
    </row>
    <row r="148" spans="2:2" x14ac:dyDescent="0.25">
      <c r="B148" s="18"/>
    </row>
    <row r="149" spans="2:2" x14ac:dyDescent="0.25">
      <c r="B149" s="18"/>
    </row>
    <row r="150" spans="2:2" x14ac:dyDescent="0.25">
      <c r="B150" s="18"/>
    </row>
    <row r="151" spans="2:2" x14ac:dyDescent="0.25">
      <c r="B151" s="18"/>
    </row>
    <row r="152" spans="2:2" x14ac:dyDescent="0.25">
      <c r="B152" s="18"/>
    </row>
    <row r="153" spans="2:2" x14ac:dyDescent="0.25">
      <c r="B153" s="18"/>
    </row>
    <row r="154" spans="2:2" x14ac:dyDescent="0.25">
      <c r="B154" s="18"/>
    </row>
    <row r="155" spans="2:2" x14ac:dyDescent="0.25">
      <c r="B155" s="18"/>
    </row>
    <row r="156" spans="2:2" x14ac:dyDescent="0.25">
      <c r="B156" s="18"/>
    </row>
    <row r="157" spans="2:2" x14ac:dyDescent="0.25">
      <c r="B157" s="18"/>
    </row>
    <row r="158" spans="2:2" x14ac:dyDescent="0.25">
      <c r="B158" s="18"/>
    </row>
    <row r="159" spans="2:2" x14ac:dyDescent="0.25">
      <c r="B159" s="18"/>
    </row>
    <row r="160" spans="2:2" x14ac:dyDescent="0.25">
      <c r="B160" s="18"/>
    </row>
    <row r="161" spans="2:2" x14ac:dyDescent="0.25">
      <c r="B161" s="18"/>
    </row>
    <row r="162" spans="2:2" x14ac:dyDescent="0.25">
      <c r="B162" s="18"/>
    </row>
    <row r="163" spans="2:2" x14ac:dyDescent="0.25">
      <c r="B163" s="18"/>
    </row>
    <row r="164" spans="2:2" x14ac:dyDescent="0.25">
      <c r="B164" s="18"/>
    </row>
    <row r="165" spans="2:2" x14ac:dyDescent="0.25">
      <c r="B165" s="18"/>
    </row>
    <row r="166" spans="2:2" x14ac:dyDescent="0.25">
      <c r="B166" s="18"/>
    </row>
    <row r="167" spans="2:2" x14ac:dyDescent="0.25">
      <c r="B167" s="18"/>
    </row>
    <row r="168" spans="2:2" x14ac:dyDescent="0.25">
      <c r="B168" s="18"/>
    </row>
    <row r="169" spans="2:2" x14ac:dyDescent="0.25">
      <c r="B169" s="18"/>
    </row>
    <row r="170" spans="2:2" x14ac:dyDescent="0.25">
      <c r="B170" s="18"/>
    </row>
    <row r="171" spans="2:2" x14ac:dyDescent="0.25">
      <c r="B171" s="18"/>
    </row>
    <row r="172" spans="2:2" x14ac:dyDescent="0.25">
      <c r="B172" s="18"/>
    </row>
    <row r="173" spans="2:2" x14ac:dyDescent="0.25">
      <c r="B173" s="18"/>
    </row>
    <row r="174" spans="2:2" x14ac:dyDescent="0.25">
      <c r="B174" s="18"/>
    </row>
    <row r="175" spans="2:2" x14ac:dyDescent="0.25">
      <c r="B175" s="18"/>
    </row>
    <row r="176" spans="2:2" x14ac:dyDescent="0.25">
      <c r="B176" s="18"/>
    </row>
    <row r="177" spans="2:2" x14ac:dyDescent="0.25">
      <c r="B177" s="18"/>
    </row>
    <row r="178" spans="2:2" x14ac:dyDescent="0.25">
      <c r="B178" s="18"/>
    </row>
    <row r="179" spans="2:2" x14ac:dyDescent="0.25">
      <c r="B179" s="18"/>
    </row>
    <row r="180" spans="2:2" x14ac:dyDescent="0.25">
      <c r="B180" s="18"/>
    </row>
    <row r="181" spans="2:2" x14ac:dyDescent="0.25">
      <c r="B181" s="18"/>
    </row>
    <row r="182" spans="2:2" x14ac:dyDescent="0.25">
      <c r="B182" s="18"/>
    </row>
    <row r="183" spans="2:2" x14ac:dyDescent="0.25">
      <c r="B183" s="18"/>
    </row>
    <row r="184" spans="2:2" x14ac:dyDescent="0.25">
      <c r="B184" s="18"/>
    </row>
    <row r="185" spans="2:2" x14ac:dyDescent="0.25">
      <c r="B185" s="18"/>
    </row>
    <row r="186" spans="2:2" x14ac:dyDescent="0.25">
      <c r="B186" s="18"/>
    </row>
    <row r="187" spans="2:2" x14ac:dyDescent="0.25">
      <c r="B187" s="18"/>
    </row>
    <row r="188" spans="2:2" x14ac:dyDescent="0.25">
      <c r="B188" s="18"/>
    </row>
    <row r="189" spans="2:2" x14ac:dyDescent="0.25">
      <c r="B189" s="18"/>
    </row>
    <row r="190" spans="2:2" x14ac:dyDescent="0.25">
      <c r="B190" s="18"/>
    </row>
    <row r="191" spans="2:2" x14ac:dyDescent="0.25">
      <c r="B191" s="18"/>
    </row>
    <row r="192" spans="2:2" x14ac:dyDescent="0.25">
      <c r="B192" s="18"/>
    </row>
    <row r="193" spans="2:2" x14ac:dyDescent="0.25">
      <c r="B193" s="18"/>
    </row>
    <row r="194" spans="2:2" x14ac:dyDescent="0.25">
      <c r="B194" s="18"/>
    </row>
    <row r="195" spans="2:2" x14ac:dyDescent="0.25">
      <c r="B195" s="18"/>
    </row>
    <row r="196" spans="2:2" x14ac:dyDescent="0.25">
      <c r="B196" s="18"/>
    </row>
    <row r="197" spans="2:2" x14ac:dyDescent="0.25">
      <c r="B197" s="18"/>
    </row>
    <row r="198" spans="2:2" x14ac:dyDescent="0.25">
      <c r="B198" s="18"/>
    </row>
    <row r="199" spans="2:2" x14ac:dyDescent="0.25">
      <c r="B199" s="18"/>
    </row>
    <row r="200" spans="2:2" x14ac:dyDescent="0.25">
      <c r="B200" s="18"/>
    </row>
    <row r="201" spans="2:2" x14ac:dyDescent="0.25">
      <c r="B201" s="18"/>
    </row>
    <row r="202" spans="2:2" x14ac:dyDescent="0.25">
      <c r="B202" s="18"/>
    </row>
    <row r="203" spans="2:2" x14ac:dyDescent="0.25">
      <c r="B203" s="18"/>
    </row>
    <row r="204" spans="2:2" x14ac:dyDescent="0.25">
      <c r="B204" s="18"/>
    </row>
    <row r="205" spans="2:2" x14ac:dyDescent="0.25">
      <c r="B205" s="18"/>
    </row>
    <row r="206" spans="2:2" x14ac:dyDescent="0.25">
      <c r="B206" s="18"/>
    </row>
    <row r="207" spans="2:2" x14ac:dyDescent="0.25">
      <c r="B207" s="18"/>
    </row>
    <row r="208" spans="2:2" x14ac:dyDescent="0.25">
      <c r="B208" s="18"/>
    </row>
    <row r="209" spans="2:2" x14ac:dyDescent="0.25">
      <c r="B209" s="18"/>
    </row>
    <row r="210" spans="2:2" x14ac:dyDescent="0.25">
      <c r="B210" s="18"/>
    </row>
    <row r="211" spans="2:2" x14ac:dyDescent="0.25">
      <c r="B211" s="18"/>
    </row>
    <row r="212" spans="2:2" x14ac:dyDescent="0.25">
      <c r="B212" s="18"/>
    </row>
    <row r="213" spans="2:2" x14ac:dyDescent="0.25">
      <c r="B213" s="18"/>
    </row>
    <row r="214" spans="2:2" x14ac:dyDescent="0.25">
      <c r="B214" s="18"/>
    </row>
    <row r="215" spans="2:2" x14ac:dyDescent="0.25">
      <c r="B215" s="18"/>
    </row>
    <row r="216" spans="2:2" x14ac:dyDescent="0.25">
      <c r="B216" s="18"/>
    </row>
    <row r="217" spans="2:2" x14ac:dyDescent="0.25">
      <c r="B217" s="18"/>
    </row>
    <row r="218" spans="2:2" x14ac:dyDescent="0.25">
      <c r="B218" s="18"/>
    </row>
    <row r="219" spans="2:2" x14ac:dyDescent="0.25">
      <c r="B219" s="18"/>
    </row>
    <row r="220" spans="2:2" x14ac:dyDescent="0.25">
      <c r="B220" s="18"/>
    </row>
    <row r="221" spans="2:2" x14ac:dyDescent="0.25">
      <c r="B221" s="18"/>
    </row>
    <row r="222" spans="2:2" x14ac:dyDescent="0.25">
      <c r="B222" s="18"/>
    </row>
    <row r="223" spans="2:2" x14ac:dyDescent="0.25">
      <c r="B223" s="18"/>
    </row>
    <row r="224" spans="2:2" x14ac:dyDescent="0.25">
      <c r="B224" s="18"/>
    </row>
    <row r="225" spans="2:2" x14ac:dyDescent="0.25">
      <c r="B225" s="18"/>
    </row>
    <row r="226" spans="2:2" x14ac:dyDescent="0.25">
      <c r="B226" s="18"/>
    </row>
    <row r="227" spans="2:2" x14ac:dyDescent="0.25">
      <c r="B227" s="18"/>
    </row>
    <row r="228" spans="2:2" x14ac:dyDescent="0.25">
      <c r="B228" s="18"/>
    </row>
    <row r="229" spans="2:2" x14ac:dyDescent="0.25">
      <c r="B229" s="18"/>
    </row>
    <row r="230" spans="2:2" x14ac:dyDescent="0.25">
      <c r="B230" s="18"/>
    </row>
    <row r="231" spans="2:2" x14ac:dyDescent="0.25">
      <c r="B231" s="18"/>
    </row>
    <row r="232" spans="2:2" x14ac:dyDescent="0.25">
      <c r="B232" s="18"/>
    </row>
    <row r="233" spans="2:2" x14ac:dyDescent="0.25">
      <c r="B233" s="18"/>
    </row>
    <row r="234" spans="2:2" x14ac:dyDescent="0.25">
      <c r="B234" s="18"/>
    </row>
    <row r="235" spans="2:2" x14ac:dyDescent="0.25">
      <c r="B235" s="18"/>
    </row>
    <row r="236" spans="2:2" x14ac:dyDescent="0.25">
      <c r="B236" s="18"/>
    </row>
    <row r="237" spans="2:2" x14ac:dyDescent="0.25">
      <c r="B237" s="18"/>
    </row>
    <row r="238" spans="2:2" x14ac:dyDescent="0.25">
      <c r="B238" s="18"/>
    </row>
    <row r="239" spans="2:2" x14ac:dyDescent="0.25">
      <c r="B239" s="18"/>
    </row>
    <row r="240" spans="2:2" x14ac:dyDescent="0.25">
      <c r="B240" s="18"/>
    </row>
    <row r="241" spans="2:2" x14ac:dyDescent="0.25">
      <c r="B241" s="18"/>
    </row>
    <row r="242" spans="2:2" x14ac:dyDescent="0.25">
      <c r="B242" s="18"/>
    </row>
    <row r="243" spans="2:2" x14ac:dyDescent="0.25">
      <c r="B243" s="18"/>
    </row>
    <row r="244" spans="2:2" x14ac:dyDescent="0.25">
      <c r="B244" s="18"/>
    </row>
    <row r="245" spans="2:2" x14ac:dyDescent="0.25">
      <c r="B245" s="18"/>
    </row>
    <row r="246" spans="2:2" x14ac:dyDescent="0.25">
      <c r="B246" s="18"/>
    </row>
    <row r="247" spans="2:2" x14ac:dyDescent="0.25">
      <c r="B247" s="18"/>
    </row>
    <row r="248" spans="2:2" x14ac:dyDescent="0.25">
      <c r="B248" s="18"/>
    </row>
  </sheetData>
  <mergeCells count="17">
    <mergeCell ref="D15:F15"/>
    <mergeCell ref="D16:F16"/>
    <mergeCell ref="A17:F17"/>
    <mergeCell ref="A19:F19"/>
    <mergeCell ref="A22:A23"/>
    <mergeCell ref="B22:C22"/>
    <mergeCell ref="D22:D23"/>
    <mergeCell ref="E22:F22"/>
    <mergeCell ref="D1:F1"/>
    <mergeCell ref="E14:F14"/>
    <mergeCell ref="D2:F2"/>
    <mergeCell ref="B3:E3"/>
    <mergeCell ref="A5:E5"/>
    <mergeCell ref="A8:A9"/>
    <mergeCell ref="B8:B9"/>
    <mergeCell ref="C8:C9"/>
    <mergeCell ref="D8:E8"/>
  </mergeCells>
  <pageMargins left="0.7" right="0.7" top="0.5" bottom="0.5" header="0.3" footer="0.3"/>
  <pageSetup paperSize="9" scale="92" orientation="portrait" r:id="rId1"/>
  <headerFooter>
    <oddFooter>&amp;C&amp;P&amp;R&amp;[Բյուջե 2024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L554"/>
  <sheetViews>
    <sheetView showGridLines="0" tabSelected="1" topLeftCell="B529" zoomScaleNormal="100" workbookViewId="0">
      <selection activeCell="L534" sqref="L534"/>
    </sheetView>
  </sheetViews>
  <sheetFormatPr defaultRowHeight="17.25" x14ac:dyDescent="0.3"/>
  <cols>
    <col min="1" max="1" width="1.42578125" style="22" hidden="1" customWidth="1"/>
    <col min="2" max="2" width="5.28515625" style="2" customWidth="1"/>
    <col min="3" max="3" width="4.7109375" style="117" customWidth="1"/>
    <col min="4" max="4" width="5.5703125" style="118" customWidth="1"/>
    <col min="5" max="5" width="5.42578125" style="119" customWidth="1"/>
    <col min="6" max="6" width="6.42578125" style="119" customWidth="1"/>
    <col min="7" max="7" width="42.5703125" style="112" customWidth="1"/>
    <col min="8" max="8" width="47.5703125" style="29" hidden="1" customWidth="1"/>
    <col min="9" max="9" width="11.42578125" style="22" customWidth="1"/>
    <col min="10" max="10" width="10.42578125" style="22" customWidth="1"/>
    <col min="11" max="12" width="11.85546875" style="22" customWidth="1"/>
    <col min="13" max="13" width="12.140625" style="1" customWidth="1"/>
    <col min="14" max="14" width="12.28515625" style="1" customWidth="1"/>
    <col min="15" max="15" width="14" style="1" customWidth="1"/>
    <col min="16" max="16" width="13.140625" style="1" customWidth="1"/>
    <col min="17" max="17" width="9.140625" style="21" customWidth="1"/>
    <col min="18" max="18" width="21.5703125" style="22" customWidth="1"/>
    <col min="19" max="19" width="10.7109375" style="18" customWidth="1"/>
    <col min="20" max="20" width="14.28515625" style="22" customWidth="1"/>
    <col min="21" max="21" width="13.42578125" style="22" customWidth="1"/>
    <col min="22" max="22" width="11.5703125" style="22" customWidth="1"/>
    <col min="23" max="23" width="9.140625" style="22" customWidth="1"/>
    <col min="24" max="24" width="11.7109375" style="22" customWidth="1"/>
    <col min="25" max="32" width="9.140625" style="22" customWidth="1"/>
    <col min="33" max="33" width="10.28515625" style="22" bestFit="1" customWidth="1"/>
    <col min="34" max="34" width="9.7109375" style="18" bestFit="1" customWidth="1"/>
    <col min="35" max="35" width="10.140625" style="22" bestFit="1" customWidth="1"/>
    <col min="36" max="36" width="10.7109375" style="22" bestFit="1" customWidth="1"/>
    <col min="37" max="37" width="10" style="22" customWidth="1"/>
    <col min="38" max="16384" width="9.140625" style="22"/>
  </cols>
  <sheetData>
    <row r="1" spans="2:37" ht="68.25" customHeight="1" x14ac:dyDescent="0.35">
      <c r="B1" s="161"/>
      <c r="C1" s="161"/>
      <c r="D1" s="161"/>
      <c r="E1" s="161"/>
      <c r="F1" s="161"/>
      <c r="G1" s="161"/>
      <c r="H1" s="161"/>
      <c r="I1" s="233"/>
      <c r="J1" s="234"/>
      <c r="K1" s="234"/>
      <c r="L1" s="209"/>
    </row>
    <row r="2" spans="2:37" ht="68.25" customHeight="1" x14ac:dyDescent="0.35">
      <c r="B2" s="161"/>
      <c r="C2" s="161"/>
      <c r="D2" s="161"/>
      <c r="E2" s="161"/>
      <c r="F2" s="161"/>
      <c r="G2" s="161"/>
      <c r="H2" s="161"/>
      <c r="I2" s="233" t="s">
        <v>747</v>
      </c>
      <c r="J2" s="234"/>
      <c r="K2" s="234"/>
      <c r="L2" s="209"/>
    </row>
    <row r="3" spans="2:37" ht="29.25" customHeight="1" x14ac:dyDescent="0.35">
      <c r="B3" s="161"/>
      <c r="C3" s="161"/>
      <c r="D3" s="161"/>
      <c r="E3" s="161"/>
      <c r="F3" s="161"/>
      <c r="G3" s="162" t="s">
        <v>658</v>
      </c>
      <c r="H3" s="161"/>
      <c r="I3" s="233"/>
      <c r="J3" s="234"/>
      <c r="K3" s="234"/>
      <c r="L3" s="209"/>
    </row>
    <row r="4" spans="2:37" ht="40.5" customHeight="1" x14ac:dyDescent="0.3">
      <c r="B4" s="237" t="s">
        <v>610</v>
      </c>
      <c r="C4" s="237"/>
      <c r="D4" s="237"/>
      <c r="E4" s="237"/>
      <c r="F4" s="237"/>
      <c r="G4" s="237"/>
      <c r="H4" s="237"/>
      <c r="I4" s="237"/>
      <c r="J4" s="237"/>
      <c r="K4" s="237"/>
      <c r="L4" s="208"/>
    </row>
    <row r="5" spans="2:37" ht="6.75" customHeight="1" x14ac:dyDescent="0.3">
      <c r="B5" s="1" t="s">
        <v>361</v>
      </c>
      <c r="C5" s="23"/>
      <c r="D5" s="24"/>
      <c r="E5" s="24"/>
      <c r="F5" s="24"/>
      <c r="G5" s="25"/>
      <c r="H5" s="1"/>
      <c r="I5" s="1"/>
    </row>
    <row r="6" spans="2:37" ht="9.75" customHeight="1" x14ac:dyDescent="0.3">
      <c r="C6" s="26"/>
      <c r="D6" s="27"/>
      <c r="E6" s="27"/>
      <c r="F6" s="27"/>
      <c r="G6" s="28"/>
      <c r="J6" s="253" t="s">
        <v>360</v>
      </c>
      <c r="K6" s="253"/>
      <c r="L6" s="127"/>
    </row>
    <row r="7" spans="2:37" s="34" customFormat="1" ht="15.75" customHeight="1" x14ac:dyDescent="0.2">
      <c r="B7" s="254" t="s">
        <v>362</v>
      </c>
      <c r="C7" s="258" t="s">
        <v>363</v>
      </c>
      <c r="D7" s="257" t="s">
        <v>364</v>
      </c>
      <c r="E7" s="257" t="s">
        <v>365</v>
      </c>
      <c r="F7" s="257" t="s">
        <v>591</v>
      </c>
      <c r="G7" s="255" t="s">
        <v>592</v>
      </c>
      <c r="H7" s="257" t="s">
        <v>134</v>
      </c>
      <c r="I7" s="228" t="s">
        <v>593</v>
      </c>
      <c r="J7" s="238" t="s">
        <v>270</v>
      </c>
      <c r="K7" s="239"/>
      <c r="L7" s="218"/>
      <c r="M7" s="31"/>
      <c r="N7" s="250"/>
      <c r="O7" s="251"/>
      <c r="P7" s="251"/>
      <c r="Q7" s="33"/>
      <c r="S7" s="35"/>
      <c r="AH7" s="35"/>
    </row>
    <row r="8" spans="2:37" s="38" customFormat="1" ht="52.5" customHeight="1" x14ac:dyDescent="0.2">
      <c r="B8" s="254"/>
      <c r="C8" s="259"/>
      <c r="D8" s="260"/>
      <c r="E8" s="260"/>
      <c r="F8" s="260"/>
      <c r="G8" s="256"/>
      <c r="H8" s="257"/>
      <c r="I8" s="229"/>
      <c r="J8" s="30" t="s">
        <v>587</v>
      </c>
      <c r="K8" s="30" t="s">
        <v>588</v>
      </c>
      <c r="L8" s="219"/>
      <c r="M8" s="36"/>
      <c r="N8" s="250"/>
      <c r="O8" s="32"/>
      <c r="P8" s="233"/>
      <c r="Q8" s="252"/>
      <c r="R8" s="252"/>
      <c r="S8" s="252"/>
      <c r="T8" s="252"/>
      <c r="U8" s="252"/>
      <c r="V8" s="252"/>
      <c r="AH8" s="39"/>
      <c r="AJ8" s="39"/>
    </row>
    <row r="9" spans="2:37" s="41" customFormat="1" ht="15.75" customHeight="1" x14ac:dyDescent="0.2">
      <c r="B9" s="40">
        <v>1</v>
      </c>
      <c r="C9" s="151">
        <v>2</v>
      </c>
      <c r="D9" s="40">
        <v>3</v>
      </c>
      <c r="E9" s="40">
        <v>4</v>
      </c>
      <c r="F9" s="40">
        <v>5</v>
      </c>
      <c r="G9" s="40">
        <v>6</v>
      </c>
      <c r="H9" s="40">
        <v>7</v>
      </c>
      <c r="I9" s="40" t="s">
        <v>106</v>
      </c>
      <c r="J9" s="40" t="s">
        <v>107</v>
      </c>
      <c r="K9" s="40" t="s">
        <v>108</v>
      </c>
      <c r="L9" s="220"/>
      <c r="M9" s="36"/>
      <c r="N9" s="36"/>
      <c r="O9" s="36"/>
      <c r="P9" s="36"/>
      <c r="Q9" s="37"/>
      <c r="S9" s="42"/>
      <c r="AH9" s="42"/>
      <c r="AJ9" s="39"/>
    </row>
    <row r="10" spans="2:37" s="48" customFormat="1" ht="54" customHeight="1" x14ac:dyDescent="0.2">
      <c r="B10" s="17">
        <v>2000</v>
      </c>
      <c r="C10" s="152" t="s">
        <v>135</v>
      </c>
      <c r="D10" s="43" t="s">
        <v>136</v>
      </c>
      <c r="E10" s="44" t="s">
        <v>136</v>
      </c>
      <c r="F10" s="44"/>
      <c r="G10" s="45" t="s">
        <v>611</v>
      </c>
      <c r="H10" s="46"/>
      <c r="I10" s="11">
        <f>SUM(J10+K10)</f>
        <v>2205552.0470000003</v>
      </c>
      <c r="J10" s="11">
        <f>SUM(J11+J100+J120+J154+J236+J276+J320+J359+J426+J495+J529)</f>
        <v>750645.0070000001</v>
      </c>
      <c r="K10" s="11">
        <f>SUM(K11+K100+K120+K154+K236+K276+K320+K359+K426+K495+K529)</f>
        <v>1454907.04</v>
      </c>
      <c r="L10" s="157"/>
      <c r="M10" s="47"/>
      <c r="N10" s="47"/>
      <c r="O10" s="47"/>
      <c r="P10" s="160"/>
      <c r="Q10" s="157"/>
      <c r="S10" s="49"/>
      <c r="AH10" s="49"/>
      <c r="AJ10" s="49"/>
    </row>
    <row r="11" spans="2:37" s="55" customFormat="1" ht="58.5" customHeight="1" x14ac:dyDescent="0.2">
      <c r="B11" s="15">
        <v>2100</v>
      </c>
      <c r="C11" s="153" t="s">
        <v>114</v>
      </c>
      <c r="D11" s="51">
        <v>0</v>
      </c>
      <c r="E11" s="51">
        <v>0</v>
      </c>
      <c r="F11" s="51"/>
      <c r="G11" s="52" t="s">
        <v>612</v>
      </c>
      <c r="H11" s="53" t="s">
        <v>138</v>
      </c>
      <c r="I11" s="20">
        <f>SUM(J11:K11)</f>
        <v>258866.48700000002</v>
      </c>
      <c r="J11" s="20">
        <f>SUM(J12,J47,J54,J69,J72,J76,J91,J94)</f>
        <v>193266.48700000002</v>
      </c>
      <c r="K11" s="20">
        <f>SUM(K12,K47,K54,K69,K72,K76,K91,K94)</f>
        <v>65600</v>
      </c>
      <c r="L11" s="221"/>
      <c r="M11" s="54"/>
      <c r="N11" s="54"/>
      <c r="O11" s="54"/>
      <c r="P11" s="54"/>
      <c r="Q11" s="33"/>
      <c r="S11" s="56"/>
      <c r="AH11" s="57"/>
      <c r="AI11" s="57"/>
      <c r="AJ11" s="57"/>
      <c r="AK11" s="57"/>
    </row>
    <row r="12" spans="2:37" s="62" customFormat="1" ht="53.25" customHeight="1" x14ac:dyDescent="0.3">
      <c r="B12" s="7">
        <v>2110</v>
      </c>
      <c r="C12" s="153" t="s">
        <v>114</v>
      </c>
      <c r="D12" s="51">
        <v>1</v>
      </c>
      <c r="E12" s="51">
        <v>0</v>
      </c>
      <c r="F12" s="51"/>
      <c r="G12" s="58" t="s">
        <v>599</v>
      </c>
      <c r="H12" s="59" t="s">
        <v>139</v>
      </c>
      <c r="I12" s="20">
        <f>J12+K12</f>
        <v>244122.48700000002</v>
      </c>
      <c r="J12" s="11">
        <f>SUM(J13+J43+J45)</f>
        <v>178522.48700000002</v>
      </c>
      <c r="K12" s="11">
        <f>SUM(K13)</f>
        <v>65600</v>
      </c>
      <c r="L12" s="157"/>
      <c r="M12" s="60"/>
      <c r="N12" s="60"/>
      <c r="O12" s="60"/>
      <c r="P12" s="60"/>
      <c r="Q12" s="61"/>
      <c r="S12" s="63"/>
      <c r="AH12" s="63"/>
      <c r="AI12" s="64"/>
      <c r="AJ12" s="63"/>
      <c r="AK12" s="63"/>
    </row>
    <row r="13" spans="2:37" ht="27" x14ac:dyDescent="0.3">
      <c r="B13" s="7">
        <v>2111</v>
      </c>
      <c r="C13" s="154" t="s">
        <v>114</v>
      </c>
      <c r="D13" s="15">
        <v>1</v>
      </c>
      <c r="E13" s="15">
        <v>1</v>
      </c>
      <c r="F13" s="15"/>
      <c r="G13" s="65" t="s">
        <v>366</v>
      </c>
      <c r="H13" s="66" t="s">
        <v>140</v>
      </c>
      <c r="I13" s="20">
        <f>SUM(I15:I53)</f>
        <v>244122.48700000002</v>
      </c>
      <c r="J13" s="20">
        <f>SUM(J15:J41)</f>
        <v>178522.48700000002</v>
      </c>
      <c r="K13" s="20">
        <f>K40+K41+K42+K52</f>
        <v>65600</v>
      </c>
      <c r="L13" s="221"/>
      <c r="AH13" s="67"/>
      <c r="AI13" s="67"/>
      <c r="AJ13" s="67"/>
      <c r="AK13" s="67"/>
    </row>
    <row r="14" spans="2:37" ht="40.5" x14ac:dyDescent="0.3">
      <c r="B14" s="7"/>
      <c r="C14" s="154"/>
      <c r="D14" s="15"/>
      <c r="E14" s="15"/>
      <c r="F14" s="15"/>
      <c r="G14" s="65" t="s">
        <v>594</v>
      </c>
      <c r="H14" s="66"/>
      <c r="I14" s="20"/>
      <c r="J14" s="4"/>
      <c r="K14" s="4"/>
      <c r="L14" s="123"/>
    </row>
    <row r="15" spans="2:37" ht="27" x14ac:dyDescent="0.3">
      <c r="B15" s="7"/>
      <c r="C15" s="154"/>
      <c r="D15" s="15"/>
      <c r="E15" s="15"/>
      <c r="F15" s="7">
        <v>4111</v>
      </c>
      <c r="G15" s="19" t="s">
        <v>543</v>
      </c>
      <c r="H15" s="66"/>
      <c r="I15" s="20">
        <f t="shared" ref="I15:I37" si="0">SUM(J15:K15)</f>
        <v>120124.18700000001</v>
      </c>
      <c r="J15" s="20">
        <v>120124.18700000001</v>
      </c>
      <c r="K15" s="4"/>
      <c r="L15" s="123"/>
      <c r="AH15" s="2"/>
      <c r="AI15" s="2"/>
      <c r="AJ15" s="2"/>
      <c r="AK15" s="2"/>
    </row>
    <row r="16" spans="2:37" ht="27" x14ac:dyDescent="0.3">
      <c r="B16" s="7"/>
      <c r="C16" s="154"/>
      <c r="D16" s="15"/>
      <c r="E16" s="15"/>
      <c r="F16" s="7">
        <v>4112</v>
      </c>
      <c r="G16" s="19" t="s">
        <v>544</v>
      </c>
      <c r="H16" s="66"/>
      <c r="I16" s="20">
        <f t="shared" si="0"/>
        <v>33175</v>
      </c>
      <c r="J16" s="20">
        <v>33175</v>
      </c>
      <c r="K16" s="4"/>
      <c r="L16" s="123"/>
      <c r="AH16" s="2"/>
      <c r="AI16" s="2"/>
      <c r="AJ16" s="2"/>
      <c r="AK16" s="2"/>
    </row>
    <row r="17" spans="2:37" x14ac:dyDescent="0.3">
      <c r="B17" s="7"/>
      <c r="C17" s="154"/>
      <c r="D17" s="15"/>
      <c r="E17" s="15"/>
      <c r="F17" s="7">
        <v>4212</v>
      </c>
      <c r="G17" s="68" t="s">
        <v>546</v>
      </c>
      <c r="H17" s="66"/>
      <c r="I17" s="20">
        <f>SUM(J17:K17)</f>
        <v>5058</v>
      </c>
      <c r="J17" s="20">
        <v>5058</v>
      </c>
      <c r="K17" s="4"/>
      <c r="L17" s="123"/>
      <c r="AH17" s="2"/>
      <c r="AI17" s="2"/>
      <c r="AJ17" s="2"/>
      <c r="AK17" s="2"/>
    </row>
    <row r="18" spans="2:37" x14ac:dyDescent="0.3">
      <c r="B18" s="7"/>
      <c r="C18" s="154"/>
      <c r="D18" s="15"/>
      <c r="E18" s="15"/>
      <c r="F18" s="7">
        <v>4213</v>
      </c>
      <c r="G18" s="19" t="s">
        <v>547</v>
      </c>
      <c r="H18" s="66"/>
      <c r="I18" s="20">
        <f t="shared" si="0"/>
        <v>65.7</v>
      </c>
      <c r="J18" s="20">
        <v>65.7</v>
      </c>
      <c r="K18" s="4"/>
      <c r="L18" s="123"/>
      <c r="AH18" s="2"/>
      <c r="AI18" s="2"/>
      <c r="AJ18" s="2"/>
      <c r="AK18" s="2"/>
    </row>
    <row r="19" spans="2:37" x14ac:dyDescent="0.3">
      <c r="B19" s="7"/>
      <c r="C19" s="154"/>
      <c r="D19" s="15"/>
      <c r="E19" s="15"/>
      <c r="F19" s="7">
        <v>4214</v>
      </c>
      <c r="G19" s="19" t="s">
        <v>548</v>
      </c>
      <c r="H19" s="66"/>
      <c r="I19" s="20">
        <f t="shared" si="0"/>
        <v>2300</v>
      </c>
      <c r="J19" s="20">
        <v>2300</v>
      </c>
      <c r="K19" s="4"/>
      <c r="L19" s="123"/>
      <c r="AH19" s="2"/>
      <c r="AI19" s="2"/>
      <c r="AJ19" s="2"/>
      <c r="AK19" s="2"/>
    </row>
    <row r="20" spans="2:37" x14ac:dyDescent="0.3">
      <c r="B20" s="7"/>
      <c r="C20" s="154"/>
      <c r="D20" s="15"/>
      <c r="E20" s="15"/>
      <c r="F20" s="7">
        <v>4215</v>
      </c>
      <c r="G20" s="19" t="s">
        <v>595</v>
      </c>
      <c r="H20" s="66"/>
      <c r="I20" s="20">
        <f t="shared" si="0"/>
        <v>1171</v>
      </c>
      <c r="J20" s="20">
        <v>1171</v>
      </c>
      <c r="K20" s="4"/>
      <c r="L20" s="1"/>
      <c r="Q20" s="69"/>
      <c r="AH20" s="2"/>
      <c r="AI20" s="2"/>
      <c r="AJ20" s="2"/>
      <c r="AK20" s="2"/>
    </row>
    <row r="21" spans="2:37" ht="15" customHeight="1" x14ac:dyDescent="0.3">
      <c r="B21" s="7"/>
      <c r="C21" s="154"/>
      <c r="D21" s="15"/>
      <c r="E21" s="15"/>
      <c r="F21" s="70">
        <v>4216</v>
      </c>
      <c r="G21" s="19" t="s">
        <v>550</v>
      </c>
      <c r="H21" s="66"/>
      <c r="I21" s="20">
        <f t="shared" si="0"/>
        <v>100</v>
      </c>
      <c r="J21" s="20">
        <v>100</v>
      </c>
      <c r="K21" s="4"/>
      <c r="L21" s="123"/>
      <c r="Q21" s="69"/>
      <c r="AH21" s="2"/>
      <c r="AI21" s="2"/>
      <c r="AJ21" s="2"/>
      <c r="AK21" s="2"/>
    </row>
    <row r="22" spans="2:37" ht="15" hidden="1" customHeight="1" x14ac:dyDescent="0.3">
      <c r="B22" s="7"/>
      <c r="C22" s="154"/>
      <c r="D22" s="15"/>
      <c r="E22" s="15"/>
      <c r="F22" s="70">
        <v>4222</v>
      </c>
      <c r="G22" s="19" t="s">
        <v>103</v>
      </c>
      <c r="H22" s="66"/>
      <c r="I22" s="20">
        <f t="shared" si="0"/>
        <v>0</v>
      </c>
      <c r="J22" s="20">
        <v>0</v>
      </c>
      <c r="K22" s="4"/>
      <c r="L22" s="123"/>
      <c r="Q22" s="69"/>
      <c r="AH22" s="2"/>
      <c r="AI22" s="2"/>
      <c r="AJ22" s="2"/>
      <c r="AK22" s="2"/>
    </row>
    <row r="23" spans="2:37" ht="15" hidden="1" customHeight="1" x14ac:dyDescent="0.3">
      <c r="B23" s="7"/>
      <c r="C23" s="154"/>
      <c r="D23" s="15"/>
      <c r="E23" s="15"/>
      <c r="F23" s="70">
        <v>4231</v>
      </c>
      <c r="G23" s="19" t="s">
        <v>551</v>
      </c>
      <c r="H23" s="66"/>
      <c r="I23" s="20">
        <f t="shared" si="0"/>
        <v>0</v>
      </c>
      <c r="J23" s="20">
        <v>0</v>
      </c>
      <c r="K23" s="4"/>
      <c r="L23" s="123"/>
      <c r="Q23" s="69"/>
      <c r="AH23" s="2"/>
      <c r="AI23" s="2"/>
      <c r="AJ23" s="2"/>
      <c r="AK23" s="2"/>
    </row>
    <row r="24" spans="2:37" x14ac:dyDescent="0.3">
      <c r="B24" s="7"/>
      <c r="C24" s="154"/>
      <c r="D24" s="15"/>
      <c r="E24" s="15"/>
      <c r="F24" s="7">
        <v>4232</v>
      </c>
      <c r="G24" s="19" t="s">
        <v>552</v>
      </c>
      <c r="H24" s="66"/>
      <c r="I24" s="20">
        <f t="shared" si="0"/>
        <v>1383</v>
      </c>
      <c r="J24" s="20">
        <v>1383</v>
      </c>
      <c r="K24" s="4"/>
      <c r="L24" s="123"/>
      <c r="Q24" s="69"/>
      <c r="AH24" s="2"/>
      <c r="AI24" s="2"/>
      <c r="AJ24" s="2"/>
      <c r="AK24" s="2"/>
    </row>
    <row r="25" spans="2:37" ht="30" customHeight="1" x14ac:dyDescent="0.3">
      <c r="B25" s="7"/>
      <c r="C25" s="154"/>
      <c r="D25" s="15"/>
      <c r="E25" s="15"/>
      <c r="F25" s="7">
        <v>4233</v>
      </c>
      <c r="G25" s="19" t="s">
        <v>553</v>
      </c>
      <c r="H25" s="66"/>
      <c r="I25" s="20">
        <f>SUM(J25:K25)</f>
        <v>800</v>
      </c>
      <c r="J25" s="20">
        <v>800</v>
      </c>
      <c r="K25" s="4"/>
      <c r="L25" s="123"/>
      <c r="Q25" s="69"/>
      <c r="AH25" s="2"/>
      <c r="AI25" s="2"/>
      <c r="AJ25" s="2"/>
      <c r="AK25" s="2"/>
    </row>
    <row r="26" spans="2:37" x14ac:dyDescent="0.3">
      <c r="B26" s="7"/>
      <c r="C26" s="154"/>
      <c r="D26" s="15"/>
      <c r="E26" s="15"/>
      <c r="F26" s="7">
        <v>4237</v>
      </c>
      <c r="G26" s="19" t="s">
        <v>596</v>
      </c>
      <c r="H26" s="66"/>
      <c r="I26" s="20">
        <f t="shared" si="0"/>
        <v>250</v>
      </c>
      <c r="J26" s="20">
        <v>250</v>
      </c>
      <c r="K26" s="4"/>
      <c r="L26" s="123"/>
      <c r="AG26" s="2"/>
      <c r="AH26" s="2"/>
      <c r="AI26" s="2"/>
      <c r="AJ26" s="2"/>
      <c r="AK26" s="2"/>
    </row>
    <row r="27" spans="2:37" x14ac:dyDescent="0.3">
      <c r="B27" s="7"/>
      <c r="C27" s="154"/>
      <c r="D27" s="15"/>
      <c r="E27" s="15"/>
      <c r="F27" s="70">
        <v>4239</v>
      </c>
      <c r="G27" s="19" t="s">
        <v>556</v>
      </c>
      <c r="H27" s="66"/>
      <c r="I27" s="20">
        <f t="shared" si="0"/>
        <v>100</v>
      </c>
      <c r="J27" s="20">
        <v>100</v>
      </c>
      <c r="K27" s="4"/>
      <c r="L27" s="123"/>
      <c r="AH27" s="2"/>
      <c r="AI27" s="2"/>
      <c r="AJ27" s="2"/>
      <c r="AK27" s="2"/>
    </row>
    <row r="28" spans="2:37" x14ac:dyDescent="0.3">
      <c r="B28" s="7"/>
      <c r="C28" s="154"/>
      <c r="D28" s="15"/>
      <c r="E28" s="15"/>
      <c r="F28" s="7">
        <v>4241</v>
      </c>
      <c r="G28" s="19" t="s">
        <v>557</v>
      </c>
      <c r="H28" s="66"/>
      <c r="I28" s="20">
        <f>SUM(J28:K28)</f>
        <v>183.6</v>
      </c>
      <c r="J28" s="20">
        <v>183.6</v>
      </c>
      <c r="K28" s="4"/>
      <c r="L28" s="123"/>
      <c r="Q28" s="69"/>
      <c r="AH28" s="2"/>
      <c r="AI28" s="2"/>
      <c r="AJ28" s="2"/>
      <c r="AK28" s="2"/>
    </row>
    <row r="29" spans="2:37" ht="24" hidden="1" customHeight="1" x14ac:dyDescent="0.3">
      <c r="B29" s="7"/>
      <c r="C29" s="154"/>
      <c r="D29" s="15"/>
      <c r="E29" s="15"/>
      <c r="F29" s="7">
        <v>4251</v>
      </c>
      <c r="G29" s="19" t="s">
        <v>104</v>
      </c>
      <c r="H29" s="66"/>
      <c r="I29" s="20">
        <f t="shared" si="0"/>
        <v>0</v>
      </c>
      <c r="J29" s="20">
        <v>0</v>
      </c>
      <c r="K29" s="4"/>
      <c r="L29" s="123"/>
      <c r="AG29" s="2"/>
      <c r="AH29" s="2"/>
      <c r="AI29" s="2"/>
      <c r="AJ29" s="71"/>
      <c r="AK29" s="2"/>
    </row>
    <row r="30" spans="2:37" ht="28.5" hidden="1" customHeight="1" x14ac:dyDescent="0.3">
      <c r="B30" s="7"/>
      <c r="C30" s="154"/>
      <c r="D30" s="15"/>
      <c r="E30" s="15"/>
      <c r="F30" s="7">
        <v>4251</v>
      </c>
      <c r="G30" s="19" t="s">
        <v>558</v>
      </c>
      <c r="H30" s="66"/>
      <c r="I30" s="20">
        <f t="shared" si="0"/>
        <v>0</v>
      </c>
      <c r="J30" s="20">
        <v>0</v>
      </c>
      <c r="K30" s="4"/>
      <c r="L30" s="123"/>
      <c r="AG30" s="2"/>
      <c r="AH30" s="2"/>
      <c r="AI30" s="2"/>
      <c r="AJ30" s="71"/>
      <c r="AK30" s="2"/>
    </row>
    <row r="31" spans="2:37" ht="27" x14ac:dyDescent="0.3">
      <c r="B31" s="7"/>
      <c r="C31" s="154"/>
      <c r="D31" s="15"/>
      <c r="E31" s="15"/>
      <c r="F31" s="7">
        <v>4252</v>
      </c>
      <c r="G31" s="19" t="s">
        <v>559</v>
      </c>
      <c r="H31" s="66"/>
      <c r="I31" s="20">
        <f t="shared" si="0"/>
        <v>4800</v>
      </c>
      <c r="J31" s="20">
        <v>4800</v>
      </c>
      <c r="K31" s="4"/>
      <c r="L31" s="123"/>
      <c r="T31" s="1"/>
      <c r="AH31" s="2"/>
      <c r="AI31" s="2"/>
      <c r="AJ31" s="2"/>
      <c r="AK31" s="2"/>
    </row>
    <row r="32" spans="2:37" ht="15" customHeight="1" x14ac:dyDescent="0.3">
      <c r="B32" s="7"/>
      <c r="C32" s="154"/>
      <c r="D32" s="15"/>
      <c r="E32" s="15"/>
      <c r="F32" s="7">
        <v>4261</v>
      </c>
      <c r="G32" s="19" t="s">
        <v>560</v>
      </c>
      <c r="H32" s="66"/>
      <c r="I32" s="20">
        <f t="shared" si="0"/>
        <v>1500</v>
      </c>
      <c r="J32" s="20">
        <v>1500</v>
      </c>
      <c r="K32" s="4"/>
      <c r="L32" s="123"/>
      <c r="T32" s="1"/>
      <c r="AH32" s="2"/>
      <c r="AI32" s="2"/>
      <c r="AJ32" s="2"/>
      <c r="AK32" s="2"/>
    </row>
    <row r="33" spans="2:37" ht="15" customHeight="1" x14ac:dyDescent="0.3">
      <c r="B33" s="7"/>
      <c r="C33" s="154"/>
      <c r="D33" s="15"/>
      <c r="E33" s="15"/>
      <c r="F33" s="7">
        <v>4264</v>
      </c>
      <c r="G33" s="19" t="s">
        <v>562</v>
      </c>
      <c r="H33" s="66"/>
      <c r="I33" s="20">
        <f t="shared" si="0"/>
        <v>5500</v>
      </c>
      <c r="J33" s="20">
        <v>5500</v>
      </c>
      <c r="K33" s="4"/>
      <c r="L33" s="123"/>
      <c r="T33" s="1"/>
      <c r="AH33" s="2"/>
      <c r="AI33" s="2"/>
      <c r="AJ33" s="2"/>
      <c r="AK33" s="2"/>
    </row>
    <row r="34" spans="2:37" ht="15" customHeight="1" x14ac:dyDescent="0.3">
      <c r="B34" s="7"/>
      <c r="C34" s="154"/>
      <c r="D34" s="15"/>
      <c r="E34" s="15"/>
      <c r="F34" s="7">
        <v>4267</v>
      </c>
      <c r="G34" s="19" t="s">
        <v>563</v>
      </c>
      <c r="H34" s="66"/>
      <c r="I34" s="20">
        <f t="shared" si="0"/>
        <v>1000</v>
      </c>
      <c r="J34" s="20">
        <v>1000</v>
      </c>
      <c r="K34" s="4"/>
      <c r="L34" s="123"/>
      <c r="T34" s="1"/>
      <c r="AG34" s="2"/>
      <c r="AH34" s="2"/>
      <c r="AI34" s="2"/>
      <c r="AJ34" s="2"/>
      <c r="AK34" s="2"/>
    </row>
    <row r="35" spans="2:37" ht="15.75" hidden="1" customHeight="1" x14ac:dyDescent="0.3">
      <c r="B35" s="7"/>
      <c r="C35" s="154"/>
      <c r="D35" s="15"/>
      <c r="E35" s="15"/>
      <c r="F35" s="70">
        <v>4269</v>
      </c>
      <c r="G35" s="19" t="s">
        <v>137</v>
      </c>
      <c r="H35" s="66"/>
      <c r="I35" s="20">
        <f t="shared" si="0"/>
        <v>0</v>
      </c>
      <c r="J35" s="4">
        <v>0</v>
      </c>
      <c r="K35" s="4"/>
      <c r="L35" s="123"/>
      <c r="Q35" s="72"/>
      <c r="T35" s="1"/>
      <c r="AH35" s="2"/>
      <c r="AI35" s="2"/>
      <c r="AJ35" s="2"/>
      <c r="AK35" s="2"/>
    </row>
    <row r="36" spans="2:37" ht="15.75" customHeight="1" x14ac:dyDescent="0.3">
      <c r="B36" s="7"/>
      <c r="C36" s="154"/>
      <c r="D36" s="15"/>
      <c r="E36" s="15"/>
      <c r="F36" s="70">
        <v>4269</v>
      </c>
      <c r="G36" s="19" t="s">
        <v>564</v>
      </c>
      <c r="H36" s="66"/>
      <c r="I36" s="20">
        <f t="shared" si="0"/>
        <v>232</v>
      </c>
      <c r="J36" s="4">
        <v>232</v>
      </c>
      <c r="K36" s="4"/>
      <c r="L36" s="123"/>
      <c r="T36" s="1"/>
      <c r="AH36" s="2"/>
      <c r="AI36" s="2"/>
      <c r="AJ36" s="2"/>
      <c r="AK36" s="2"/>
    </row>
    <row r="37" spans="2:37" ht="26.25" customHeight="1" x14ac:dyDescent="0.3">
      <c r="B37" s="7"/>
      <c r="C37" s="154"/>
      <c r="D37" s="15"/>
      <c r="E37" s="15"/>
      <c r="F37" s="70">
        <v>4511</v>
      </c>
      <c r="G37" s="19" t="s">
        <v>565</v>
      </c>
      <c r="H37" s="66"/>
      <c r="I37" s="20">
        <f t="shared" si="0"/>
        <v>600</v>
      </c>
      <c r="J37" s="20">
        <v>600</v>
      </c>
      <c r="K37" s="4"/>
      <c r="L37" s="123"/>
      <c r="AG37" s="1"/>
      <c r="AH37" s="2"/>
      <c r="AI37" s="2"/>
      <c r="AJ37" s="2"/>
      <c r="AK37" s="2"/>
    </row>
    <row r="38" spans="2:37" ht="15.75" hidden="1" customHeight="1" x14ac:dyDescent="0.3">
      <c r="B38" s="7"/>
      <c r="C38" s="154"/>
      <c r="D38" s="15"/>
      <c r="E38" s="15"/>
      <c r="F38" s="7">
        <v>4823</v>
      </c>
      <c r="G38" s="19" t="s">
        <v>130</v>
      </c>
      <c r="H38" s="66"/>
      <c r="I38" s="20">
        <f t="shared" ref="I38:I54" si="1">SUM(J38:K38)</f>
        <v>0</v>
      </c>
      <c r="J38" s="4"/>
      <c r="K38" s="4"/>
      <c r="L38" s="123"/>
      <c r="AH38" s="2"/>
      <c r="AI38" s="2"/>
      <c r="AJ38" s="2"/>
      <c r="AK38" s="2"/>
    </row>
    <row r="39" spans="2:37" ht="15.75" customHeight="1" x14ac:dyDescent="0.3">
      <c r="B39" s="7"/>
      <c r="C39" s="154"/>
      <c r="D39" s="15"/>
      <c r="E39" s="15"/>
      <c r="F39" s="7">
        <v>4823</v>
      </c>
      <c r="G39" s="19" t="s">
        <v>575</v>
      </c>
      <c r="H39" s="66"/>
      <c r="I39" s="20">
        <f>J39</f>
        <v>180</v>
      </c>
      <c r="J39" s="4">
        <v>180</v>
      </c>
      <c r="K39" s="4"/>
      <c r="L39" s="123"/>
      <c r="AH39" s="2"/>
      <c r="AI39" s="2"/>
      <c r="AJ39" s="2"/>
      <c r="AK39" s="2"/>
    </row>
    <row r="40" spans="2:37" ht="27" customHeight="1" x14ac:dyDescent="0.3">
      <c r="B40" s="7"/>
      <c r="C40" s="154"/>
      <c r="D40" s="15"/>
      <c r="E40" s="15"/>
      <c r="F40" s="7">
        <v>5113</v>
      </c>
      <c r="G40" s="19" t="s">
        <v>579</v>
      </c>
      <c r="H40" s="66"/>
      <c r="I40" s="20">
        <f>K40</f>
        <v>0</v>
      </c>
      <c r="J40" s="4"/>
      <c r="K40" s="4">
        <v>0</v>
      </c>
      <c r="L40" s="123"/>
      <c r="AH40" s="2"/>
      <c r="AI40" s="2"/>
      <c r="AJ40" s="2"/>
      <c r="AK40" s="2"/>
    </row>
    <row r="41" spans="2:37" ht="15" customHeight="1" x14ac:dyDescent="0.3">
      <c r="B41" s="7"/>
      <c r="C41" s="154"/>
      <c r="D41" s="15"/>
      <c r="E41" s="15"/>
      <c r="F41" s="7">
        <v>5121</v>
      </c>
      <c r="G41" s="73" t="s">
        <v>580</v>
      </c>
      <c r="H41" s="66"/>
      <c r="I41" s="20">
        <f>SUM(J41:K41)</f>
        <v>45000</v>
      </c>
      <c r="J41" s="20"/>
      <c r="K41" s="4">
        <v>45000</v>
      </c>
      <c r="L41" s="123"/>
      <c r="AG41" s="1"/>
      <c r="AH41" s="2"/>
      <c r="AI41" s="2"/>
      <c r="AJ41" s="2"/>
      <c r="AK41" s="2"/>
    </row>
    <row r="42" spans="2:37" ht="15" customHeight="1" x14ac:dyDescent="0.3">
      <c r="B42" s="7"/>
      <c r="C42" s="154"/>
      <c r="D42" s="15"/>
      <c r="E42" s="15"/>
      <c r="F42" s="7">
        <v>5122</v>
      </c>
      <c r="G42" s="19" t="s">
        <v>581</v>
      </c>
      <c r="H42" s="66"/>
      <c r="I42" s="20">
        <f>SUM(J42:K42)</f>
        <v>15000</v>
      </c>
      <c r="J42" s="20"/>
      <c r="K42" s="4">
        <v>15000</v>
      </c>
      <c r="L42" s="123"/>
      <c r="AH42" s="2"/>
      <c r="AI42" s="2"/>
      <c r="AJ42" s="2"/>
      <c r="AK42" s="2"/>
    </row>
    <row r="43" spans="2:37" ht="26.25" hidden="1" customHeight="1" x14ac:dyDescent="0.3">
      <c r="B43" s="7">
        <v>2112</v>
      </c>
      <c r="C43" s="154" t="s">
        <v>114</v>
      </c>
      <c r="D43" s="15">
        <v>1</v>
      </c>
      <c r="E43" s="15">
        <v>2</v>
      </c>
      <c r="F43" s="15"/>
      <c r="G43" s="65" t="s">
        <v>367</v>
      </c>
      <c r="H43" s="66" t="s">
        <v>141</v>
      </c>
      <c r="I43" s="20">
        <f t="shared" si="1"/>
        <v>0</v>
      </c>
      <c r="J43" s="4">
        <v>0</v>
      </c>
      <c r="K43" s="4">
        <v>0</v>
      </c>
      <c r="L43" s="123"/>
      <c r="AH43" s="2"/>
      <c r="AI43" s="2"/>
      <c r="AJ43" s="2"/>
      <c r="AK43" s="2"/>
    </row>
    <row r="44" spans="2:37" ht="40.5" hidden="1" x14ac:dyDescent="0.3">
      <c r="B44" s="7"/>
      <c r="C44" s="154"/>
      <c r="D44" s="15"/>
      <c r="E44" s="15"/>
      <c r="F44" s="70"/>
      <c r="G44" s="65" t="s">
        <v>594</v>
      </c>
      <c r="H44" s="66"/>
      <c r="I44" s="20">
        <f t="shared" si="1"/>
        <v>0</v>
      </c>
      <c r="J44" s="4"/>
      <c r="K44" s="4"/>
      <c r="L44" s="123"/>
      <c r="AH44" s="2"/>
      <c r="AI44" s="2"/>
      <c r="AJ44" s="2"/>
      <c r="AK44" s="2"/>
    </row>
    <row r="45" spans="2:37" ht="15" hidden="1" customHeight="1" x14ac:dyDescent="0.3">
      <c r="B45" s="7">
        <v>2113</v>
      </c>
      <c r="C45" s="154" t="s">
        <v>114</v>
      </c>
      <c r="D45" s="15">
        <v>1</v>
      </c>
      <c r="E45" s="15">
        <v>3</v>
      </c>
      <c r="F45" s="70"/>
      <c r="G45" s="65" t="s">
        <v>368</v>
      </c>
      <c r="H45" s="66" t="s">
        <v>142</v>
      </c>
      <c r="I45" s="20">
        <f t="shared" si="1"/>
        <v>0</v>
      </c>
      <c r="J45" s="4">
        <v>0</v>
      </c>
      <c r="K45" s="4">
        <v>0</v>
      </c>
      <c r="L45" s="123"/>
      <c r="AH45" s="2"/>
      <c r="AI45" s="2"/>
      <c r="AJ45" s="2"/>
      <c r="AK45" s="2"/>
    </row>
    <row r="46" spans="2:37" ht="40.5" hidden="1" x14ac:dyDescent="0.3">
      <c r="B46" s="7"/>
      <c r="C46" s="154"/>
      <c r="D46" s="15"/>
      <c r="E46" s="15"/>
      <c r="F46" s="70"/>
      <c r="G46" s="65" t="s">
        <v>594</v>
      </c>
      <c r="H46" s="66"/>
      <c r="I46" s="20">
        <f t="shared" si="1"/>
        <v>0</v>
      </c>
      <c r="J46" s="4"/>
      <c r="K46" s="4"/>
      <c r="L46" s="123"/>
      <c r="AH46" s="2"/>
      <c r="AI46" s="2"/>
      <c r="AJ46" s="2"/>
      <c r="AK46" s="2"/>
    </row>
    <row r="47" spans="2:37" ht="15" hidden="1" customHeight="1" x14ac:dyDescent="0.3">
      <c r="B47" s="7">
        <v>2120</v>
      </c>
      <c r="C47" s="153" t="s">
        <v>114</v>
      </c>
      <c r="D47" s="51">
        <v>2</v>
      </c>
      <c r="E47" s="51">
        <v>0</v>
      </c>
      <c r="F47" s="74"/>
      <c r="G47" s="58" t="s">
        <v>369</v>
      </c>
      <c r="H47" s="75" t="s">
        <v>144</v>
      </c>
      <c r="I47" s="20">
        <f t="shared" si="1"/>
        <v>0</v>
      </c>
      <c r="J47" s="4">
        <f>SUM(J48+J50)</f>
        <v>0</v>
      </c>
      <c r="K47" s="4">
        <f>SUM(K48+K50)</f>
        <v>0</v>
      </c>
      <c r="L47" s="123"/>
      <c r="AH47" s="2"/>
      <c r="AI47" s="2"/>
      <c r="AJ47" s="2"/>
      <c r="AK47" s="2"/>
    </row>
    <row r="48" spans="2:37" ht="15" hidden="1" customHeight="1" x14ac:dyDescent="0.3">
      <c r="B48" s="7">
        <v>2121</v>
      </c>
      <c r="C48" s="154" t="s">
        <v>114</v>
      </c>
      <c r="D48" s="15">
        <v>2</v>
      </c>
      <c r="E48" s="15">
        <v>1</v>
      </c>
      <c r="F48" s="70"/>
      <c r="G48" s="76" t="s">
        <v>370</v>
      </c>
      <c r="H48" s="66" t="s">
        <v>145</v>
      </c>
      <c r="I48" s="20">
        <f t="shared" si="1"/>
        <v>0</v>
      </c>
      <c r="J48" s="4">
        <v>0</v>
      </c>
      <c r="K48" s="4">
        <v>0</v>
      </c>
      <c r="L48" s="123"/>
      <c r="AH48" s="2"/>
      <c r="AI48" s="2"/>
      <c r="AJ48" s="2"/>
      <c r="AK48" s="2"/>
    </row>
    <row r="49" spans="2:37" ht="40.5" hidden="1" x14ac:dyDescent="0.3">
      <c r="B49" s="7"/>
      <c r="C49" s="154"/>
      <c r="D49" s="15"/>
      <c r="E49" s="15"/>
      <c r="F49" s="70"/>
      <c r="G49" s="65" t="s">
        <v>594</v>
      </c>
      <c r="H49" s="66"/>
      <c r="I49" s="20">
        <f t="shared" si="1"/>
        <v>0</v>
      </c>
      <c r="J49" s="4"/>
      <c r="K49" s="4"/>
      <c r="L49" s="123"/>
      <c r="AH49" s="2"/>
      <c r="AI49" s="2"/>
      <c r="AJ49" s="2"/>
      <c r="AK49" s="2"/>
    </row>
    <row r="50" spans="2:37" ht="28.5" hidden="1" customHeight="1" x14ac:dyDescent="0.3">
      <c r="B50" s="7">
        <v>2122</v>
      </c>
      <c r="C50" s="154" t="s">
        <v>114</v>
      </c>
      <c r="D50" s="15">
        <v>2</v>
      </c>
      <c r="E50" s="15">
        <v>2</v>
      </c>
      <c r="F50" s="70"/>
      <c r="G50" s="65" t="s">
        <v>371</v>
      </c>
      <c r="H50" s="66" t="s">
        <v>146</v>
      </c>
      <c r="I50" s="20">
        <f t="shared" si="1"/>
        <v>0</v>
      </c>
      <c r="J50" s="4">
        <v>0</v>
      </c>
      <c r="K50" s="4">
        <v>0</v>
      </c>
      <c r="L50" s="123"/>
      <c r="AH50" s="2"/>
      <c r="AI50" s="2"/>
      <c r="AJ50" s="2"/>
      <c r="AK50" s="2"/>
    </row>
    <row r="51" spans="2:37" ht="40.5" hidden="1" x14ac:dyDescent="0.3">
      <c r="B51" s="7"/>
      <c r="C51" s="154"/>
      <c r="D51" s="15"/>
      <c r="E51" s="15"/>
      <c r="F51" s="70"/>
      <c r="G51" s="65" t="s">
        <v>594</v>
      </c>
      <c r="H51" s="66"/>
      <c r="I51" s="20">
        <f t="shared" si="1"/>
        <v>0</v>
      </c>
      <c r="J51" s="4"/>
      <c r="K51" s="4"/>
      <c r="L51" s="123"/>
      <c r="AH51" s="2"/>
      <c r="AI51" s="2"/>
      <c r="AJ51" s="2"/>
      <c r="AK51" s="2"/>
    </row>
    <row r="52" spans="2:37" x14ac:dyDescent="0.3">
      <c r="B52" s="7"/>
      <c r="C52" s="154"/>
      <c r="D52" s="15"/>
      <c r="E52" s="15"/>
      <c r="F52" s="70">
        <v>5129</v>
      </c>
      <c r="G52" s="80" t="s">
        <v>582</v>
      </c>
      <c r="H52" s="66"/>
      <c r="I52" s="20">
        <f>K52</f>
        <v>5600</v>
      </c>
      <c r="J52" s="4"/>
      <c r="K52" s="4">
        <v>5600</v>
      </c>
      <c r="L52" s="123"/>
      <c r="AH52" s="2"/>
      <c r="AI52" s="2"/>
      <c r="AJ52" s="2"/>
      <c r="AK52" s="2"/>
    </row>
    <row r="53" spans="2:37" ht="12.75" hidden="1" customHeight="1" x14ac:dyDescent="0.3">
      <c r="B53" s="7"/>
      <c r="C53" s="154"/>
      <c r="D53" s="15"/>
      <c r="E53" s="15"/>
      <c r="F53" s="70">
        <v>5134</v>
      </c>
      <c r="G53" s="80" t="s">
        <v>584</v>
      </c>
      <c r="H53" s="66"/>
      <c r="I53" s="20">
        <f>K53</f>
        <v>0</v>
      </c>
      <c r="J53" s="4"/>
      <c r="K53" s="4">
        <v>0</v>
      </c>
      <c r="L53" s="123"/>
      <c r="AH53" s="2"/>
      <c r="AI53" s="2"/>
      <c r="AJ53" s="2"/>
      <c r="AK53" s="2"/>
    </row>
    <row r="54" spans="2:37" ht="15" customHeight="1" x14ac:dyDescent="0.3">
      <c r="B54" s="7">
        <v>2130</v>
      </c>
      <c r="C54" s="153" t="s">
        <v>114</v>
      </c>
      <c r="D54" s="51">
        <v>3</v>
      </c>
      <c r="E54" s="51">
        <v>0</v>
      </c>
      <c r="F54" s="74"/>
      <c r="G54" s="58" t="s">
        <v>372</v>
      </c>
      <c r="H54" s="77" t="s">
        <v>147</v>
      </c>
      <c r="I54" s="20">
        <f t="shared" si="1"/>
        <v>6344</v>
      </c>
      <c r="J54" s="78">
        <f>SUM(J55,J57,J59)</f>
        <v>6344</v>
      </c>
      <c r="K54" s="78">
        <f>SUM(K55,K57,K59)</f>
        <v>0</v>
      </c>
      <c r="L54" s="156"/>
      <c r="AH54" s="2"/>
      <c r="AI54" s="2"/>
      <c r="AJ54" s="2"/>
      <c r="AK54" s="2"/>
    </row>
    <row r="55" spans="2:37" ht="27" hidden="1" x14ac:dyDescent="0.3">
      <c r="B55" s="7">
        <v>2131</v>
      </c>
      <c r="C55" s="154" t="s">
        <v>114</v>
      </c>
      <c r="D55" s="15">
        <v>3</v>
      </c>
      <c r="E55" s="15">
        <v>1</v>
      </c>
      <c r="F55" s="70"/>
      <c r="G55" s="65" t="s">
        <v>373</v>
      </c>
      <c r="H55" s="66" t="s">
        <v>148</v>
      </c>
      <c r="I55" s="20"/>
      <c r="J55" s="4">
        <v>0</v>
      </c>
      <c r="K55" s="4">
        <v>0</v>
      </c>
      <c r="L55" s="123"/>
      <c r="AH55" s="2"/>
      <c r="AI55" s="2"/>
      <c r="AJ55" s="2"/>
      <c r="AK55" s="2"/>
    </row>
    <row r="56" spans="2:37" ht="40.5" hidden="1" x14ac:dyDescent="0.3">
      <c r="B56" s="7"/>
      <c r="C56" s="154"/>
      <c r="D56" s="15"/>
      <c r="E56" s="15"/>
      <c r="F56" s="70"/>
      <c r="G56" s="65" t="s">
        <v>594</v>
      </c>
      <c r="H56" s="66"/>
      <c r="I56" s="20">
        <f t="shared" ref="I56:I93" si="2">SUM(J56:K56)</f>
        <v>0</v>
      </c>
      <c r="J56" s="4"/>
      <c r="K56" s="4"/>
      <c r="L56" s="123"/>
      <c r="AH56" s="2"/>
      <c r="AI56" s="2"/>
      <c r="AJ56" s="2"/>
      <c r="AK56" s="2"/>
    </row>
    <row r="57" spans="2:37" ht="26.25" hidden="1" customHeight="1" x14ac:dyDescent="0.3">
      <c r="B57" s="7">
        <v>2132</v>
      </c>
      <c r="C57" s="154" t="s">
        <v>114</v>
      </c>
      <c r="D57" s="15">
        <v>3</v>
      </c>
      <c r="E57" s="15">
        <v>2</v>
      </c>
      <c r="F57" s="70"/>
      <c r="G57" s="65" t="s">
        <v>374</v>
      </c>
      <c r="H57" s="66" t="s">
        <v>149</v>
      </c>
      <c r="I57" s="20">
        <f t="shared" si="2"/>
        <v>0</v>
      </c>
      <c r="J57" s="4">
        <v>0</v>
      </c>
      <c r="K57" s="4">
        <v>0</v>
      </c>
      <c r="L57" s="123"/>
      <c r="AH57" s="2"/>
      <c r="AI57" s="2"/>
      <c r="AJ57" s="2"/>
      <c r="AK57" s="2"/>
    </row>
    <row r="58" spans="2:37" ht="12" hidden="1" customHeight="1" x14ac:dyDescent="0.3">
      <c r="B58" s="7"/>
      <c r="C58" s="154"/>
      <c r="D58" s="15"/>
      <c r="E58" s="15"/>
      <c r="F58" s="70"/>
      <c r="G58" s="65" t="s">
        <v>594</v>
      </c>
      <c r="H58" s="66"/>
      <c r="I58" s="20">
        <f t="shared" si="2"/>
        <v>0</v>
      </c>
      <c r="J58" s="4"/>
      <c r="K58" s="4"/>
      <c r="L58" s="123"/>
      <c r="AH58" s="2"/>
      <c r="AI58" s="2"/>
      <c r="AJ58" s="2"/>
      <c r="AK58" s="2"/>
    </row>
    <row r="59" spans="2:37" ht="15" customHeight="1" x14ac:dyDescent="0.3">
      <c r="B59" s="7">
        <v>2133</v>
      </c>
      <c r="C59" s="154" t="s">
        <v>114</v>
      </c>
      <c r="D59" s="15">
        <v>3</v>
      </c>
      <c r="E59" s="15">
        <v>3</v>
      </c>
      <c r="F59" s="70"/>
      <c r="G59" s="65" t="s">
        <v>375</v>
      </c>
      <c r="H59" s="66" t="s">
        <v>150</v>
      </c>
      <c r="I59" s="20">
        <f t="shared" si="2"/>
        <v>6344</v>
      </c>
      <c r="J59" s="4">
        <f>SUM(J62:J68)</f>
        <v>6344</v>
      </c>
      <c r="K59" s="4">
        <f>SUM(K62:K62)</f>
        <v>0</v>
      </c>
      <c r="L59" s="123"/>
      <c r="AH59" s="2"/>
      <c r="AI59" s="2"/>
      <c r="AJ59" s="2"/>
      <c r="AK59" s="2"/>
    </row>
    <row r="60" spans="2:37" ht="40.5" hidden="1" x14ac:dyDescent="0.3">
      <c r="B60" s="7"/>
      <c r="C60" s="154"/>
      <c r="D60" s="15"/>
      <c r="E60" s="15"/>
      <c r="F60" s="70"/>
      <c r="G60" s="65" t="s">
        <v>594</v>
      </c>
      <c r="H60" s="66"/>
      <c r="I60" s="20">
        <f t="shared" si="2"/>
        <v>0</v>
      </c>
      <c r="J60" s="4"/>
      <c r="K60" s="4"/>
      <c r="L60" s="123"/>
      <c r="AH60" s="2"/>
      <c r="AI60" s="2"/>
      <c r="AJ60" s="2"/>
      <c r="AK60" s="2"/>
    </row>
    <row r="61" spans="2:37" ht="40.5" x14ac:dyDescent="0.3">
      <c r="B61" s="7"/>
      <c r="C61" s="154"/>
      <c r="D61" s="15"/>
      <c r="E61" s="15"/>
      <c r="F61" s="70"/>
      <c r="G61" s="65" t="s">
        <v>594</v>
      </c>
      <c r="H61" s="66"/>
      <c r="I61" s="20"/>
      <c r="J61" s="4"/>
      <c r="K61" s="4"/>
      <c r="L61" s="123"/>
      <c r="AH61" s="2"/>
      <c r="AI61" s="2"/>
      <c r="AJ61" s="2"/>
      <c r="AK61" s="2"/>
    </row>
    <row r="62" spans="2:37" ht="27" hidden="1" x14ac:dyDescent="0.3">
      <c r="B62" s="7"/>
      <c r="C62" s="154"/>
      <c r="D62" s="15"/>
      <c r="E62" s="15"/>
      <c r="F62" s="70">
        <v>4211</v>
      </c>
      <c r="G62" s="19" t="s">
        <v>545</v>
      </c>
      <c r="H62" s="66"/>
      <c r="I62" s="4">
        <f t="shared" si="2"/>
        <v>0</v>
      </c>
      <c r="J62" s="4">
        <v>0</v>
      </c>
      <c r="K62" s="4">
        <v>0</v>
      </c>
      <c r="L62" s="123"/>
      <c r="Q62" s="69"/>
      <c r="AH62" s="2"/>
      <c r="AI62" s="2"/>
      <c r="AJ62" s="2"/>
      <c r="AK62" s="2"/>
    </row>
    <row r="63" spans="2:37" hidden="1" x14ac:dyDescent="0.3">
      <c r="B63" s="7"/>
      <c r="C63" s="154"/>
      <c r="D63" s="15"/>
      <c r="E63" s="15"/>
      <c r="F63" s="70">
        <v>4214</v>
      </c>
      <c r="G63" s="19" t="s">
        <v>633</v>
      </c>
      <c r="H63" s="66"/>
      <c r="I63" s="4">
        <f>J63</f>
        <v>0</v>
      </c>
      <c r="J63" s="4">
        <v>0</v>
      </c>
      <c r="K63" s="4"/>
      <c r="L63" s="123"/>
      <c r="Q63" s="69"/>
      <c r="AH63" s="2"/>
      <c r="AI63" s="2"/>
      <c r="AJ63" s="2"/>
      <c r="AK63" s="2"/>
    </row>
    <row r="64" spans="2:37" ht="17.25" customHeight="1" x14ac:dyDescent="0.3">
      <c r="B64" s="7"/>
      <c r="C64" s="154"/>
      <c r="D64" s="15"/>
      <c r="E64" s="15"/>
      <c r="F64" s="70">
        <v>4232</v>
      </c>
      <c r="G64" s="19" t="s">
        <v>552</v>
      </c>
      <c r="H64" s="66"/>
      <c r="I64" s="20">
        <f>SUM(J64:K64)</f>
        <v>1284</v>
      </c>
      <c r="J64" s="4">
        <v>1284</v>
      </c>
      <c r="K64" s="4">
        <v>0</v>
      </c>
      <c r="L64" s="123"/>
      <c r="Q64" s="69"/>
      <c r="AH64" s="2"/>
      <c r="AI64" s="2"/>
      <c r="AJ64" s="2"/>
      <c r="AK64" s="2"/>
    </row>
    <row r="65" spans="2:37" ht="15" customHeight="1" x14ac:dyDescent="0.3">
      <c r="B65" s="7"/>
      <c r="C65" s="154"/>
      <c r="D65" s="15"/>
      <c r="E65" s="15"/>
      <c r="F65" s="70">
        <v>4235</v>
      </c>
      <c r="G65" s="8" t="s">
        <v>555</v>
      </c>
      <c r="H65" s="66"/>
      <c r="I65" s="20">
        <f>J65</f>
        <v>3500</v>
      </c>
      <c r="J65" s="4">
        <v>3500</v>
      </c>
      <c r="K65" s="4"/>
      <c r="L65" s="123"/>
      <c r="Q65" s="69"/>
      <c r="AH65" s="2"/>
      <c r="AI65" s="2"/>
      <c r="AJ65" s="2"/>
      <c r="AK65" s="2"/>
    </row>
    <row r="66" spans="2:37" ht="15" customHeight="1" x14ac:dyDescent="0.3">
      <c r="B66" s="7"/>
      <c r="C66" s="154"/>
      <c r="D66" s="15"/>
      <c r="E66" s="15"/>
      <c r="F66" s="70">
        <v>4239</v>
      </c>
      <c r="G66" s="19" t="s">
        <v>556</v>
      </c>
      <c r="H66" s="66"/>
      <c r="I66" s="20">
        <f t="shared" si="2"/>
        <v>1500</v>
      </c>
      <c r="J66" s="4">
        <v>1500</v>
      </c>
      <c r="K66" s="4"/>
      <c r="L66" s="123"/>
      <c r="Q66" s="69"/>
      <c r="AH66" s="2"/>
      <c r="AI66" s="2"/>
      <c r="AJ66" s="2"/>
      <c r="AK66" s="2"/>
    </row>
    <row r="67" spans="2:37" ht="15" hidden="1" customHeight="1" x14ac:dyDescent="0.3">
      <c r="B67" s="7"/>
      <c r="C67" s="154"/>
      <c r="D67" s="15"/>
      <c r="E67" s="15"/>
      <c r="F67" s="70">
        <v>4822</v>
      </c>
      <c r="G67" s="19" t="s">
        <v>574</v>
      </c>
      <c r="H67" s="66"/>
      <c r="I67" s="20">
        <f t="shared" si="2"/>
        <v>0</v>
      </c>
      <c r="J67" s="4">
        <v>0</v>
      </c>
      <c r="K67" s="4"/>
      <c r="L67" s="123"/>
      <c r="Q67" s="69"/>
      <c r="AH67" s="2"/>
      <c r="AI67" s="2"/>
      <c r="AJ67" s="2"/>
      <c r="AK67" s="2"/>
    </row>
    <row r="68" spans="2:37" ht="15" customHeight="1" x14ac:dyDescent="0.3">
      <c r="B68" s="7"/>
      <c r="C68" s="154"/>
      <c r="D68" s="15"/>
      <c r="E68" s="15"/>
      <c r="F68" s="70">
        <v>4823</v>
      </c>
      <c r="G68" s="19" t="s">
        <v>575</v>
      </c>
      <c r="H68" s="66"/>
      <c r="I68" s="20">
        <f t="shared" si="2"/>
        <v>60</v>
      </c>
      <c r="J68" s="4">
        <v>60</v>
      </c>
      <c r="K68" s="4"/>
      <c r="L68" s="123"/>
      <c r="Q68" s="69"/>
      <c r="AH68" s="2"/>
      <c r="AI68" s="2"/>
      <c r="AJ68" s="2"/>
      <c r="AK68" s="2"/>
    </row>
    <row r="69" spans="2:37" ht="25.5" hidden="1" customHeight="1" x14ac:dyDescent="0.3">
      <c r="B69" s="7">
        <v>2140</v>
      </c>
      <c r="C69" s="153" t="s">
        <v>114</v>
      </c>
      <c r="D69" s="51">
        <v>4</v>
      </c>
      <c r="E69" s="51">
        <v>0</v>
      </c>
      <c r="F69" s="74"/>
      <c r="G69" s="58" t="s">
        <v>376</v>
      </c>
      <c r="H69" s="59" t="s">
        <v>151</v>
      </c>
      <c r="I69" s="20">
        <f t="shared" si="2"/>
        <v>0</v>
      </c>
      <c r="J69" s="4">
        <f>SUM(J70)</f>
        <v>0</v>
      </c>
      <c r="K69" s="4">
        <f>SUM(K70)</f>
        <v>0</v>
      </c>
      <c r="L69" s="123"/>
      <c r="AH69" s="2"/>
      <c r="AI69" s="2"/>
      <c r="AJ69" s="2"/>
      <c r="AK69" s="2"/>
    </row>
    <row r="70" spans="2:37" ht="15" hidden="1" customHeight="1" x14ac:dyDescent="0.3">
      <c r="B70" s="7">
        <v>2141</v>
      </c>
      <c r="C70" s="154" t="s">
        <v>114</v>
      </c>
      <c r="D70" s="15">
        <v>4</v>
      </c>
      <c r="E70" s="15">
        <v>1</v>
      </c>
      <c r="F70" s="70"/>
      <c r="G70" s="65" t="s">
        <v>377</v>
      </c>
      <c r="H70" s="79" t="s">
        <v>152</v>
      </c>
      <c r="I70" s="20">
        <f t="shared" si="2"/>
        <v>0</v>
      </c>
      <c r="J70" s="4">
        <v>0</v>
      </c>
      <c r="K70" s="4">
        <v>0</v>
      </c>
      <c r="L70" s="123"/>
      <c r="AH70" s="2"/>
      <c r="AI70" s="2"/>
      <c r="AJ70" s="2"/>
      <c r="AK70" s="2"/>
    </row>
    <row r="71" spans="2:37" ht="40.5" hidden="1" x14ac:dyDescent="0.3">
      <c r="B71" s="7"/>
      <c r="C71" s="154"/>
      <c r="D71" s="15"/>
      <c r="E71" s="15"/>
      <c r="F71" s="70"/>
      <c r="G71" s="65" t="s">
        <v>594</v>
      </c>
      <c r="H71" s="66"/>
      <c r="I71" s="20">
        <f t="shared" si="2"/>
        <v>0</v>
      </c>
      <c r="J71" s="4"/>
      <c r="K71" s="4"/>
      <c r="L71" s="123"/>
      <c r="AH71" s="2"/>
      <c r="AI71" s="2"/>
      <c r="AJ71" s="2"/>
      <c r="AK71" s="2"/>
    </row>
    <row r="72" spans="2:37" ht="40.5" hidden="1" x14ac:dyDescent="0.3">
      <c r="B72" s="7">
        <v>2150</v>
      </c>
      <c r="C72" s="153" t="s">
        <v>114</v>
      </c>
      <c r="D72" s="51">
        <v>5</v>
      </c>
      <c r="E72" s="51">
        <v>0</v>
      </c>
      <c r="F72" s="74"/>
      <c r="G72" s="58" t="s">
        <v>378</v>
      </c>
      <c r="H72" s="59" t="s">
        <v>153</v>
      </c>
      <c r="I72" s="4">
        <f t="shared" si="2"/>
        <v>0</v>
      </c>
      <c r="J72" s="4">
        <f>SUM(J73)</f>
        <v>0</v>
      </c>
      <c r="K72" s="4">
        <f>SUM(K73)</f>
        <v>0</v>
      </c>
      <c r="L72" s="123"/>
      <c r="AH72" s="2"/>
      <c r="AI72" s="2"/>
      <c r="AJ72" s="2"/>
      <c r="AK72" s="2"/>
    </row>
    <row r="73" spans="2:37" ht="25.5" hidden="1" customHeight="1" x14ac:dyDescent="0.3">
      <c r="B73" s="7">
        <v>2151</v>
      </c>
      <c r="C73" s="154" t="s">
        <v>114</v>
      </c>
      <c r="D73" s="15">
        <v>5</v>
      </c>
      <c r="E73" s="15">
        <v>1</v>
      </c>
      <c r="F73" s="70"/>
      <c r="G73" s="65" t="s">
        <v>597</v>
      </c>
      <c r="H73" s="79" t="s">
        <v>154</v>
      </c>
      <c r="I73" s="4">
        <f t="shared" si="2"/>
        <v>0</v>
      </c>
      <c r="J73" s="4">
        <v>0</v>
      </c>
      <c r="K73" s="4">
        <f>K75</f>
        <v>0</v>
      </c>
      <c r="L73" s="123"/>
      <c r="AH73" s="2"/>
      <c r="AI73" s="2"/>
      <c r="AJ73" s="2"/>
      <c r="AK73" s="2"/>
    </row>
    <row r="74" spans="2:37" ht="40.5" hidden="1" x14ac:dyDescent="0.3">
      <c r="B74" s="7"/>
      <c r="C74" s="154"/>
      <c r="D74" s="15"/>
      <c r="E74" s="15"/>
      <c r="F74" s="70"/>
      <c r="G74" s="65" t="s">
        <v>594</v>
      </c>
      <c r="H74" s="66"/>
      <c r="I74" s="20">
        <f t="shared" si="2"/>
        <v>0</v>
      </c>
      <c r="J74" s="4"/>
      <c r="K74" s="4"/>
      <c r="L74" s="123"/>
      <c r="AH74" s="2"/>
      <c r="AI74" s="2"/>
      <c r="AJ74" s="2"/>
      <c r="AK74" s="2"/>
    </row>
    <row r="75" spans="2:37" ht="15.75" hidden="1" customHeight="1" x14ac:dyDescent="0.3">
      <c r="B75" s="7"/>
      <c r="C75" s="154"/>
      <c r="D75" s="15"/>
      <c r="E75" s="15"/>
      <c r="F75" s="70">
        <v>5134</v>
      </c>
      <c r="G75" s="65" t="s">
        <v>110</v>
      </c>
      <c r="H75" s="66"/>
      <c r="I75" s="180">
        <f t="shared" si="2"/>
        <v>0</v>
      </c>
      <c r="J75" s="4"/>
      <c r="K75" s="4">
        <v>0</v>
      </c>
      <c r="L75" s="123"/>
      <c r="AH75" s="2"/>
      <c r="AI75" s="2"/>
      <c r="AJ75" s="2"/>
      <c r="AK75" s="2"/>
    </row>
    <row r="76" spans="2:37" ht="28.5" customHeight="1" x14ac:dyDescent="0.3">
      <c r="B76" s="7">
        <v>2160</v>
      </c>
      <c r="C76" s="153" t="s">
        <v>114</v>
      </c>
      <c r="D76" s="51">
        <v>6</v>
      </c>
      <c r="E76" s="51">
        <v>0</v>
      </c>
      <c r="F76" s="74"/>
      <c r="G76" s="58" t="s">
        <v>598</v>
      </c>
      <c r="H76" s="59" t="s">
        <v>155</v>
      </c>
      <c r="I76" s="180">
        <f t="shared" si="2"/>
        <v>8400</v>
      </c>
      <c r="J76" s="4">
        <f>SUM(J77)</f>
        <v>8400</v>
      </c>
      <c r="K76" s="4">
        <f>SUM(K77)</f>
        <v>0</v>
      </c>
      <c r="L76" s="123"/>
      <c r="AH76" s="2"/>
      <c r="AI76" s="2"/>
      <c r="AJ76" s="2"/>
      <c r="AK76" s="2"/>
    </row>
    <row r="77" spans="2:37" ht="27" x14ac:dyDescent="0.3">
      <c r="B77" s="7">
        <v>2161</v>
      </c>
      <c r="C77" s="154" t="s">
        <v>114</v>
      </c>
      <c r="D77" s="15">
        <v>6</v>
      </c>
      <c r="E77" s="15">
        <v>1</v>
      </c>
      <c r="F77" s="70"/>
      <c r="G77" s="65" t="s">
        <v>379</v>
      </c>
      <c r="H77" s="66" t="s">
        <v>156</v>
      </c>
      <c r="I77" s="180">
        <f t="shared" si="2"/>
        <v>8400</v>
      </c>
      <c r="J77" s="4">
        <f>SUM(J79:J90)</f>
        <v>8400</v>
      </c>
      <c r="K77" s="4">
        <f>SUM(K88:K90)</f>
        <v>0</v>
      </c>
      <c r="L77" s="123"/>
      <c r="AH77" s="2"/>
      <c r="AI77" s="2"/>
      <c r="AJ77" s="2"/>
      <c r="AK77" s="2"/>
    </row>
    <row r="78" spans="2:37" ht="40.5" hidden="1" x14ac:dyDescent="0.3">
      <c r="B78" s="7"/>
      <c r="C78" s="154"/>
      <c r="D78" s="15"/>
      <c r="E78" s="15"/>
      <c r="F78" s="70"/>
      <c r="G78" s="65" t="s">
        <v>594</v>
      </c>
      <c r="H78" s="66"/>
      <c r="I78" s="20">
        <f t="shared" si="2"/>
        <v>0</v>
      </c>
      <c r="J78" s="4"/>
      <c r="K78" s="4"/>
      <c r="L78" s="123"/>
      <c r="AH78" s="2"/>
      <c r="AI78" s="2"/>
      <c r="AJ78" s="2"/>
      <c r="AK78" s="2"/>
    </row>
    <row r="79" spans="2:37" ht="27" hidden="1" x14ac:dyDescent="0.3">
      <c r="B79" s="7"/>
      <c r="C79" s="154"/>
      <c r="D79" s="15"/>
      <c r="E79" s="15"/>
      <c r="F79" s="70">
        <v>4211</v>
      </c>
      <c r="G79" s="80" t="s">
        <v>545</v>
      </c>
      <c r="H79" s="66"/>
      <c r="I79" s="4">
        <f>J79</f>
        <v>0</v>
      </c>
      <c r="J79" s="4">
        <v>0</v>
      </c>
      <c r="K79" s="4"/>
      <c r="L79" s="123"/>
      <c r="AH79" s="2"/>
      <c r="AI79" s="2"/>
      <c r="AJ79" s="2"/>
      <c r="AK79" s="2"/>
    </row>
    <row r="80" spans="2:37" ht="40.5" x14ac:dyDescent="0.3">
      <c r="B80" s="7"/>
      <c r="C80" s="154"/>
      <c r="D80" s="15"/>
      <c r="E80" s="15"/>
      <c r="F80" s="70"/>
      <c r="G80" s="65" t="s">
        <v>594</v>
      </c>
      <c r="H80" s="66"/>
      <c r="I80" s="4"/>
      <c r="J80" s="4"/>
      <c r="K80" s="4"/>
      <c r="L80" s="123"/>
      <c r="AH80" s="2"/>
      <c r="AI80" s="2"/>
      <c r="AJ80" s="2"/>
      <c r="AK80" s="2"/>
    </row>
    <row r="81" spans="2:37" hidden="1" x14ac:dyDescent="0.3">
      <c r="B81" s="7"/>
      <c r="C81" s="154"/>
      <c r="D81" s="15"/>
      <c r="E81" s="15"/>
      <c r="F81" s="70">
        <v>4239</v>
      </c>
      <c r="G81" s="65" t="s">
        <v>556</v>
      </c>
      <c r="H81" s="66"/>
      <c r="I81" s="4">
        <f>J81</f>
        <v>0</v>
      </c>
      <c r="J81" s="4">
        <v>0</v>
      </c>
      <c r="K81" s="4"/>
      <c r="L81" s="123"/>
      <c r="AH81" s="2"/>
      <c r="AI81" s="2"/>
      <c r="AJ81" s="2"/>
      <c r="AK81" s="2"/>
    </row>
    <row r="82" spans="2:37" hidden="1" x14ac:dyDescent="0.3">
      <c r="B82" s="7"/>
      <c r="C82" s="154"/>
      <c r="D82" s="15"/>
      <c r="E82" s="15"/>
      <c r="F82" s="70">
        <v>4216</v>
      </c>
      <c r="G82" s="80" t="s">
        <v>550</v>
      </c>
      <c r="H82" s="66"/>
      <c r="I82" s="4">
        <f>J82</f>
        <v>0</v>
      </c>
      <c r="J82" s="4">
        <v>0</v>
      </c>
      <c r="K82" s="4"/>
      <c r="L82" s="123"/>
      <c r="AH82" s="2"/>
      <c r="AI82" s="2"/>
      <c r="AJ82" s="2"/>
      <c r="AK82" s="2"/>
    </row>
    <row r="83" spans="2:37" x14ac:dyDescent="0.3">
      <c r="B83" s="7"/>
      <c r="C83" s="154"/>
      <c r="D83" s="15"/>
      <c r="E83" s="15"/>
      <c r="F83" s="70">
        <v>4239</v>
      </c>
      <c r="G83" s="80" t="s">
        <v>556</v>
      </c>
      <c r="H83" s="66"/>
      <c r="I83" s="4">
        <f>J83</f>
        <v>2500</v>
      </c>
      <c r="J83" s="4">
        <v>2500</v>
      </c>
      <c r="K83" s="4"/>
      <c r="L83" s="123"/>
      <c r="AH83" s="2"/>
      <c r="AI83" s="2"/>
      <c r="AJ83" s="2"/>
      <c r="AK83" s="2"/>
    </row>
    <row r="84" spans="2:37" x14ac:dyDescent="0.3">
      <c r="B84" s="7"/>
      <c r="C84" s="154"/>
      <c r="D84" s="15"/>
      <c r="E84" s="15"/>
      <c r="F84" s="70">
        <v>4241</v>
      </c>
      <c r="G84" s="19" t="s">
        <v>557</v>
      </c>
      <c r="H84" s="66"/>
      <c r="I84" s="20">
        <f>SUM(J84:K84)</f>
        <v>4500</v>
      </c>
      <c r="J84" s="4">
        <v>4500</v>
      </c>
      <c r="K84" s="4"/>
      <c r="L84" s="123"/>
      <c r="AH84" s="2"/>
      <c r="AI84" s="2"/>
      <c r="AJ84" s="2"/>
      <c r="AK84" s="2"/>
    </row>
    <row r="85" spans="2:37" x14ac:dyDescent="0.3">
      <c r="B85" s="7"/>
      <c r="C85" s="154"/>
      <c r="D85" s="15"/>
      <c r="E85" s="15"/>
      <c r="F85" s="70">
        <v>4261</v>
      </c>
      <c r="G85" s="19" t="s">
        <v>634</v>
      </c>
      <c r="H85" s="66"/>
      <c r="I85" s="20">
        <f>J85</f>
        <v>750</v>
      </c>
      <c r="J85" s="4">
        <v>750</v>
      </c>
      <c r="K85" s="4"/>
      <c r="L85" s="123"/>
      <c r="AH85" s="2"/>
      <c r="AI85" s="2"/>
      <c r="AJ85" s="2"/>
      <c r="AK85" s="2"/>
    </row>
    <row r="86" spans="2:37" ht="15" hidden="1" customHeight="1" x14ac:dyDescent="0.3">
      <c r="B86" s="7"/>
      <c r="C86" s="154"/>
      <c r="D86" s="15"/>
      <c r="E86" s="15"/>
      <c r="F86" s="70">
        <v>4235</v>
      </c>
      <c r="G86" s="8" t="s">
        <v>555</v>
      </c>
      <c r="H86" s="66"/>
      <c r="I86" s="20">
        <f t="shared" si="2"/>
        <v>0</v>
      </c>
      <c r="J86" s="20"/>
      <c r="K86" s="4">
        <v>0</v>
      </c>
      <c r="L86" s="123"/>
      <c r="AH86" s="2"/>
      <c r="AI86" s="2"/>
      <c r="AJ86" s="2"/>
      <c r="AK86" s="2"/>
    </row>
    <row r="87" spans="2:37" ht="15" customHeight="1" x14ac:dyDescent="0.3">
      <c r="B87" s="7"/>
      <c r="C87" s="154"/>
      <c r="D87" s="15"/>
      <c r="E87" s="15"/>
      <c r="F87" s="70">
        <v>4262</v>
      </c>
      <c r="G87" s="19" t="s">
        <v>561</v>
      </c>
      <c r="H87" s="66"/>
      <c r="I87" s="20">
        <f>J87</f>
        <v>400</v>
      </c>
      <c r="J87" s="20">
        <v>400</v>
      </c>
      <c r="K87" s="4"/>
      <c r="L87" s="123"/>
      <c r="AH87" s="2"/>
      <c r="AI87" s="2"/>
      <c r="AJ87" s="2"/>
      <c r="AK87" s="2"/>
    </row>
    <row r="88" spans="2:37" ht="15" hidden="1" customHeight="1" x14ac:dyDescent="0.3">
      <c r="B88" s="7"/>
      <c r="C88" s="154"/>
      <c r="D88" s="15"/>
      <c r="E88" s="15"/>
      <c r="F88" s="70">
        <v>4267</v>
      </c>
      <c r="G88" s="19" t="s">
        <v>563</v>
      </c>
      <c r="H88" s="66"/>
      <c r="I88" s="20">
        <f t="shared" si="2"/>
        <v>0</v>
      </c>
      <c r="J88" s="4">
        <v>0</v>
      </c>
      <c r="K88" s="4">
        <v>0</v>
      </c>
      <c r="L88" s="123"/>
      <c r="AH88" s="2"/>
      <c r="AI88" s="2"/>
      <c r="AJ88" s="2"/>
      <c r="AK88" s="2"/>
    </row>
    <row r="89" spans="2:37" ht="30" hidden="1" customHeight="1" x14ac:dyDescent="0.3">
      <c r="B89" s="7"/>
      <c r="C89" s="154"/>
      <c r="D89" s="15"/>
      <c r="E89" s="15"/>
      <c r="F89" s="70">
        <v>4819</v>
      </c>
      <c r="G89" s="19" t="s">
        <v>573</v>
      </c>
      <c r="H89" s="66"/>
      <c r="I89" s="20">
        <f>J89</f>
        <v>0</v>
      </c>
      <c r="J89" s="202">
        <v>0</v>
      </c>
      <c r="K89" s="4"/>
      <c r="L89" s="123"/>
      <c r="AH89" s="2"/>
      <c r="AI89" s="2"/>
      <c r="AJ89" s="2"/>
      <c r="AK89" s="2"/>
    </row>
    <row r="90" spans="2:37" ht="15" customHeight="1" x14ac:dyDescent="0.3">
      <c r="B90" s="7"/>
      <c r="C90" s="154"/>
      <c r="D90" s="15"/>
      <c r="E90" s="15"/>
      <c r="F90" s="70">
        <v>4823</v>
      </c>
      <c r="G90" s="19" t="s">
        <v>575</v>
      </c>
      <c r="H90" s="66"/>
      <c r="I90" s="20">
        <f t="shared" si="2"/>
        <v>250</v>
      </c>
      <c r="J90" s="4">
        <v>250</v>
      </c>
      <c r="K90" s="4">
        <v>0</v>
      </c>
      <c r="L90" s="123"/>
      <c r="AH90" s="2"/>
      <c r="AI90" s="2"/>
      <c r="AJ90" s="2"/>
      <c r="AK90" s="2"/>
    </row>
    <row r="91" spans="2:37" ht="26.25" hidden="1" customHeight="1" x14ac:dyDescent="0.3">
      <c r="B91" s="7">
        <v>2170</v>
      </c>
      <c r="C91" s="153" t="s">
        <v>114</v>
      </c>
      <c r="D91" s="51">
        <v>7</v>
      </c>
      <c r="E91" s="51">
        <v>0</v>
      </c>
      <c r="F91" s="74"/>
      <c r="G91" s="58" t="s">
        <v>380</v>
      </c>
      <c r="H91" s="66"/>
      <c r="I91" s="4">
        <f t="shared" si="2"/>
        <v>0</v>
      </c>
      <c r="J91" s="4">
        <f>SUM(J92)</f>
        <v>0</v>
      </c>
      <c r="K91" s="4">
        <f>SUM(K92)</f>
        <v>0</v>
      </c>
      <c r="L91" s="123"/>
      <c r="AH91" s="2"/>
      <c r="AI91" s="2"/>
      <c r="AJ91" s="2"/>
      <c r="AK91" s="2"/>
    </row>
    <row r="92" spans="2:37" ht="14.25" hidden="1" customHeight="1" x14ac:dyDescent="0.3">
      <c r="B92" s="7">
        <v>2171</v>
      </c>
      <c r="C92" s="154" t="s">
        <v>114</v>
      </c>
      <c r="D92" s="15">
        <v>7</v>
      </c>
      <c r="E92" s="15">
        <v>1</v>
      </c>
      <c r="F92" s="70"/>
      <c r="G92" s="65" t="s">
        <v>381</v>
      </c>
      <c r="H92" s="66"/>
      <c r="I92" s="20">
        <f t="shared" si="2"/>
        <v>0</v>
      </c>
      <c r="J92" s="4">
        <v>0</v>
      </c>
      <c r="K92" s="4">
        <v>0</v>
      </c>
      <c r="L92" s="123"/>
      <c r="AH92" s="2"/>
      <c r="AI92" s="2"/>
      <c r="AJ92" s="2"/>
      <c r="AK92" s="2"/>
    </row>
    <row r="93" spans="2:37" ht="40.5" hidden="1" x14ac:dyDescent="0.3">
      <c r="B93" s="7"/>
      <c r="C93" s="154"/>
      <c r="D93" s="15"/>
      <c r="E93" s="15"/>
      <c r="F93" s="70"/>
      <c r="G93" s="65" t="s">
        <v>594</v>
      </c>
      <c r="H93" s="66"/>
      <c r="I93" s="20">
        <f t="shared" si="2"/>
        <v>0</v>
      </c>
      <c r="J93" s="4"/>
      <c r="K93" s="4"/>
      <c r="L93" s="123"/>
      <c r="AH93" s="2"/>
      <c r="AI93" s="2"/>
      <c r="AJ93" s="2"/>
      <c r="AK93" s="2"/>
    </row>
    <row r="94" spans="2:37" ht="39" hidden="1" customHeight="1" x14ac:dyDescent="0.3">
      <c r="B94" s="7">
        <v>2180</v>
      </c>
      <c r="C94" s="153" t="s">
        <v>114</v>
      </c>
      <c r="D94" s="51">
        <v>8</v>
      </c>
      <c r="E94" s="51">
        <v>0</v>
      </c>
      <c r="F94" s="74"/>
      <c r="G94" s="58" t="s">
        <v>382</v>
      </c>
      <c r="H94" s="59" t="s">
        <v>157</v>
      </c>
      <c r="I94" s="20">
        <f t="shared" ref="I94:I136" si="3">SUM(J94:K94)</f>
        <v>0</v>
      </c>
      <c r="J94" s="4">
        <f>SUM(J95+J98)</f>
        <v>0</v>
      </c>
      <c r="K94" s="4">
        <f>SUM(K95+K98)</f>
        <v>0</v>
      </c>
      <c r="L94" s="123"/>
      <c r="AH94" s="2"/>
      <c r="AI94" s="2"/>
      <c r="AJ94" s="2"/>
      <c r="AK94" s="2"/>
    </row>
    <row r="95" spans="2:37" ht="40.5" hidden="1" x14ac:dyDescent="0.3">
      <c r="B95" s="7">
        <v>2181</v>
      </c>
      <c r="C95" s="154" t="s">
        <v>114</v>
      </c>
      <c r="D95" s="15">
        <v>8</v>
      </c>
      <c r="E95" s="15">
        <v>1</v>
      </c>
      <c r="F95" s="70"/>
      <c r="G95" s="65" t="s">
        <v>382</v>
      </c>
      <c r="H95" s="79" t="s">
        <v>158</v>
      </c>
      <c r="I95" s="20">
        <f t="shared" si="3"/>
        <v>0</v>
      </c>
      <c r="J95" s="4">
        <f>SUM(J96:J97)</f>
        <v>0</v>
      </c>
      <c r="K95" s="4">
        <f>SUM(K96:K97)</f>
        <v>0</v>
      </c>
      <c r="L95" s="123"/>
      <c r="AH95" s="2"/>
      <c r="AI95" s="2"/>
      <c r="AJ95" s="2"/>
      <c r="AK95" s="2"/>
    </row>
    <row r="96" spans="2:37" ht="15" hidden="1" customHeight="1" x14ac:dyDescent="0.3">
      <c r="B96" s="7">
        <v>2182</v>
      </c>
      <c r="C96" s="154" t="s">
        <v>114</v>
      </c>
      <c r="D96" s="15">
        <v>8</v>
      </c>
      <c r="E96" s="15">
        <v>1</v>
      </c>
      <c r="F96" s="70"/>
      <c r="G96" s="65" t="s">
        <v>383</v>
      </c>
      <c r="H96" s="79"/>
      <c r="I96" s="20">
        <f t="shared" si="3"/>
        <v>0</v>
      </c>
      <c r="J96" s="4">
        <v>0</v>
      </c>
      <c r="K96" s="4">
        <v>0</v>
      </c>
      <c r="L96" s="123"/>
      <c r="AH96" s="2"/>
      <c r="AI96" s="2"/>
      <c r="AJ96" s="2"/>
      <c r="AK96" s="2"/>
    </row>
    <row r="97" spans="2:37" ht="15" hidden="1" customHeight="1" x14ac:dyDescent="0.3">
      <c r="B97" s="7">
        <v>2183</v>
      </c>
      <c r="C97" s="154" t="s">
        <v>114</v>
      </c>
      <c r="D97" s="15">
        <v>8</v>
      </c>
      <c r="E97" s="15">
        <v>1</v>
      </c>
      <c r="F97" s="70"/>
      <c r="G97" s="65" t="s">
        <v>384</v>
      </c>
      <c r="H97" s="79"/>
      <c r="I97" s="20">
        <f t="shared" si="3"/>
        <v>0</v>
      </c>
      <c r="J97" s="4">
        <v>0</v>
      </c>
      <c r="K97" s="4">
        <v>0</v>
      </c>
      <c r="L97" s="123"/>
      <c r="AH97" s="2"/>
      <c r="AI97" s="2"/>
      <c r="AJ97" s="2"/>
      <c r="AK97" s="2"/>
    </row>
    <row r="98" spans="2:37" ht="27" hidden="1" x14ac:dyDescent="0.3">
      <c r="B98" s="7">
        <v>2184</v>
      </c>
      <c r="C98" s="154" t="s">
        <v>114</v>
      </c>
      <c r="D98" s="15">
        <v>8</v>
      </c>
      <c r="E98" s="15">
        <v>1</v>
      </c>
      <c r="F98" s="70"/>
      <c r="G98" s="65" t="s">
        <v>385</v>
      </c>
      <c r="H98" s="79"/>
      <c r="I98" s="20">
        <f t="shared" si="3"/>
        <v>0</v>
      </c>
      <c r="J98" s="4">
        <v>0</v>
      </c>
      <c r="K98" s="4">
        <v>0</v>
      </c>
      <c r="L98" s="123"/>
      <c r="AH98" s="2"/>
      <c r="AI98" s="2"/>
      <c r="AJ98" s="2"/>
      <c r="AK98" s="2"/>
    </row>
    <row r="99" spans="2:37" ht="40.5" hidden="1" x14ac:dyDescent="0.3">
      <c r="B99" s="7"/>
      <c r="C99" s="154"/>
      <c r="D99" s="15"/>
      <c r="E99" s="15"/>
      <c r="F99" s="70"/>
      <c r="G99" s="65" t="s">
        <v>594</v>
      </c>
      <c r="H99" s="66"/>
      <c r="I99" s="20">
        <f t="shared" si="3"/>
        <v>0</v>
      </c>
      <c r="J99" s="4"/>
      <c r="K99" s="4"/>
      <c r="L99" s="123"/>
      <c r="AH99" s="2"/>
      <c r="AI99" s="2"/>
      <c r="AJ99" s="2"/>
      <c r="AK99" s="2"/>
    </row>
    <row r="100" spans="2:37" s="55" customFormat="1" ht="29.25" customHeight="1" x14ac:dyDescent="0.2">
      <c r="B100" s="15">
        <v>2200</v>
      </c>
      <c r="C100" s="153" t="s">
        <v>115</v>
      </c>
      <c r="D100" s="51">
        <v>0</v>
      </c>
      <c r="E100" s="51">
        <v>0</v>
      </c>
      <c r="F100" s="74"/>
      <c r="G100" s="52" t="s">
        <v>613</v>
      </c>
      <c r="H100" s="81" t="s">
        <v>159</v>
      </c>
      <c r="I100" s="20">
        <f t="shared" si="3"/>
        <v>2000</v>
      </c>
      <c r="J100" s="20">
        <f>SUM(J101,J104,J110,J113,J115)</f>
        <v>2000</v>
      </c>
      <c r="K100" s="20">
        <v>0</v>
      </c>
      <c r="L100" s="221"/>
      <c r="M100" s="54"/>
      <c r="N100" s="54"/>
      <c r="O100" s="54"/>
      <c r="P100" s="54"/>
      <c r="Q100" s="33"/>
      <c r="S100" s="56"/>
      <c r="AH100" s="82"/>
      <c r="AI100" s="82"/>
      <c r="AJ100" s="82"/>
      <c r="AK100" s="82"/>
    </row>
    <row r="101" spans="2:37" ht="15" customHeight="1" x14ac:dyDescent="0.3">
      <c r="B101" s="7">
        <v>2210</v>
      </c>
      <c r="C101" s="153" t="s">
        <v>115</v>
      </c>
      <c r="D101" s="15">
        <v>1</v>
      </c>
      <c r="E101" s="15">
        <v>0</v>
      </c>
      <c r="F101" s="70"/>
      <c r="G101" s="58" t="s">
        <v>386</v>
      </c>
      <c r="H101" s="83" t="s">
        <v>160</v>
      </c>
      <c r="I101" s="20">
        <f t="shared" si="3"/>
        <v>0</v>
      </c>
      <c r="J101" s="4">
        <f>SUM(J102)</f>
        <v>0</v>
      </c>
      <c r="K101" s="4">
        <f>SUM(K102)</f>
        <v>0</v>
      </c>
      <c r="L101" s="123"/>
      <c r="AH101" s="2"/>
      <c r="AI101" s="2"/>
      <c r="AJ101" s="2"/>
      <c r="AK101" s="2"/>
    </row>
    <row r="102" spans="2:37" ht="15" customHeight="1" x14ac:dyDescent="0.3">
      <c r="B102" s="7">
        <v>2211</v>
      </c>
      <c r="C102" s="154" t="s">
        <v>115</v>
      </c>
      <c r="D102" s="15">
        <v>1</v>
      </c>
      <c r="E102" s="15">
        <v>1</v>
      </c>
      <c r="F102" s="70"/>
      <c r="G102" s="65" t="s">
        <v>387</v>
      </c>
      <c r="H102" s="79" t="s">
        <v>161</v>
      </c>
      <c r="I102" s="20">
        <f t="shared" si="3"/>
        <v>0</v>
      </c>
      <c r="J102" s="4">
        <v>0</v>
      </c>
      <c r="K102" s="4">
        <v>0</v>
      </c>
      <c r="L102" s="123"/>
      <c r="AH102" s="2"/>
      <c r="AI102" s="2"/>
      <c r="AJ102" s="2"/>
      <c r="AK102" s="2"/>
    </row>
    <row r="103" spans="2:37" ht="40.5" x14ac:dyDescent="0.3">
      <c r="B103" s="7"/>
      <c r="C103" s="154"/>
      <c r="D103" s="15"/>
      <c r="E103" s="15"/>
      <c r="F103" s="70"/>
      <c r="G103" s="65" t="s">
        <v>594</v>
      </c>
      <c r="H103" s="66"/>
      <c r="I103" s="20">
        <f t="shared" si="3"/>
        <v>0</v>
      </c>
      <c r="J103" s="4"/>
      <c r="K103" s="4"/>
      <c r="L103" s="123"/>
      <c r="AH103" s="2"/>
      <c r="AI103" s="2"/>
      <c r="AJ103" s="2"/>
      <c r="AK103" s="2"/>
    </row>
    <row r="104" spans="2:37" ht="15" customHeight="1" x14ac:dyDescent="0.3">
      <c r="B104" s="7">
        <v>2220</v>
      </c>
      <c r="C104" s="153" t="s">
        <v>115</v>
      </c>
      <c r="D104" s="51">
        <v>2</v>
      </c>
      <c r="E104" s="51">
        <v>0</v>
      </c>
      <c r="F104" s="74"/>
      <c r="G104" s="58" t="s">
        <v>388</v>
      </c>
      <c r="H104" s="83" t="s">
        <v>162</v>
      </c>
      <c r="I104" s="20">
        <f t="shared" si="3"/>
        <v>1200</v>
      </c>
      <c r="J104" s="4">
        <f>J105</f>
        <v>1200</v>
      </c>
      <c r="K104" s="4">
        <v>0</v>
      </c>
      <c r="L104" s="123"/>
      <c r="AH104" s="2"/>
      <c r="AI104" s="2"/>
      <c r="AJ104" s="2"/>
      <c r="AK104" s="2"/>
    </row>
    <row r="105" spans="2:37" ht="15" customHeight="1" x14ac:dyDescent="0.3">
      <c r="B105" s="7">
        <v>2221</v>
      </c>
      <c r="C105" s="154" t="s">
        <v>115</v>
      </c>
      <c r="D105" s="15">
        <v>2</v>
      </c>
      <c r="E105" s="15">
        <v>1</v>
      </c>
      <c r="F105" s="70"/>
      <c r="G105" s="65" t="s">
        <v>389</v>
      </c>
      <c r="H105" s="79" t="s">
        <v>163</v>
      </c>
      <c r="I105" s="20">
        <f t="shared" si="3"/>
        <v>1200</v>
      </c>
      <c r="J105" s="4">
        <f>J108+J109</f>
        <v>1200</v>
      </c>
      <c r="K105" s="4">
        <v>0</v>
      </c>
      <c r="L105" s="123"/>
      <c r="AH105" s="2"/>
      <c r="AI105" s="2"/>
      <c r="AJ105" s="2"/>
      <c r="AK105" s="2"/>
    </row>
    <row r="106" spans="2:37" ht="40.5" hidden="1" x14ac:dyDescent="0.3">
      <c r="B106" s="7"/>
      <c r="C106" s="154"/>
      <c r="D106" s="15"/>
      <c r="E106" s="15"/>
      <c r="F106" s="70"/>
      <c r="G106" s="65" t="s">
        <v>594</v>
      </c>
      <c r="H106" s="66"/>
      <c r="I106" s="20">
        <f t="shared" si="3"/>
        <v>0</v>
      </c>
      <c r="J106" s="4"/>
      <c r="K106" s="4"/>
      <c r="L106" s="123"/>
      <c r="AH106" s="2"/>
      <c r="AI106" s="2"/>
      <c r="AJ106" s="2"/>
      <c r="AK106" s="2"/>
    </row>
    <row r="107" spans="2:37" ht="40.5" x14ac:dyDescent="0.3">
      <c r="B107" s="7"/>
      <c r="C107" s="154"/>
      <c r="D107" s="15"/>
      <c r="E107" s="15"/>
      <c r="F107" s="70"/>
      <c r="G107" s="65" t="s">
        <v>594</v>
      </c>
      <c r="H107" s="66"/>
      <c r="I107" s="20"/>
      <c r="J107" s="4"/>
      <c r="K107" s="4"/>
      <c r="L107" s="123"/>
      <c r="AH107" s="2"/>
      <c r="AI107" s="2"/>
      <c r="AJ107" s="2"/>
      <c r="AK107" s="2"/>
    </row>
    <row r="108" spans="2:37" x14ac:dyDescent="0.3">
      <c r="B108" s="7"/>
      <c r="C108" s="154"/>
      <c r="D108" s="15"/>
      <c r="E108" s="15"/>
      <c r="F108" s="7">
        <v>4239</v>
      </c>
      <c r="G108" s="80" t="s">
        <v>556</v>
      </c>
      <c r="H108" s="79"/>
      <c r="I108" s="20">
        <f>SUM(J108:K108)</f>
        <v>500</v>
      </c>
      <c r="J108" s="4">
        <v>500</v>
      </c>
      <c r="K108" s="4"/>
      <c r="L108" s="123"/>
      <c r="AH108" s="2"/>
      <c r="AI108" s="2"/>
      <c r="AJ108" s="2"/>
      <c r="AK108" s="2"/>
    </row>
    <row r="109" spans="2:37" x14ac:dyDescent="0.3">
      <c r="B109" s="7"/>
      <c r="C109" s="154"/>
      <c r="D109" s="15"/>
      <c r="E109" s="15"/>
      <c r="F109" s="7">
        <v>4241</v>
      </c>
      <c r="G109" s="19" t="s">
        <v>557</v>
      </c>
      <c r="H109" s="79"/>
      <c r="I109" s="20">
        <f>SUM(J109:K109)</f>
        <v>700</v>
      </c>
      <c r="J109" s="4">
        <v>700</v>
      </c>
      <c r="K109" s="4"/>
      <c r="L109" s="123"/>
      <c r="AH109" s="2"/>
      <c r="AI109" s="2"/>
      <c r="AJ109" s="2"/>
      <c r="AK109" s="2"/>
    </row>
    <row r="110" spans="2:37" ht="15" hidden="1" customHeight="1" x14ac:dyDescent="0.3">
      <c r="B110" s="7">
        <v>2230</v>
      </c>
      <c r="C110" s="153" t="s">
        <v>115</v>
      </c>
      <c r="D110" s="15">
        <v>3</v>
      </c>
      <c r="E110" s="15">
        <v>0</v>
      </c>
      <c r="F110" s="70"/>
      <c r="G110" s="58" t="s">
        <v>390</v>
      </c>
      <c r="H110" s="83" t="s">
        <v>164</v>
      </c>
      <c r="I110" s="20">
        <f t="shared" si="3"/>
        <v>0</v>
      </c>
      <c r="J110" s="4">
        <f>SUM(J111)</f>
        <v>0</v>
      </c>
      <c r="K110" s="4">
        <f>SUM(K111)</f>
        <v>0</v>
      </c>
      <c r="L110" s="123"/>
      <c r="AH110" s="2"/>
      <c r="AI110" s="2"/>
      <c r="AJ110" s="2"/>
      <c r="AK110" s="2"/>
    </row>
    <row r="111" spans="2:37" ht="15" hidden="1" customHeight="1" x14ac:dyDescent="0.3">
      <c r="B111" s="7">
        <v>2231</v>
      </c>
      <c r="C111" s="154" t="s">
        <v>115</v>
      </c>
      <c r="D111" s="15">
        <v>3</v>
      </c>
      <c r="E111" s="15">
        <v>1</v>
      </c>
      <c r="F111" s="70"/>
      <c r="G111" s="65" t="s">
        <v>391</v>
      </c>
      <c r="H111" s="79" t="s">
        <v>165</v>
      </c>
      <c r="I111" s="20">
        <f t="shared" si="3"/>
        <v>0</v>
      </c>
      <c r="J111" s="4">
        <v>0</v>
      </c>
      <c r="K111" s="4">
        <v>0</v>
      </c>
      <c r="L111" s="123"/>
      <c r="AH111" s="2"/>
      <c r="AI111" s="2"/>
      <c r="AJ111" s="2"/>
      <c r="AK111" s="2"/>
    </row>
    <row r="112" spans="2:37" ht="40.5" hidden="1" x14ac:dyDescent="0.3">
      <c r="B112" s="7"/>
      <c r="C112" s="154"/>
      <c r="D112" s="15"/>
      <c r="E112" s="15"/>
      <c r="F112" s="70"/>
      <c r="G112" s="65" t="s">
        <v>594</v>
      </c>
      <c r="H112" s="66"/>
      <c r="I112" s="20">
        <f t="shared" si="3"/>
        <v>0</v>
      </c>
      <c r="J112" s="4"/>
      <c r="K112" s="4"/>
      <c r="L112" s="123"/>
      <c r="AH112" s="2"/>
      <c r="AI112" s="2"/>
      <c r="AJ112" s="2"/>
      <c r="AK112" s="2"/>
    </row>
    <row r="113" spans="2:37" ht="26.25" hidden="1" customHeight="1" x14ac:dyDescent="0.3">
      <c r="B113" s="7">
        <v>2240</v>
      </c>
      <c r="C113" s="153" t="s">
        <v>115</v>
      </c>
      <c r="D113" s="51">
        <v>4</v>
      </c>
      <c r="E113" s="51">
        <v>0</v>
      </c>
      <c r="F113" s="74"/>
      <c r="G113" s="58" t="s">
        <v>392</v>
      </c>
      <c r="H113" s="59" t="s">
        <v>166</v>
      </c>
      <c r="I113" s="20">
        <f t="shared" si="3"/>
        <v>0</v>
      </c>
      <c r="J113" s="4">
        <f>SUM(J114)</f>
        <v>0</v>
      </c>
      <c r="K113" s="4">
        <f>SUM(K114)</f>
        <v>0</v>
      </c>
      <c r="L113" s="123"/>
      <c r="AH113" s="2"/>
      <c r="AI113" s="2"/>
      <c r="AJ113" s="2"/>
      <c r="AK113" s="2"/>
    </row>
    <row r="114" spans="2:37" ht="29.25" hidden="1" customHeight="1" x14ac:dyDescent="0.3">
      <c r="B114" s="7">
        <v>2241</v>
      </c>
      <c r="C114" s="154" t="s">
        <v>115</v>
      </c>
      <c r="D114" s="15">
        <v>4</v>
      </c>
      <c r="E114" s="15">
        <v>1</v>
      </c>
      <c r="F114" s="70"/>
      <c r="G114" s="65" t="s">
        <v>392</v>
      </c>
      <c r="H114" s="79" t="s">
        <v>166</v>
      </c>
      <c r="I114" s="20">
        <f t="shared" si="3"/>
        <v>0</v>
      </c>
      <c r="J114" s="4">
        <v>0</v>
      </c>
      <c r="K114" s="4">
        <v>0</v>
      </c>
      <c r="L114" s="123"/>
      <c r="AH114" s="2"/>
      <c r="AI114" s="2"/>
      <c r="AJ114" s="2"/>
      <c r="AK114" s="2"/>
    </row>
    <row r="115" spans="2:37" ht="27" x14ac:dyDescent="0.3">
      <c r="B115" s="7">
        <v>2250</v>
      </c>
      <c r="C115" s="153" t="s">
        <v>115</v>
      </c>
      <c r="D115" s="51">
        <v>5</v>
      </c>
      <c r="E115" s="51">
        <v>0</v>
      </c>
      <c r="F115" s="74"/>
      <c r="G115" s="58" t="s">
        <v>393</v>
      </c>
      <c r="H115" s="59" t="s">
        <v>167</v>
      </c>
      <c r="I115" s="20">
        <f t="shared" si="3"/>
        <v>800</v>
      </c>
      <c r="J115" s="4">
        <f>SUM(J116)</f>
        <v>800</v>
      </c>
      <c r="K115" s="4">
        <f>SUM(K116)</f>
        <v>0</v>
      </c>
      <c r="L115" s="123"/>
      <c r="AH115" s="2"/>
      <c r="AI115" s="2"/>
      <c r="AJ115" s="2"/>
      <c r="AK115" s="2"/>
    </row>
    <row r="116" spans="2:37" ht="15" customHeight="1" x14ac:dyDescent="0.3">
      <c r="B116" s="7">
        <v>2251</v>
      </c>
      <c r="C116" s="154" t="s">
        <v>115</v>
      </c>
      <c r="D116" s="15">
        <v>5</v>
      </c>
      <c r="E116" s="15">
        <v>1</v>
      </c>
      <c r="F116" s="70"/>
      <c r="G116" s="65" t="s">
        <v>394</v>
      </c>
      <c r="H116" s="79" t="s">
        <v>168</v>
      </c>
      <c r="I116" s="20">
        <f t="shared" si="3"/>
        <v>800</v>
      </c>
      <c r="J116" s="4">
        <f>J119</f>
        <v>800</v>
      </c>
      <c r="K116" s="4">
        <v>0</v>
      </c>
      <c r="L116" s="123"/>
      <c r="AH116" s="2"/>
      <c r="AI116" s="2"/>
      <c r="AJ116" s="2"/>
      <c r="AK116" s="2"/>
    </row>
    <row r="117" spans="2:37" ht="40.5" hidden="1" x14ac:dyDescent="0.3">
      <c r="B117" s="7"/>
      <c r="C117" s="154"/>
      <c r="D117" s="15"/>
      <c r="E117" s="15"/>
      <c r="F117" s="70"/>
      <c r="G117" s="65" t="s">
        <v>594</v>
      </c>
      <c r="H117" s="66"/>
      <c r="I117" s="20">
        <f t="shared" si="3"/>
        <v>0</v>
      </c>
      <c r="J117" s="4"/>
      <c r="K117" s="4"/>
      <c r="L117" s="123"/>
      <c r="AH117" s="2"/>
      <c r="AI117" s="2"/>
      <c r="AJ117" s="2"/>
      <c r="AK117" s="2"/>
    </row>
    <row r="118" spans="2:37" ht="40.5" x14ac:dyDescent="0.3">
      <c r="B118" s="7"/>
      <c r="C118" s="154"/>
      <c r="D118" s="15"/>
      <c r="E118" s="15"/>
      <c r="F118" s="70"/>
      <c r="G118" s="65" t="s">
        <v>594</v>
      </c>
      <c r="H118" s="66"/>
      <c r="I118" s="20"/>
      <c r="J118" s="4"/>
      <c r="K118" s="4"/>
      <c r="L118" s="123"/>
      <c r="AH118" s="2"/>
      <c r="AI118" s="2"/>
      <c r="AJ118" s="2"/>
      <c r="AK118" s="2"/>
    </row>
    <row r="119" spans="2:37" x14ac:dyDescent="0.3">
      <c r="B119" s="7"/>
      <c r="C119" s="154"/>
      <c r="D119" s="15"/>
      <c r="E119" s="15"/>
      <c r="F119" s="70">
        <v>4239</v>
      </c>
      <c r="G119" s="19" t="s">
        <v>556</v>
      </c>
      <c r="H119" s="66"/>
      <c r="I119" s="20">
        <f t="shared" si="3"/>
        <v>800</v>
      </c>
      <c r="J119" s="4">
        <v>800</v>
      </c>
      <c r="K119" s="4"/>
      <c r="L119" s="123"/>
      <c r="AH119" s="2"/>
      <c r="AI119" s="2"/>
      <c r="AJ119" s="2"/>
      <c r="AK119" s="2"/>
    </row>
    <row r="120" spans="2:37" s="55" customFormat="1" ht="53.25" customHeight="1" x14ac:dyDescent="0.2">
      <c r="B120" s="15">
        <v>2300</v>
      </c>
      <c r="C120" s="153" t="s">
        <v>116</v>
      </c>
      <c r="D120" s="51">
        <v>0</v>
      </c>
      <c r="E120" s="51">
        <v>0</v>
      </c>
      <c r="F120" s="74"/>
      <c r="G120" s="84" t="s">
        <v>616</v>
      </c>
      <c r="H120" s="81" t="s">
        <v>169</v>
      </c>
      <c r="I120" s="20">
        <f t="shared" si="3"/>
        <v>860</v>
      </c>
      <c r="J120" s="20">
        <f>SUM(J121,J128,J135,J141,J144,J147,J150)</f>
        <v>860</v>
      </c>
      <c r="K120" s="20">
        <f>SUM(K121,K128,K135,K141,K144,K147,K150)</f>
        <v>0</v>
      </c>
      <c r="L120" s="221"/>
      <c r="M120" s="54"/>
      <c r="N120" s="54"/>
      <c r="O120" s="54"/>
      <c r="P120" s="54"/>
      <c r="Q120" s="33"/>
      <c r="S120" s="56"/>
      <c r="AH120" s="82"/>
      <c r="AI120" s="82"/>
      <c r="AJ120" s="82"/>
      <c r="AK120" s="82"/>
    </row>
    <row r="121" spans="2:37" ht="15" hidden="1" customHeight="1" x14ac:dyDescent="0.3">
      <c r="B121" s="7">
        <v>2310</v>
      </c>
      <c r="C121" s="153" t="s">
        <v>116</v>
      </c>
      <c r="D121" s="51">
        <v>1</v>
      </c>
      <c r="E121" s="51">
        <v>0</v>
      </c>
      <c r="F121" s="74"/>
      <c r="G121" s="58" t="s">
        <v>395</v>
      </c>
      <c r="H121" s="59" t="s">
        <v>171</v>
      </c>
      <c r="I121" s="20">
        <f t="shared" si="3"/>
        <v>0</v>
      </c>
      <c r="J121" s="4">
        <f>SUM(J122+J124+J126)</f>
        <v>0</v>
      </c>
      <c r="K121" s="4">
        <f>SUM(K122+K124+K126)</f>
        <v>0</v>
      </c>
      <c r="L121" s="123"/>
      <c r="AH121" s="2"/>
      <c r="AI121" s="2"/>
      <c r="AJ121" s="2"/>
      <c r="AK121" s="2"/>
    </row>
    <row r="122" spans="2:37" ht="15" hidden="1" customHeight="1" x14ac:dyDescent="0.3">
      <c r="B122" s="7">
        <v>2311</v>
      </c>
      <c r="C122" s="154" t="s">
        <v>116</v>
      </c>
      <c r="D122" s="15">
        <v>1</v>
      </c>
      <c r="E122" s="15">
        <v>1</v>
      </c>
      <c r="F122" s="70"/>
      <c r="G122" s="65" t="s">
        <v>396</v>
      </c>
      <c r="H122" s="79" t="s">
        <v>172</v>
      </c>
      <c r="I122" s="20">
        <f t="shared" si="3"/>
        <v>0</v>
      </c>
      <c r="J122" s="4">
        <v>0</v>
      </c>
      <c r="K122" s="4">
        <v>0</v>
      </c>
      <c r="L122" s="123"/>
      <c r="AH122" s="2"/>
      <c r="AI122" s="2"/>
      <c r="AJ122" s="2"/>
      <c r="AK122" s="2"/>
    </row>
    <row r="123" spans="2:37" ht="40.5" hidden="1" x14ac:dyDescent="0.3">
      <c r="B123" s="7"/>
      <c r="C123" s="154"/>
      <c r="D123" s="15"/>
      <c r="E123" s="15"/>
      <c r="F123" s="70"/>
      <c r="G123" s="65" t="s">
        <v>594</v>
      </c>
      <c r="H123" s="66"/>
      <c r="I123" s="20">
        <f t="shared" si="3"/>
        <v>0</v>
      </c>
      <c r="J123" s="4"/>
      <c r="K123" s="4"/>
      <c r="L123" s="123"/>
      <c r="AH123" s="2"/>
      <c r="AI123" s="2"/>
      <c r="AJ123" s="2"/>
      <c r="AK123" s="2"/>
    </row>
    <row r="124" spans="2:37" ht="15" hidden="1" customHeight="1" x14ac:dyDescent="0.3">
      <c r="B124" s="7">
        <v>2312</v>
      </c>
      <c r="C124" s="154" t="s">
        <v>116</v>
      </c>
      <c r="D124" s="15">
        <v>1</v>
      </c>
      <c r="E124" s="15">
        <v>2</v>
      </c>
      <c r="F124" s="70"/>
      <c r="G124" s="65" t="s">
        <v>397</v>
      </c>
      <c r="H124" s="79"/>
      <c r="I124" s="20">
        <f t="shared" si="3"/>
        <v>0</v>
      </c>
      <c r="J124" s="4">
        <v>0</v>
      </c>
      <c r="K124" s="4">
        <v>0</v>
      </c>
      <c r="L124" s="123"/>
      <c r="AH124" s="2"/>
      <c r="AI124" s="2"/>
      <c r="AJ124" s="2"/>
      <c r="AK124" s="2"/>
    </row>
    <row r="125" spans="2:37" ht="40.5" hidden="1" x14ac:dyDescent="0.3">
      <c r="B125" s="7"/>
      <c r="C125" s="154"/>
      <c r="D125" s="15"/>
      <c r="E125" s="15"/>
      <c r="F125" s="70"/>
      <c r="G125" s="65" t="s">
        <v>594</v>
      </c>
      <c r="H125" s="66"/>
      <c r="I125" s="20">
        <f t="shared" si="3"/>
        <v>0</v>
      </c>
      <c r="J125" s="4"/>
      <c r="K125" s="4"/>
      <c r="L125" s="123"/>
      <c r="AH125" s="2"/>
      <c r="AI125" s="2"/>
      <c r="AJ125" s="2"/>
      <c r="AK125" s="2"/>
    </row>
    <row r="126" spans="2:37" ht="15" hidden="1" customHeight="1" x14ac:dyDescent="0.3">
      <c r="B126" s="7">
        <v>2313</v>
      </c>
      <c r="C126" s="154" t="s">
        <v>116</v>
      </c>
      <c r="D126" s="15">
        <v>1</v>
      </c>
      <c r="E126" s="15">
        <v>3</v>
      </c>
      <c r="F126" s="70"/>
      <c r="G126" s="65" t="s">
        <v>398</v>
      </c>
      <c r="H126" s="79"/>
      <c r="I126" s="20">
        <f t="shared" si="3"/>
        <v>0</v>
      </c>
      <c r="J126" s="4">
        <v>0</v>
      </c>
      <c r="K126" s="4">
        <v>0</v>
      </c>
      <c r="L126" s="123"/>
      <c r="AH126" s="2"/>
      <c r="AI126" s="2"/>
      <c r="AJ126" s="2"/>
      <c r="AK126" s="2"/>
    </row>
    <row r="127" spans="2:37" ht="40.5" hidden="1" x14ac:dyDescent="0.3">
      <c r="B127" s="7"/>
      <c r="C127" s="154"/>
      <c r="D127" s="15"/>
      <c r="E127" s="15"/>
      <c r="F127" s="70"/>
      <c r="G127" s="65" t="s">
        <v>594</v>
      </c>
      <c r="H127" s="66"/>
      <c r="I127" s="20">
        <f t="shared" si="3"/>
        <v>0</v>
      </c>
      <c r="J127" s="4"/>
      <c r="K127" s="4"/>
      <c r="L127" s="123"/>
      <c r="AH127" s="2"/>
      <c r="AI127" s="2"/>
      <c r="AJ127" s="2"/>
      <c r="AK127" s="2"/>
    </row>
    <row r="128" spans="2:37" ht="15" customHeight="1" x14ac:dyDescent="0.3">
      <c r="B128" s="7">
        <v>2320</v>
      </c>
      <c r="C128" s="153" t="s">
        <v>116</v>
      </c>
      <c r="D128" s="51">
        <v>2</v>
      </c>
      <c r="E128" s="51">
        <v>0</v>
      </c>
      <c r="F128" s="74"/>
      <c r="G128" s="58" t="s">
        <v>399</v>
      </c>
      <c r="H128" s="59" t="s">
        <v>173</v>
      </c>
      <c r="I128" s="4">
        <f t="shared" si="3"/>
        <v>600</v>
      </c>
      <c r="J128" s="4">
        <f>SUM(J129)</f>
        <v>600</v>
      </c>
      <c r="K128" s="4">
        <f>SUM(K129)</f>
        <v>0</v>
      </c>
      <c r="L128" s="123"/>
      <c r="AH128" s="2"/>
      <c r="AI128" s="2"/>
      <c r="AJ128" s="2"/>
      <c r="AK128" s="2"/>
    </row>
    <row r="129" spans="2:37" ht="15" customHeight="1" x14ac:dyDescent="0.3">
      <c r="B129" s="7">
        <v>2321</v>
      </c>
      <c r="C129" s="154" t="s">
        <v>116</v>
      </c>
      <c r="D129" s="15">
        <v>2</v>
      </c>
      <c r="E129" s="15">
        <v>1</v>
      </c>
      <c r="F129" s="70"/>
      <c r="G129" s="65" t="s">
        <v>400</v>
      </c>
      <c r="H129" s="79" t="s">
        <v>174</v>
      </c>
      <c r="I129" s="20">
        <f t="shared" si="3"/>
        <v>600</v>
      </c>
      <c r="J129" s="20">
        <f>J132+J133+J134</f>
        <v>600</v>
      </c>
      <c r="K129" s="4">
        <v>0</v>
      </c>
      <c r="L129" s="123"/>
      <c r="AH129" s="2"/>
      <c r="AI129" s="2"/>
      <c r="AJ129" s="2"/>
      <c r="AK129" s="2"/>
    </row>
    <row r="130" spans="2:37" ht="40.5" hidden="1" x14ac:dyDescent="0.3">
      <c r="B130" s="7"/>
      <c r="C130" s="154"/>
      <c r="D130" s="15"/>
      <c r="E130" s="15"/>
      <c r="F130" s="70"/>
      <c r="G130" s="65" t="s">
        <v>594</v>
      </c>
      <c r="H130" s="66"/>
      <c r="I130" s="20">
        <f t="shared" si="3"/>
        <v>0</v>
      </c>
      <c r="J130" s="4"/>
      <c r="K130" s="4"/>
      <c r="L130" s="123"/>
      <c r="AH130" s="2"/>
      <c r="AI130" s="2"/>
      <c r="AJ130" s="2"/>
      <c r="AK130" s="2"/>
    </row>
    <row r="131" spans="2:37" ht="40.5" x14ac:dyDescent="0.3">
      <c r="B131" s="7"/>
      <c r="C131" s="154"/>
      <c r="D131" s="15"/>
      <c r="E131" s="15"/>
      <c r="F131" s="70"/>
      <c r="G131" s="65" t="s">
        <v>594</v>
      </c>
      <c r="H131" s="66"/>
      <c r="I131" s="20"/>
      <c r="J131" s="4"/>
      <c r="K131" s="4"/>
      <c r="L131" s="123"/>
      <c r="AH131" s="2"/>
      <c r="AI131" s="2"/>
      <c r="AJ131" s="2"/>
      <c r="AK131" s="2"/>
    </row>
    <row r="132" spans="2:37" x14ac:dyDescent="0.3">
      <c r="B132" s="7"/>
      <c r="C132" s="154"/>
      <c r="D132" s="15"/>
      <c r="E132" s="15"/>
      <c r="F132" s="70">
        <v>4239</v>
      </c>
      <c r="G132" s="80" t="s">
        <v>556</v>
      </c>
      <c r="H132" s="66"/>
      <c r="I132" s="20">
        <f>J132</f>
        <v>600</v>
      </c>
      <c r="J132" s="4">
        <v>600</v>
      </c>
      <c r="K132" s="4"/>
      <c r="L132" s="123"/>
      <c r="AH132" s="2"/>
      <c r="AI132" s="2"/>
      <c r="AJ132" s="2"/>
      <c r="AK132" s="2"/>
    </row>
    <row r="133" spans="2:37" ht="27" hidden="1" x14ac:dyDescent="0.3">
      <c r="B133" s="7"/>
      <c r="C133" s="154"/>
      <c r="D133" s="15"/>
      <c r="E133" s="15"/>
      <c r="F133" s="70">
        <v>4841</v>
      </c>
      <c r="G133" s="85" t="s">
        <v>635</v>
      </c>
      <c r="H133" s="66"/>
      <c r="I133" s="20">
        <f>J133</f>
        <v>0</v>
      </c>
      <c r="J133" s="4">
        <v>0</v>
      </c>
      <c r="K133" s="4"/>
      <c r="L133" s="123"/>
      <c r="AH133" s="2"/>
      <c r="AI133" s="2"/>
      <c r="AJ133" s="2"/>
      <c r="AK133" s="2"/>
    </row>
    <row r="134" spans="2:37" ht="27" x14ac:dyDescent="0.3">
      <c r="B134" s="7"/>
      <c r="C134" s="154"/>
      <c r="D134" s="15"/>
      <c r="E134" s="15"/>
      <c r="F134" s="70">
        <v>4842</v>
      </c>
      <c r="G134" s="19" t="s">
        <v>577</v>
      </c>
      <c r="H134" s="66"/>
      <c r="I134" s="4">
        <f t="shared" si="3"/>
        <v>0</v>
      </c>
      <c r="J134" s="4">
        <v>0</v>
      </c>
      <c r="K134" s="4"/>
      <c r="L134" s="123"/>
      <c r="AH134" s="2"/>
      <c r="AI134" s="2"/>
      <c r="AJ134" s="2"/>
      <c r="AK134" s="2"/>
    </row>
    <row r="135" spans="2:37" ht="27" x14ac:dyDescent="0.3">
      <c r="B135" s="7">
        <v>2330</v>
      </c>
      <c r="C135" s="153" t="s">
        <v>116</v>
      </c>
      <c r="D135" s="51">
        <v>3</v>
      </c>
      <c r="E135" s="51">
        <v>0</v>
      </c>
      <c r="F135" s="74"/>
      <c r="G135" s="58" t="s">
        <v>401</v>
      </c>
      <c r="H135" s="59" t="s">
        <v>175</v>
      </c>
      <c r="I135" s="20">
        <f t="shared" si="3"/>
        <v>260</v>
      </c>
      <c r="J135" s="4">
        <f>SUM(J136+J139)</f>
        <v>260</v>
      </c>
      <c r="K135" s="4">
        <f>SUM(K136)</f>
        <v>0</v>
      </c>
      <c r="L135" s="123"/>
      <c r="AH135" s="2"/>
      <c r="AI135" s="2"/>
      <c r="AJ135" s="2"/>
      <c r="AK135" s="2"/>
    </row>
    <row r="136" spans="2:37" ht="15" customHeight="1" x14ac:dyDescent="0.3">
      <c r="B136" s="7">
        <v>2331</v>
      </c>
      <c r="C136" s="154" t="s">
        <v>116</v>
      </c>
      <c r="D136" s="15">
        <v>3</v>
      </c>
      <c r="E136" s="15">
        <v>1</v>
      </c>
      <c r="F136" s="70"/>
      <c r="G136" s="65" t="s">
        <v>402</v>
      </c>
      <c r="H136" s="79" t="s">
        <v>176</v>
      </c>
      <c r="I136" s="20">
        <f t="shared" si="3"/>
        <v>60</v>
      </c>
      <c r="J136" s="4">
        <f>J138</f>
        <v>60</v>
      </c>
      <c r="K136" s="4">
        <v>0</v>
      </c>
      <c r="L136" s="123"/>
      <c r="AH136" s="2"/>
      <c r="AI136" s="2"/>
      <c r="AJ136" s="2"/>
      <c r="AK136" s="2"/>
    </row>
    <row r="137" spans="2:37" ht="40.5" x14ac:dyDescent="0.3">
      <c r="B137" s="7"/>
      <c r="C137" s="154"/>
      <c r="D137" s="15"/>
      <c r="E137" s="15"/>
      <c r="F137" s="70"/>
      <c r="G137" s="65" t="s">
        <v>594</v>
      </c>
      <c r="H137" s="66"/>
      <c r="I137" s="20">
        <f>SUM(J137:K137)</f>
        <v>0</v>
      </c>
      <c r="J137" s="4"/>
      <c r="K137" s="4"/>
      <c r="L137" s="123"/>
      <c r="AH137" s="2"/>
      <c r="AI137" s="2"/>
      <c r="AJ137" s="2"/>
      <c r="AK137" s="2"/>
    </row>
    <row r="138" spans="2:37" ht="27.75" customHeight="1" x14ac:dyDescent="0.3">
      <c r="B138" s="7"/>
      <c r="C138" s="154"/>
      <c r="D138" s="15"/>
      <c r="E138" s="15"/>
      <c r="F138" s="70">
        <v>4831</v>
      </c>
      <c r="G138" s="65" t="s">
        <v>576</v>
      </c>
      <c r="H138" s="66"/>
      <c r="I138" s="20"/>
      <c r="J138" s="4">
        <v>60</v>
      </c>
      <c r="K138" s="4"/>
      <c r="L138" s="123"/>
      <c r="AH138" s="2"/>
      <c r="AI138" s="2"/>
      <c r="AJ138" s="2"/>
      <c r="AK138" s="2"/>
    </row>
    <row r="139" spans="2:37" ht="15" customHeight="1" x14ac:dyDescent="0.3">
      <c r="B139" s="7">
        <v>2332</v>
      </c>
      <c r="C139" s="154" t="s">
        <v>116</v>
      </c>
      <c r="D139" s="15">
        <v>3</v>
      </c>
      <c r="E139" s="15">
        <v>2</v>
      </c>
      <c r="F139" s="70"/>
      <c r="G139" s="65" t="s">
        <v>403</v>
      </c>
      <c r="H139" s="79"/>
      <c r="I139" s="20">
        <f t="shared" ref="I139:I174" si="4">SUM(J139:K139)</f>
        <v>200</v>
      </c>
      <c r="J139" s="4">
        <f>J153</f>
        <v>200</v>
      </c>
      <c r="K139" s="4">
        <v>0</v>
      </c>
      <c r="L139" s="123"/>
      <c r="AH139" s="2"/>
      <c r="AI139" s="2"/>
      <c r="AJ139" s="2"/>
      <c r="AK139" s="2"/>
    </row>
    <row r="140" spans="2:37" ht="40.5" x14ac:dyDescent="0.3">
      <c r="B140" s="7"/>
      <c r="C140" s="154"/>
      <c r="D140" s="15"/>
      <c r="E140" s="15"/>
      <c r="F140" s="70"/>
      <c r="G140" s="65" t="s">
        <v>594</v>
      </c>
      <c r="H140" s="66"/>
      <c r="I140" s="20">
        <f t="shared" si="4"/>
        <v>0</v>
      </c>
      <c r="J140" s="4"/>
      <c r="K140" s="4"/>
      <c r="L140" s="123"/>
      <c r="AH140" s="2"/>
      <c r="AI140" s="2"/>
      <c r="AJ140" s="2"/>
      <c r="AK140" s="2"/>
    </row>
    <row r="141" spans="2:37" ht="15" hidden="1" customHeight="1" x14ac:dyDescent="0.3">
      <c r="B141" s="7">
        <v>2340</v>
      </c>
      <c r="C141" s="153" t="s">
        <v>116</v>
      </c>
      <c r="D141" s="51">
        <v>4</v>
      </c>
      <c r="E141" s="51">
        <v>0</v>
      </c>
      <c r="F141" s="74"/>
      <c r="G141" s="58" t="s">
        <v>404</v>
      </c>
      <c r="H141" s="79"/>
      <c r="I141" s="20">
        <f t="shared" si="4"/>
        <v>0</v>
      </c>
      <c r="J141" s="4">
        <f>SUM(J142)</f>
        <v>0</v>
      </c>
      <c r="K141" s="4">
        <f>SUM(K142)</f>
        <v>0</v>
      </c>
      <c r="L141" s="123"/>
      <c r="AH141" s="2"/>
      <c r="AI141" s="2"/>
      <c r="AJ141" s="2"/>
      <c r="AK141" s="2"/>
    </row>
    <row r="142" spans="2:37" ht="15" hidden="1" customHeight="1" x14ac:dyDescent="0.3">
      <c r="B142" s="7">
        <v>2341</v>
      </c>
      <c r="C142" s="154" t="s">
        <v>116</v>
      </c>
      <c r="D142" s="15">
        <v>4</v>
      </c>
      <c r="E142" s="15">
        <v>1</v>
      </c>
      <c r="F142" s="70"/>
      <c r="G142" s="65" t="s">
        <v>405</v>
      </c>
      <c r="H142" s="79"/>
      <c r="I142" s="20">
        <f t="shared" si="4"/>
        <v>0</v>
      </c>
      <c r="J142" s="4">
        <v>0</v>
      </c>
      <c r="K142" s="4">
        <v>0</v>
      </c>
      <c r="L142" s="123"/>
      <c r="AH142" s="2"/>
      <c r="AI142" s="2"/>
      <c r="AJ142" s="2"/>
      <c r="AK142" s="2"/>
    </row>
    <row r="143" spans="2:37" ht="40.5" hidden="1" x14ac:dyDescent="0.3">
      <c r="B143" s="7"/>
      <c r="C143" s="154"/>
      <c r="D143" s="15"/>
      <c r="E143" s="15"/>
      <c r="F143" s="70"/>
      <c r="G143" s="65" t="s">
        <v>594</v>
      </c>
      <c r="H143" s="66"/>
      <c r="I143" s="20">
        <f t="shared" si="4"/>
        <v>0</v>
      </c>
      <c r="J143" s="4"/>
      <c r="K143" s="4"/>
      <c r="L143" s="123"/>
      <c r="AH143" s="2"/>
      <c r="AI143" s="2"/>
      <c r="AJ143" s="2"/>
      <c r="AK143" s="2"/>
    </row>
    <row r="144" spans="2:37" ht="15" hidden="1" customHeight="1" x14ac:dyDescent="0.3">
      <c r="B144" s="7">
        <v>2350</v>
      </c>
      <c r="C144" s="153" t="s">
        <v>116</v>
      </c>
      <c r="D144" s="51">
        <v>5</v>
      </c>
      <c r="E144" s="51">
        <v>0</v>
      </c>
      <c r="F144" s="74"/>
      <c r="G144" s="58" t="s">
        <v>406</v>
      </c>
      <c r="H144" s="59" t="s">
        <v>177</v>
      </c>
      <c r="I144" s="20">
        <f t="shared" si="4"/>
        <v>0</v>
      </c>
      <c r="J144" s="4">
        <f>SUM(J145)</f>
        <v>0</v>
      </c>
      <c r="K144" s="4">
        <f>SUM(K145)</f>
        <v>0</v>
      </c>
      <c r="L144" s="123"/>
      <c r="AH144" s="2"/>
      <c r="AI144" s="2"/>
      <c r="AJ144" s="2"/>
      <c r="AK144" s="2"/>
    </row>
    <row r="145" spans="2:37" ht="15" hidden="1" customHeight="1" x14ac:dyDescent="0.3">
      <c r="B145" s="7">
        <v>2351</v>
      </c>
      <c r="C145" s="154" t="s">
        <v>116</v>
      </c>
      <c r="D145" s="15">
        <v>5</v>
      </c>
      <c r="E145" s="15">
        <v>1</v>
      </c>
      <c r="F145" s="70"/>
      <c r="G145" s="65" t="s">
        <v>407</v>
      </c>
      <c r="H145" s="79" t="s">
        <v>177</v>
      </c>
      <c r="I145" s="20">
        <f t="shared" si="4"/>
        <v>0</v>
      </c>
      <c r="J145" s="4">
        <v>0</v>
      </c>
      <c r="K145" s="4">
        <v>0</v>
      </c>
      <c r="L145" s="123"/>
      <c r="AH145" s="2"/>
      <c r="AI145" s="2"/>
      <c r="AJ145" s="2"/>
      <c r="AK145" s="2"/>
    </row>
    <row r="146" spans="2:37" ht="40.5" hidden="1" x14ac:dyDescent="0.3">
      <c r="B146" s="7"/>
      <c r="C146" s="154"/>
      <c r="D146" s="15"/>
      <c r="E146" s="15"/>
      <c r="F146" s="70"/>
      <c r="G146" s="65" t="s">
        <v>594</v>
      </c>
      <c r="H146" s="66"/>
      <c r="I146" s="20">
        <f t="shared" si="4"/>
        <v>0</v>
      </c>
      <c r="J146" s="4"/>
      <c r="K146" s="4"/>
      <c r="L146" s="123"/>
      <c r="AH146" s="2"/>
      <c r="AI146" s="2"/>
      <c r="AJ146" s="2"/>
      <c r="AK146" s="2"/>
    </row>
    <row r="147" spans="2:37" ht="40.5" hidden="1" x14ac:dyDescent="0.3">
      <c r="B147" s="7">
        <v>2360</v>
      </c>
      <c r="C147" s="153" t="s">
        <v>116</v>
      </c>
      <c r="D147" s="51">
        <v>6</v>
      </c>
      <c r="E147" s="51">
        <v>0</v>
      </c>
      <c r="F147" s="74"/>
      <c r="G147" s="58" t="s">
        <v>408</v>
      </c>
      <c r="H147" s="59" t="s">
        <v>178</v>
      </c>
      <c r="I147" s="20">
        <f t="shared" si="4"/>
        <v>0</v>
      </c>
      <c r="J147" s="4">
        <f>SUM(J148)</f>
        <v>0</v>
      </c>
      <c r="K147" s="4">
        <f>SUM(K148)</f>
        <v>0</v>
      </c>
      <c r="L147" s="123"/>
      <c r="AH147" s="2"/>
      <c r="AI147" s="2"/>
      <c r="AJ147" s="2"/>
      <c r="AK147" s="2"/>
    </row>
    <row r="148" spans="2:37" ht="25.5" hidden="1" customHeight="1" x14ac:dyDescent="0.3">
      <c r="B148" s="7">
        <v>2361</v>
      </c>
      <c r="C148" s="154" t="s">
        <v>116</v>
      </c>
      <c r="D148" s="15">
        <v>6</v>
      </c>
      <c r="E148" s="15">
        <v>1</v>
      </c>
      <c r="F148" s="70"/>
      <c r="G148" s="65" t="s">
        <v>409</v>
      </c>
      <c r="H148" s="79" t="s">
        <v>179</v>
      </c>
      <c r="I148" s="20">
        <f t="shared" si="4"/>
        <v>0</v>
      </c>
      <c r="J148" s="4">
        <v>0</v>
      </c>
      <c r="K148" s="4">
        <v>0</v>
      </c>
      <c r="L148" s="123"/>
      <c r="AH148" s="2"/>
      <c r="AI148" s="2"/>
      <c r="AJ148" s="2"/>
      <c r="AK148" s="2"/>
    </row>
    <row r="149" spans="2:37" ht="40.5" hidden="1" x14ac:dyDescent="0.3">
      <c r="B149" s="7"/>
      <c r="C149" s="154"/>
      <c r="D149" s="15"/>
      <c r="E149" s="15"/>
      <c r="F149" s="70"/>
      <c r="G149" s="65" t="s">
        <v>594</v>
      </c>
      <c r="H149" s="66"/>
      <c r="I149" s="20">
        <f t="shared" si="4"/>
        <v>0</v>
      </c>
      <c r="J149" s="4"/>
      <c r="K149" s="4"/>
      <c r="L149" s="123"/>
      <c r="AH149" s="2"/>
      <c r="AI149" s="2"/>
      <c r="AJ149" s="2"/>
      <c r="AK149" s="2"/>
    </row>
    <row r="150" spans="2:37" ht="25.5" hidden="1" customHeight="1" x14ac:dyDescent="0.3">
      <c r="B150" s="7">
        <v>2370</v>
      </c>
      <c r="C150" s="153" t="s">
        <v>116</v>
      </c>
      <c r="D150" s="51">
        <v>7</v>
      </c>
      <c r="E150" s="51">
        <v>0</v>
      </c>
      <c r="F150" s="74"/>
      <c r="G150" s="58" t="s">
        <v>600</v>
      </c>
      <c r="H150" s="59" t="s">
        <v>180</v>
      </c>
      <c r="I150" s="20">
        <f t="shared" si="4"/>
        <v>0</v>
      </c>
      <c r="J150" s="4">
        <f>SUM(J151)</f>
        <v>0</v>
      </c>
      <c r="K150" s="4">
        <f>SUM(K151)</f>
        <v>0</v>
      </c>
      <c r="L150" s="123"/>
      <c r="AH150" s="2"/>
      <c r="AI150" s="2"/>
      <c r="AJ150" s="2"/>
      <c r="AK150" s="2"/>
    </row>
    <row r="151" spans="2:37" ht="27" hidden="1" x14ac:dyDescent="0.3">
      <c r="B151" s="7">
        <v>2371</v>
      </c>
      <c r="C151" s="154" t="s">
        <v>116</v>
      </c>
      <c r="D151" s="15">
        <v>7</v>
      </c>
      <c r="E151" s="15">
        <v>1</v>
      </c>
      <c r="F151" s="70"/>
      <c r="G151" s="65" t="s">
        <v>410</v>
      </c>
      <c r="H151" s="79" t="s">
        <v>181</v>
      </c>
      <c r="I151" s="20">
        <f t="shared" si="4"/>
        <v>0</v>
      </c>
      <c r="J151" s="4">
        <v>0</v>
      </c>
      <c r="K151" s="4">
        <v>0</v>
      </c>
      <c r="L151" s="123"/>
      <c r="AH151" s="2"/>
      <c r="AI151" s="2"/>
      <c r="AJ151" s="2"/>
      <c r="AK151" s="2"/>
    </row>
    <row r="152" spans="2:37" ht="40.5" hidden="1" x14ac:dyDescent="0.3">
      <c r="B152" s="7"/>
      <c r="C152" s="154"/>
      <c r="D152" s="15"/>
      <c r="E152" s="15"/>
      <c r="F152" s="70"/>
      <c r="G152" s="65" t="s">
        <v>594</v>
      </c>
      <c r="H152" s="66"/>
      <c r="I152" s="20">
        <f t="shared" si="4"/>
        <v>0</v>
      </c>
      <c r="J152" s="4"/>
      <c r="K152" s="4"/>
      <c r="L152" s="123"/>
      <c r="AH152" s="2"/>
      <c r="AI152" s="2"/>
      <c r="AJ152" s="2"/>
      <c r="AK152" s="2"/>
    </row>
    <row r="153" spans="2:37" ht="28.5" customHeight="1" x14ac:dyDescent="0.3">
      <c r="B153" s="7"/>
      <c r="C153" s="154"/>
      <c r="D153" s="15"/>
      <c r="E153" s="15"/>
      <c r="F153" s="70">
        <v>4831</v>
      </c>
      <c r="G153" s="65" t="s">
        <v>576</v>
      </c>
      <c r="H153" s="66"/>
      <c r="I153" s="20"/>
      <c r="J153" s="4">
        <v>200</v>
      </c>
      <c r="K153" s="4"/>
      <c r="L153" s="123"/>
      <c r="AH153" s="2"/>
      <c r="AI153" s="2"/>
      <c r="AJ153" s="2"/>
      <c r="AK153" s="2"/>
    </row>
    <row r="154" spans="2:37" s="55" customFormat="1" ht="40.5" customHeight="1" x14ac:dyDescent="0.2">
      <c r="B154" s="15">
        <v>2400</v>
      </c>
      <c r="C154" s="153" t="s">
        <v>117</v>
      </c>
      <c r="D154" s="51">
        <v>0</v>
      </c>
      <c r="E154" s="51">
        <v>0</v>
      </c>
      <c r="F154" s="74"/>
      <c r="G154" s="84" t="s">
        <v>614</v>
      </c>
      <c r="H154" s="81" t="s">
        <v>182</v>
      </c>
      <c r="I154" s="20">
        <f t="shared" si="4"/>
        <v>151801.64000000001</v>
      </c>
      <c r="J154" s="20">
        <f>SUM(J155,J160,J173,J184,J191,J205,J208,J217,J231)</f>
        <v>35560</v>
      </c>
      <c r="K154" s="20">
        <f>SUM(K155,K160,K173,K184,K191,K205,K208,K217,K231)</f>
        <v>116241.64000000001</v>
      </c>
      <c r="L154" s="221"/>
      <c r="M154" s="54"/>
      <c r="N154" s="54"/>
      <c r="O154" s="54"/>
      <c r="P154" s="54"/>
      <c r="Q154" s="33"/>
      <c r="S154" s="56"/>
      <c r="AH154" s="86"/>
      <c r="AI154" s="86"/>
      <c r="AJ154" s="86"/>
      <c r="AK154" s="86"/>
    </row>
    <row r="155" spans="2:37" ht="29.25" customHeight="1" x14ac:dyDescent="0.3">
      <c r="B155" s="7">
        <v>2410</v>
      </c>
      <c r="C155" s="153" t="s">
        <v>117</v>
      </c>
      <c r="D155" s="51">
        <v>1</v>
      </c>
      <c r="E155" s="51">
        <v>0</v>
      </c>
      <c r="F155" s="74"/>
      <c r="G155" s="58" t="s">
        <v>411</v>
      </c>
      <c r="H155" s="59" t="s">
        <v>184</v>
      </c>
      <c r="I155" s="20">
        <f t="shared" si="4"/>
        <v>0</v>
      </c>
      <c r="J155" s="4">
        <f>SUM(J156,J158)</f>
        <v>0</v>
      </c>
      <c r="K155" s="4">
        <f>SUM(K156)</f>
        <v>0</v>
      </c>
      <c r="L155" s="123"/>
      <c r="AH155" s="2"/>
      <c r="AI155" s="2"/>
      <c r="AJ155" s="2"/>
      <c r="AK155" s="2"/>
    </row>
    <row r="156" spans="2:37" ht="27" x14ac:dyDescent="0.3">
      <c r="B156" s="7">
        <v>2411</v>
      </c>
      <c r="C156" s="154" t="s">
        <v>117</v>
      </c>
      <c r="D156" s="15">
        <v>1</v>
      </c>
      <c r="E156" s="15">
        <v>1</v>
      </c>
      <c r="F156" s="70"/>
      <c r="G156" s="65" t="s">
        <v>412</v>
      </c>
      <c r="H156" s="66" t="s">
        <v>185</v>
      </c>
      <c r="I156" s="20">
        <f t="shared" si="4"/>
        <v>0</v>
      </c>
      <c r="J156" s="4">
        <v>0</v>
      </c>
      <c r="K156" s="4">
        <v>0</v>
      </c>
      <c r="L156" s="123"/>
      <c r="AH156" s="2"/>
      <c r="AI156" s="2"/>
      <c r="AJ156" s="2"/>
      <c r="AK156" s="2"/>
    </row>
    <row r="157" spans="2:37" ht="40.5" x14ac:dyDescent="0.3">
      <c r="B157" s="7"/>
      <c r="C157" s="154"/>
      <c r="D157" s="15"/>
      <c r="E157" s="15"/>
      <c r="F157" s="70"/>
      <c r="G157" s="65" t="s">
        <v>594</v>
      </c>
      <c r="H157" s="66"/>
      <c r="I157" s="20">
        <f t="shared" si="4"/>
        <v>0</v>
      </c>
      <c r="J157" s="4"/>
      <c r="K157" s="4"/>
      <c r="L157" s="123"/>
      <c r="AH157" s="2"/>
      <c r="AI157" s="2"/>
      <c r="AJ157" s="2"/>
      <c r="AK157" s="2"/>
    </row>
    <row r="158" spans="2:37" ht="27" x14ac:dyDescent="0.3">
      <c r="B158" s="7">
        <v>2412</v>
      </c>
      <c r="C158" s="154" t="s">
        <v>117</v>
      </c>
      <c r="D158" s="15">
        <v>1</v>
      </c>
      <c r="E158" s="15">
        <v>2</v>
      </c>
      <c r="F158" s="70"/>
      <c r="G158" s="65" t="s">
        <v>413</v>
      </c>
      <c r="H158" s="79" t="s">
        <v>186</v>
      </c>
      <c r="I158" s="20">
        <f t="shared" si="4"/>
        <v>0</v>
      </c>
      <c r="J158" s="4">
        <v>0</v>
      </c>
      <c r="K158" s="4">
        <v>0</v>
      </c>
      <c r="L158" s="123"/>
      <c r="AH158" s="2"/>
      <c r="AI158" s="2"/>
      <c r="AJ158" s="2"/>
      <c r="AK158" s="2"/>
    </row>
    <row r="159" spans="2:37" ht="40.5" x14ac:dyDescent="0.3">
      <c r="B159" s="7"/>
      <c r="C159" s="154"/>
      <c r="D159" s="15"/>
      <c r="E159" s="15"/>
      <c r="F159" s="70"/>
      <c r="G159" s="65" t="s">
        <v>594</v>
      </c>
      <c r="H159" s="66"/>
      <c r="I159" s="20">
        <f t="shared" si="4"/>
        <v>0</v>
      </c>
      <c r="J159" s="4"/>
      <c r="K159" s="4"/>
      <c r="L159" s="123"/>
      <c r="AH159" s="2"/>
      <c r="AI159" s="2"/>
      <c r="AJ159" s="2"/>
      <c r="AK159" s="2"/>
    </row>
    <row r="160" spans="2:37" ht="39.75" customHeight="1" x14ac:dyDescent="0.3">
      <c r="B160" s="7">
        <v>2420</v>
      </c>
      <c r="C160" s="153" t="s">
        <v>117</v>
      </c>
      <c r="D160" s="51">
        <v>2</v>
      </c>
      <c r="E160" s="51">
        <v>0</v>
      </c>
      <c r="F160" s="74"/>
      <c r="G160" s="58" t="s">
        <v>414</v>
      </c>
      <c r="H160" s="59" t="s">
        <v>187</v>
      </c>
      <c r="I160" s="4">
        <f t="shared" si="4"/>
        <v>36560</v>
      </c>
      <c r="J160" s="4">
        <f>SUM(J161,J165,J167,J169)</f>
        <v>3560</v>
      </c>
      <c r="K160" s="4">
        <f>SUM(K161,K169)</f>
        <v>33000</v>
      </c>
      <c r="L160" s="123"/>
      <c r="AH160" s="2"/>
      <c r="AI160" s="2"/>
      <c r="AJ160" s="2"/>
      <c r="AK160" s="2"/>
    </row>
    <row r="161" spans="2:37" ht="15" customHeight="1" x14ac:dyDescent="0.3">
      <c r="B161" s="7">
        <v>2421</v>
      </c>
      <c r="C161" s="154" t="s">
        <v>117</v>
      </c>
      <c r="D161" s="15">
        <v>2</v>
      </c>
      <c r="E161" s="15">
        <v>1</v>
      </c>
      <c r="F161" s="70"/>
      <c r="G161" s="65" t="s">
        <v>415</v>
      </c>
      <c r="H161" s="79" t="s">
        <v>188</v>
      </c>
      <c r="I161" s="20">
        <f t="shared" si="4"/>
        <v>3560</v>
      </c>
      <c r="J161" s="4">
        <f>J164+J163</f>
        <v>3560</v>
      </c>
      <c r="K161" s="4">
        <f>SUM(K164:K164)</f>
        <v>0</v>
      </c>
      <c r="L161" s="123"/>
      <c r="AH161" s="2"/>
      <c r="AI161" s="2"/>
      <c r="AJ161" s="2"/>
      <c r="AK161" s="2"/>
    </row>
    <row r="162" spans="2:37" ht="40.5" x14ac:dyDescent="0.3">
      <c r="B162" s="7"/>
      <c r="C162" s="154"/>
      <c r="D162" s="15"/>
      <c r="E162" s="15"/>
      <c r="F162" s="70"/>
      <c r="G162" s="65" t="s">
        <v>594</v>
      </c>
      <c r="H162" s="66"/>
      <c r="I162" s="20">
        <f t="shared" si="4"/>
        <v>0</v>
      </c>
      <c r="J162" s="4"/>
      <c r="K162" s="4"/>
      <c r="L162" s="123"/>
      <c r="AH162" s="2"/>
      <c r="AI162" s="2"/>
      <c r="AJ162" s="2"/>
      <c r="AK162" s="2"/>
    </row>
    <row r="163" spans="2:37" x14ac:dyDescent="0.3">
      <c r="B163" s="7"/>
      <c r="C163" s="154"/>
      <c r="D163" s="15"/>
      <c r="E163" s="15"/>
      <c r="F163" s="70">
        <v>4239</v>
      </c>
      <c r="G163" s="80" t="s">
        <v>556</v>
      </c>
      <c r="H163" s="66"/>
      <c r="I163" s="20">
        <f>J163</f>
        <v>3560</v>
      </c>
      <c r="J163" s="4">
        <v>3560</v>
      </c>
      <c r="K163" s="4"/>
      <c r="L163" s="123"/>
      <c r="AH163" s="2"/>
      <c r="AI163" s="2"/>
      <c r="AJ163" s="2"/>
      <c r="AK163" s="2"/>
    </row>
    <row r="164" spans="2:37" ht="15" customHeight="1" x14ac:dyDescent="0.3">
      <c r="B164" s="7"/>
      <c r="C164" s="154"/>
      <c r="D164" s="15"/>
      <c r="E164" s="15"/>
      <c r="F164" s="7">
        <v>4262</v>
      </c>
      <c r="G164" s="8" t="s">
        <v>561</v>
      </c>
      <c r="H164" s="66"/>
      <c r="I164" s="4">
        <f t="shared" si="4"/>
        <v>0</v>
      </c>
      <c r="J164" s="4">
        <v>0</v>
      </c>
      <c r="K164" s="4"/>
      <c r="L164" s="123"/>
      <c r="AH164" s="2"/>
      <c r="AI164" s="2"/>
      <c r="AJ164" s="2"/>
      <c r="AK164" s="2"/>
    </row>
    <row r="165" spans="2:37" ht="15" customHeight="1" x14ac:dyDescent="0.3">
      <c r="B165" s="7">
        <v>2422</v>
      </c>
      <c r="C165" s="154" t="s">
        <v>117</v>
      </c>
      <c r="D165" s="15">
        <v>2</v>
      </c>
      <c r="E165" s="15">
        <v>2</v>
      </c>
      <c r="F165" s="70"/>
      <c r="G165" s="65" t="s">
        <v>416</v>
      </c>
      <c r="H165" s="79" t="s">
        <v>189</v>
      </c>
      <c r="I165" s="20">
        <f t="shared" si="4"/>
        <v>0</v>
      </c>
      <c r="J165" s="4">
        <v>0</v>
      </c>
      <c r="K165" s="4">
        <v>0</v>
      </c>
      <c r="L165" s="123"/>
      <c r="AH165" s="2"/>
      <c r="AI165" s="2"/>
      <c r="AJ165" s="2"/>
      <c r="AK165" s="2"/>
    </row>
    <row r="166" spans="2:37" ht="40.5" x14ac:dyDescent="0.3">
      <c r="B166" s="7"/>
      <c r="C166" s="154"/>
      <c r="D166" s="15"/>
      <c r="E166" s="15"/>
      <c r="F166" s="70"/>
      <c r="G166" s="65" t="s">
        <v>594</v>
      </c>
      <c r="H166" s="66"/>
      <c r="I166" s="20">
        <f t="shared" si="4"/>
        <v>0</v>
      </c>
      <c r="J166" s="4"/>
      <c r="K166" s="4"/>
      <c r="L166" s="123"/>
      <c r="AH166" s="2"/>
      <c r="AI166" s="2"/>
      <c r="AJ166" s="2"/>
      <c r="AK166" s="2"/>
    </row>
    <row r="167" spans="2:37" x14ac:dyDescent="0.3">
      <c r="B167" s="7">
        <v>2423</v>
      </c>
      <c r="C167" s="154" t="s">
        <v>117</v>
      </c>
      <c r="D167" s="15">
        <v>2</v>
      </c>
      <c r="E167" s="15">
        <v>3</v>
      </c>
      <c r="F167" s="70"/>
      <c r="G167" s="65" t="s">
        <v>417</v>
      </c>
      <c r="H167" s="79" t="s">
        <v>190</v>
      </c>
      <c r="I167" s="20">
        <f t="shared" si="4"/>
        <v>0</v>
      </c>
      <c r="J167" s="4">
        <v>0</v>
      </c>
      <c r="K167" s="4">
        <v>0</v>
      </c>
      <c r="L167" s="123"/>
      <c r="AH167" s="2"/>
      <c r="AI167" s="2"/>
      <c r="AJ167" s="2"/>
      <c r="AK167" s="2"/>
    </row>
    <row r="168" spans="2:37" ht="40.5" x14ac:dyDescent="0.3">
      <c r="B168" s="7"/>
      <c r="C168" s="154"/>
      <c r="D168" s="15"/>
      <c r="E168" s="15"/>
      <c r="F168" s="70"/>
      <c r="G168" s="65" t="s">
        <v>594</v>
      </c>
      <c r="H168" s="66"/>
      <c r="I168" s="20">
        <f t="shared" si="4"/>
        <v>0</v>
      </c>
      <c r="J168" s="4"/>
      <c r="K168" s="4"/>
      <c r="L168" s="123"/>
      <c r="AH168" s="2"/>
      <c r="AI168" s="2"/>
      <c r="AJ168" s="2"/>
      <c r="AK168" s="2"/>
    </row>
    <row r="169" spans="2:37" ht="15" customHeight="1" x14ac:dyDescent="0.3">
      <c r="B169" s="7">
        <v>2424</v>
      </c>
      <c r="C169" s="154" t="s">
        <v>117</v>
      </c>
      <c r="D169" s="15">
        <v>2</v>
      </c>
      <c r="E169" s="15">
        <v>4</v>
      </c>
      <c r="F169" s="70"/>
      <c r="G169" s="65" t="s">
        <v>418</v>
      </c>
      <c r="H169" s="79"/>
      <c r="I169" s="20">
        <f t="shared" si="4"/>
        <v>33000</v>
      </c>
      <c r="J169" s="4">
        <f>J171</f>
        <v>0</v>
      </c>
      <c r="K169" s="4">
        <f>K171+K172</f>
        <v>33000</v>
      </c>
      <c r="L169" s="123"/>
      <c r="AH169" s="2"/>
      <c r="AI169" s="2"/>
      <c r="AJ169" s="2"/>
      <c r="AK169" s="2"/>
    </row>
    <row r="170" spans="2:37" ht="40.5" x14ac:dyDescent="0.3">
      <c r="B170" s="7"/>
      <c r="C170" s="154"/>
      <c r="D170" s="15"/>
      <c r="E170" s="15"/>
      <c r="F170" s="70"/>
      <c r="G170" s="65" t="s">
        <v>594</v>
      </c>
      <c r="H170" s="66"/>
      <c r="I170" s="20"/>
      <c r="J170" s="4"/>
      <c r="K170" s="4"/>
      <c r="L170" s="123"/>
      <c r="AH170" s="2"/>
      <c r="AI170" s="2"/>
      <c r="AJ170" s="2"/>
      <c r="AK170" s="2"/>
    </row>
    <row r="171" spans="2:37" x14ac:dyDescent="0.3">
      <c r="B171" s="7"/>
      <c r="C171" s="154"/>
      <c r="D171" s="15"/>
      <c r="E171" s="15"/>
      <c r="F171" s="70">
        <v>5112</v>
      </c>
      <c r="G171" s="19" t="s">
        <v>578</v>
      </c>
      <c r="H171" s="66"/>
      <c r="I171" s="20">
        <f>SUM(J171:K171)</f>
        <v>30000</v>
      </c>
      <c r="J171" s="4">
        <v>0</v>
      </c>
      <c r="K171" s="4">
        <v>30000</v>
      </c>
      <c r="L171" s="123"/>
      <c r="AH171" s="2"/>
      <c r="AI171" s="2"/>
      <c r="AJ171" s="2"/>
      <c r="AK171" s="2"/>
    </row>
    <row r="172" spans="2:37" x14ac:dyDescent="0.3">
      <c r="B172" s="7"/>
      <c r="C172" s="154"/>
      <c r="D172" s="15"/>
      <c r="E172" s="15"/>
      <c r="F172" s="70">
        <v>5134</v>
      </c>
      <c r="G172" s="98" t="s">
        <v>653</v>
      </c>
      <c r="H172" s="66"/>
      <c r="I172" s="20">
        <f>K172</f>
        <v>3000</v>
      </c>
      <c r="J172" s="4"/>
      <c r="K172" s="4">
        <v>3000</v>
      </c>
      <c r="L172" s="123"/>
      <c r="AH172" s="2"/>
      <c r="AI172" s="2"/>
      <c r="AJ172" s="2"/>
      <c r="AK172" s="2"/>
    </row>
    <row r="173" spans="2:37" ht="15" customHeight="1" x14ac:dyDescent="0.3">
      <c r="B173" s="7">
        <v>2430</v>
      </c>
      <c r="C173" s="153" t="s">
        <v>117</v>
      </c>
      <c r="D173" s="51">
        <v>3</v>
      </c>
      <c r="E173" s="51">
        <v>0</v>
      </c>
      <c r="F173" s="74"/>
      <c r="G173" s="58" t="s">
        <v>419</v>
      </c>
      <c r="H173" s="59" t="s">
        <v>191</v>
      </c>
      <c r="I173" s="20">
        <f t="shared" si="4"/>
        <v>33500</v>
      </c>
      <c r="J173" s="4">
        <f>SUM(J174,J176,J180,J182)</f>
        <v>0</v>
      </c>
      <c r="K173" s="4">
        <f>SUM(K174,K176,K180,K182)</f>
        <v>33500</v>
      </c>
      <c r="L173" s="123"/>
      <c r="AH173" s="2"/>
      <c r="AI173" s="2"/>
      <c r="AJ173" s="2"/>
      <c r="AK173" s="2"/>
    </row>
    <row r="174" spans="2:37" ht="15" customHeight="1" x14ac:dyDescent="0.3">
      <c r="B174" s="7">
        <v>2431</v>
      </c>
      <c r="C174" s="154" t="s">
        <v>117</v>
      </c>
      <c r="D174" s="15">
        <v>3</v>
      </c>
      <c r="E174" s="15">
        <v>1</v>
      </c>
      <c r="F174" s="70"/>
      <c r="G174" s="65" t="s">
        <v>420</v>
      </c>
      <c r="H174" s="79" t="s">
        <v>192</v>
      </c>
      <c r="I174" s="20">
        <f t="shared" si="4"/>
        <v>0</v>
      </c>
      <c r="J174" s="4">
        <v>0</v>
      </c>
      <c r="K174" s="4">
        <v>0</v>
      </c>
      <c r="L174" s="123"/>
      <c r="AH174" s="2"/>
      <c r="AI174" s="2"/>
      <c r="AJ174" s="2"/>
      <c r="AK174" s="2"/>
    </row>
    <row r="175" spans="2:37" ht="40.5" x14ac:dyDescent="0.3">
      <c r="B175" s="7"/>
      <c r="C175" s="154"/>
      <c r="D175" s="15"/>
      <c r="E175" s="15"/>
      <c r="F175" s="70"/>
      <c r="G175" s="65" t="s">
        <v>594</v>
      </c>
      <c r="H175" s="66"/>
      <c r="I175" s="20">
        <f t="shared" ref="I175:I212" si="5">SUM(J175:K175)</f>
        <v>0</v>
      </c>
      <c r="J175" s="4"/>
      <c r="K175" s="4"/>
      <c r="L175" s="123"/>
      <c r="AH175" s="2"/>
      <c r="AI175" s="2"/>
      <c r="AJ175" s="2"/>
      <c r="AK175" s="2"/>
    </row>
    <row r="176" spans="2:37" x14ac:dyDescent="0.3">
      <c r="B176" s="7">
        <v>2432</v>
      </c>
      <c r="C176" s="154" t="s">
        <v>117</v>
      </c>
      <c r="D176" s="15">
        <v>3</v>
      </c>
      <c r="E176" s="15">
        <v>2</v>
      </c>
      <c r="F176" s="70"/>
      <c r="G176" s="65" t="s">
        <v>421</v>
      </c>
      <c r="H176" s="79" t="s">
        <v>193</v>
      </c>
      <c r="I176" s="20">
        <f t="shared" si="5"/>
        <v>33500</v>
      </c>
      <c r="J176" s="4">
        <v>0</v>
      </c>
      <c r="K176" s="4">
        <f>K178+K179</f>
        <v>33500</v>
      </c>
      <c r="L176" s="123"/>
      <c r="AH176" s="2"/>
      <c r="AI176" s="2"/>
      <c r="AJ176" s="2"/>
      <c r="AK176" s="2"/>
    </row>
    <row r="177" spans="2:37" ht="40.5" x14ac:dyDescent="0.3">
      <c r="B177" s="7"/>
      <c r="C177" s="154"/>
      <c r="D177" s="15"/>
      <c r="E177" s="15"/>
      <c r="F177" s="70"/>
      <c r="G177" s="65" t="s">
        <v>594</v>
      </c>
      <c r="H177" s="66"/>
      <c r="I177" s="20">
        <f t="shared" si="5"/>
        <v>0</v>
      </c>
      <c r="J177" s="4"/>
      <c r="K177" s="4"/>
      <c r="L177" s="123"/>
      <c r="AH177" s="2"/>
      <c r="AI177" s="2"/>
      <c r="AJ177" s="2"/>
      <c r="AK177" s="2"/>
    </row>
    <row r="178" spans="2:37" x14ac:dyDescent="0.3">
      <c r="B178" s="7"/>
      <c r="C178" s="154"/>
      <c r="D178" s="15"/>
      <c r="E178" s="15"/>
      <c r="F178" s="70">
        <v>5112</v>
      </c>
      <c r="G178" s="65" t="s">
        <v>578</v>
      </c>
      <c r="H178" s="66"/>
      <c r="I178" s="20">
        <f>K178</f>
        <v>30500</v>
      </c>
      <c r="J178" s="4"/>
      <c r="K178" s="4">
        <v>30500</v>
      </c>
      <c r="L178" s="123"/>
      <c r="AH178" s="2"/>
      <c r="AI178" s="2"/>
      <c r="AJ178" s="2"/>
      <c r="AK178" s="2"/>
    </row>
    <row r="179" spans="2:37" x14ac:dyDescent="0.3">
      <c r="B179" s="7"/>
      <c r="C179" s="154"/>
      <c r="D179" s="15"/>
      <c r="E179" s="15"/>
      <c r="F179" s="70">
        <v>5134</v>
      </c>
      <c r="G179" s="98" t="s">
        <v>653</v>
      </c>
      <c r="H179" s="66"/>
      <c r="I179" s="20">
        <f>K179</f>
        <v>3000</v>
      </c>
      <c r="J179" s="4"/>
      <c r="K179" s="4">
        <v>3000</v>
      </c>
      <c r="L179" s="123"/>
      <c r="AH179" s="2"/>
      <c r="AI179" s="2"/>
      <c r="AJ179" s="2"/>
      <c r="AK179" s="2"/>
    </row>
    <row r="180" spans="2:37" ht="15" customHeight="1" x14ac:dyDescent="0.3">
      <c r="B180" s="7">
        <v>2433</v>
      </c>
      <c r="C180" s="154" t="s">
        <v>117</v>
      </c>
      <c r="D180" s="15">
        <v>3</v>
      </c>
      <c r="E180" s="15">
        <v>3</v>
      </c>
      <c r="F180" s="70"/>
      <c r="G180" s="65" t="s">
        <v>422</v>
      </c>
      <c r="H180" s="79" t="s">
        <v>194</v>
      </c>
      <c r="I180" s="20">
        <f t="shared" si="5"/>
        <v>0</v>
      </c>
      <c r="J180" s="4">
        <v>0</v>
      </c>
      <c r="K180" s="4">
        <v>0</v>
      </c>
      <c r="L180" s="123"/>
      <c r="AH180" s="2"/>
      <c r="AI180" s="2"/>
      <c r="AJ180" s="2"/>
      <c r="AK180" s="2"/>
    </row>
    <row r="181" spans="2:37" ht="38.25" customHeight="1" x14ac:dyDescent="0.3">
      <c r="B181" s="7"/>
      <c r="C181" s="154"/>
      <c r="D181" s="15"/>
      <c r="E181" s="15"/>
      <c r="F181" s="70"/>
      <c r="G181" s="65" t="s">
        <v>594</v>
      </c>
      <c r="H181" s="66"/>
      <c r="I181" s="20">
        <f t="shared" si="5"/>
        <v>0</v>
      </c>
      <c r="J181" s="4"/>
      <c r="K181" s="4"/>
      <c r="L181" s="123"/>
      <c r="AH181" s="2"/>
      <c r="AI181" s="2"/>
      <c r="AJ181" s="2"/>
      <c r="AK181" s="2"/>
    </row>
    <row r="182" spans="2:37" ht="15" customHeight="1" x14ac:dyDescent="0.3">
      <c r="B182" s="7">
        <v>2435</v>
      </c>
      <c r="C182" s="153"/>
      <c r="D182" s="51"/>
      <c r="E182" s="51"/>
      <c r="F182" s="74"/>
      <c r="G182" s="65" t="s">
        <v>423</v>
      </c>
      <c r="H182" s="59"/>
      <c r="I182" s="20">
        <f t="shared" si="5"/>
        <v>0</v>
      </c>
      <c r="J182" s="4">
        <v>0</v>
      </c>
      <c r="K182" s="4">
        <v>0</v>
      </c>
      <c r="L182" s="123"/>
      <c r="AH182" s="2"/>
      <c r="AI182" s="2"/>
      <c r="AJ182" s="2"/>
      <c r="AK182" s="2"/>
    </row>
    <row r="183" spans="2:37" ht="40.5" x14ac:dyDescent="0.3">
      <c r="B183" s="7"/>
      <c r="C183" s="153"/>
      <c r="D183" s="51"/>
      <c r="E183" s="51"/>
      <c r="F183" s="74"/>
      <c r="G183" s="65" t="s">
        <v>594</v>
      </c>
      <c r="H183" s="59"/>
      <c r="I183" s="20"/>
      <c r="J183" s="4"/>
      <c r="K183" s="4"/>
      <c r="L183" s="123"/>
      <c r="AH183" s="2"/>
      <c r="AI183" s="2"/>
      <c r="AJ183" s="2"/>
      <c r="AK183" s="2"/>
    </row>
    <row r="184" spans="2:37" ht="25.5" customHeight="1" x14ac:dyDescent="0.3">
      <c r="B184" s="7">
        <v>2440</v>
      </c>
      <c r="C184" s="153" t="s">
        <v>117</v>
      </c>
      <c r="D184" s="51">
        <v>4</v>
      </c>
      <c r="E184" s="51">
        <v>0</v>
      </c>
      <c r="F184" s="74"/>
      <c r="G184" s="58" t="s">
        <v>424</v>
      </c>
      <c r="H184" s="59" t="s">
        <v>195</v>
      </c>
      <c r="I184" s="20">
        <f t="shared" si="5"/>
        <v>0</v>
      </c>
      <c r="J184" s="4">
        <f>SUM(J185,J187,J189)</f>
        <v>0</v>
      </c>
      <c r="K184" s="4">
        <f>SUM(K185)</f>
        <v>0</v>
      </c>
      <c r="L184" s="123"/>
      <c r="AH184" s="2"/>
      <c r="AI184" s="2"/>
      <c r="AJ184" s="2"/>
      <c r="AK184" s="2"/>
    </row>
    <row r="185" spans="2:37" ht="27.75" customHeight="1" x14ac:dyDescent="0.3">
      <c r="B185" s="7">
        <v>2441</v>
      </c>
      <c r="C185" s="154" t="s">
        <v>117</v>
      </c>
      <c r="D185" s="15">
        <v>4</v>
      </c>
      <c r="E185" s="15">
        <v>1</v>
      </c>
      <c r="F185" s="70"/>
      <c r="G185" s="65" t="s">
        <v>425</v>
      </c>
      <c r="H185" s="79" t="s">
        <v>196</v>
      </c>
      <c r="I185" s="20">
        <f t="shared" si="5"/>
        <v>0</v>
      </c>
      <c r="J185" s="4">
        <v>0</v>
      </c>
      <c r="K185" s="4">
        <v>0</v>
      </c>
      <c r="L185" s="123"/>
      <c r="AH185" s="2"/>
      <c r="AI185" s="2"/>
      <c r="AJ185" s="2"/>
      <c r="AK185" s="2"/>
    </row>
    <row r="186" spans="2:37" ht="40.5" x14ac:dyDescent="0.3">
      <c r="B186" s="7"/>
      <c r="C186" s="154"/>
      <c r="D186" s="15"/>
      <c r="E186" s="15"/>
      <c r="F186" s="70"/>
      <c r="G186" s="65" t="s">
        <v>594</v>
      </c>
      <c r="H186" s="66"/>
      <c r="I186" s="20">
        <f t="shared" si="5"/>
        <v>0</v>
      </c>
      <c r="J186" s="4"/>
      <c r="K186" s="4"/>
      <c r="L186" s="123"/>
      <c r="AH186" s="2"/>
      <c r="AI186" s="2"/>
      <c r="AJ186" s="2"/>
      <c r="AK186" s="2"/>
    </row>
    <row r="187" spans="2:37" x14ac:dyDescent="0.3">
      <c r="B187" s="7">
        <v>2442</v>
      </c>
      <c r="C187" s="154" t="s">
        <v>117</v>
      </c>
      <c r="D187" s="15">
        <v>4</v>
      </c>
      <c r="E187" s="15">
        <v>2</v>
      </c>
      <c r="F187" s="70"/>
      <c r="G187" s="65" t="s">
        <v>426</v>
      </c>
      <c r="H187" s="79" t="s">
        <v>197</v>
      </c>
      <c r="I187" s="20">
        <f t="shared" si="5"/>
        <v>0</v>
      </c>
      <c r="J187" s="4">
        <v>0</v>
      </c>
      <c r="K187" s="4">
        <v>0</v>
      </c>
      <c r="L187" s="123"/>
      <c r="AH187" s="2"/>
      <c r="AI187" s="2"/>
      <c r="AJ187" s="2"/>
      <c r="AK187" s="2"/>
    </row>
    <row r="188" spans="2:37" ht="40.5" x14ac:dyDescent="0.3">
      <c r="B188" s="7"/>
      <c r="C188" s="154"/>
      <c r="D188" s="15"/>
      <c r="E188" s="15"/>
      <c r="F188" s="70"/>
      <c r="G188" s="65" t="s">
        <v>594</v>
      </c>
      <c r="H188" s="66"/>
      <c r="I188" s="20">
        <f t="shared" si="5"/>
        <v>0</v>
      </c>
      <c r="J188" s="4"/>
      <c r="K188" s="4"/>
      <c r="L188" s="123"/>
      <c r="AH188" s="2"/>
      <c r="AI188" s="2"/>
      <c r="AJ188" s="2"/>
      <c r="AK188" s="2"/>
    </row>
    <row r="189" spans="2:37" ht="15" customHeight="1" x14ac:dyDescent="0.3">
      <c r="B189" s="7">
        <v>2443</v>
      </c>
      <c r="C189" s="154" t="s">
        <v>117</v>
      </c>
      <c r="D189" s="15">
        <v>4</v>
      </c>
      <c r="E189" s="15">
        <v>3</v>
      </c>
      <c r="F189" s="70"/>
      <c r="G189" s="65" t="s">
        <v>427</v>
      </c>
      <c r="H189" s="79" t="s">
        <v>198</v>
      </c>
      <c r="I189" s="20">
        <f t="shared" si="5"/>
        <v>0</v>
      </c>
      <c r="J189" s="4">
        <v>0</v>
      </c>
      <c r="K189" s="4">
        <v>0</v>
      </c>
      <c r="L189" s="123"/>
      <c r="AH189" s="2"/>
      <c r="AI189" s="2"/>
      <c r="AJ189" s="2"/>
      <c r="AK189" s="2"/>
    </row>
    <row r="190" spans="2:37" ht="40.5" x14ac:dyDescent="0.3">
      <c r="B190" s="7"/>
      <c r="C190" s="154"/>
      <c r="D190" s="15"/>
      <c r="E190" s="15"/>
      <c r="F190" s="70"/>
      <c r="G190" s="65" t="s">
        <v>594</v>
      </c>
      <c r="H190" s="66"/>
      <c r="I190" s="20">
        <f t="shared" si="5"/>
        <v>0</v>
      </c>
      <c r="J190" s="4"/>
      <c r="K190" s="4"/>
      <c r="L190" s="123"/>
      <c r="AH190" s="2"/>
      <c r="AI190" s="2"/>
      <c r="AJ190" s="2"/>
      <c r="AK190" s="2"/>
    </row>
    <row r="191" spans="2:37" x14ac:dyDescent="0.3">
      <c r="B191" s="7">
        <v>2450</v>
      </c>
      <c r="C191" s="153" t="s">
        <v>117</v>
      </c>
      <c r="D191" s="51">
        <v>5</v>
      </c>
      <c r="E191" s="51">
        <v>0</v>
      </c>
      <c r="F191" s="74"/>
      <c r="G191" s="58" t="s">
        <v>428</v>
      </c>
      <c r="H191" s="83" t="s">
        <v>199</v>
      </c>
      <c r="I191" s="20">
        <f t="shared" si="5"/>
        <v>442000</v>
      </c>
      <c r="J191" s="4">
        <f>SUM(J192,J197,J199,J201,J203)</f>
        <v>32000</v>
      </c>
      <c r="K191" s="4">
        <f>SUM(K192,K197,K199,K201,K203)</f>
        <v>410000</v>
      </c>
      <c r="L191" s="123"/>
      <c r="AH191" s="2"/>
      <c r="AI191" s="2"/>
      <c r="AJ191" s="2"/>
      <c r="AK191" s="2"/>
    </row>
    <row r="192" spans="2:37" x14ac:dyDescent="0.3">
      <c r="B192" s="7">
        <v>2451</v>
      </c>
      <c r="C192" s="154" t="s">
        <v>117</v>
      </c>
      <c r="D192" s="15">
        <v>5</v>
      </c>
      <c r="E192" s="15">
        <v>1</v>
      </c>
      <c r="F192" s="70"/>
      <c r="G192" s="65" t="s">
        <v>429</v>
      </c>
      <c r="H192" s="79" t="s">
        <v>200</v>
      </c>
      <c r="I192" s="20">
        <f t="shared" si="5"/>
        <v>442000</v>
      </c>
      <c r="J192" s="4">
        <f>J195+J194</f>
        <v>32000</v>
      </c>
      <c r="K192" s="4">
        <f>K196</f>
        <v>410000</v>
      </c>
      <c r="L192" s="123"/>
      <c r="AH192" s="2"/>
      <c r="AI192" s="2"/>
      <c r="AJ192" s="2"/>
      <c r="AK192" s="2"/>
    </row>
    <row r="193" spans="2:37" ht="40.5" x14ac:dyDescent="0.3">
      <c r="B193" s="7"/>
      <c r="C193" s="154"/>
      <c r="D193" s="15"/>
      <c r="E193" s="15"/>
      <c r="F193" s="70"/>
      <c r="G193" s="65" t="s">
        <v>594</v>
      </c>
      <c r="H193" s="66"/>
      <c r="I193" s="20"/>
      <c r="J193" s="4"/>
      <c r="K193" s="4"/>
      <c r="L193" s="123"/>
      <c r="AH193" s="2"/>
      <c r="AI193" s="2"/>
      <c r="AJ193" s="2"/>
      <c r="AK193" s="2"/>
    </row>
    <row r="194" spans="2:37" x14ac:dyDescent="0.3">
      <c r="B194" s="7"/>
      <c r="C194" s="154"/>
      <c r="D194" s="15"/>
      <c r="E194" s="15"/>
      <c r="F194" s="70">
        <v>4239</v>
      </c>
      <c r="G194" s="80" t="s">
        <v>556</v>
      </c>
      <c r="H194" s="66"/>
      <c r="I194" s="20">
        <f>J194</f>
        <v>1000</v>
      </c>
      <c r="J194" s="4">
        <v>1000</v>
      </c>
      <c r="K194" s="4"/>
      <c r="L194" s="123"/>
      <c r="AH194" s="2"/>
      <c r="AI194" s="2"/>
      <c r="AJ194" s="2"/>
      <c r="AK194" s="2"/>
    </row>
    <row r="195" spans="2:37" ht="27" x14ac:dyDescent="0.3">
      <c r="B195" s="7"/>
      <c r="C195" s="154"/>
      <c r="D195" s="15"/>
      <c r="E195" s="15"/>
      <c r="F195" s="70">
        <v>4251</v>
      </c>
      <c r="G195" s="19" t="s">
        <v>558</v>
      </c>
      <c r="H195" s="66"/>
      <c r="I195" s="4">
        <f>SUM(J195)</f>
        <v>31000</v>
      </c>
      <c r="J195" s="4">
        <v>31000</v>
      </c>
      <c r="K195" s="4"/>
      <c r="L195" s="123"/>
      <c r="AG195" s="87"/>
      <c r="AH195" s="2"/>
      <c r="AI195" s="2"/>
      <c r="AJ195" s="2"/>
      <c r="AK195" s="2"/>
    </row>
    <row r="196" spans="2:37" ht="15" customHeight="1" x14ac:dyDescent="0.3">
      <c r="B196" s="7"/>
      <c r="C196" s="154"/>
      <c r="D196" s="15"/>
      <c r="E196" s="15"/>
      <c r="F196" s="70">
        <v>5112</v>
      </c>
      <c r="G196" s="19" t="s">
        <v>578</v>
      </c>
      <c r="H196" s="66"/>
      <c r="I196" s="20">
        <f>SUM(J196:K196)</f>
        <v>410000</v>
      </c>
      <c r="J196" s="4">
        <v>0</v>
      </c>
      <c r="K196" s="4">
        <v>410000</v>
      </c>
      <c r="L196" s="123"/>
      <c r="Q196" s="163"/>
      <c r="AH196" s="2"/>
      <c r="AI196" s="2"/>
      <c r="AJ196" s="2"/>
      <c r="AK196" s="2"/>
    </row>
    <row r="197" spans="2:37" ht="15" hidden="1" customHeight="1" x14ac:dyDescent="0.3">
      <c r="B197" s="7">
        <v>2452</v>
      </c>
      <c r="C197" s="154" t="s">
        <v>117</v>
      </c>
      <c r="D197" s="15">
        <v>5</v>
      </c>
      <c r="E197" s="15">
        <v>2</v>
      </c>
      <c r="F197" s="70"/>
      <c r="G197" s="65" t="s">
        <v>430</v>
      </c>
      <c r="H197" s="79" t="s">
        <v>201</v>
      </c>
      <c r="I197" s="20">
        <f>SUM(J197)</f>
        <v>0</v>
      </c>
      <c r="J197" s="4">
        <v>0</v>
      </c>
      <c r="K197" s="4">
        <v>0</v>
      </c>
      <c r="L197" s="123"/>
      <c r="AH197" s="2"/>
      <c r="AI197" s="2"/>
      <c r="AJ197" s="2"/>
      <c r="AK197" s="2"/>
    </row>
    <row r="198" spans="2:37" ht="40.5" hidden="1" x14ac:dyDescent="0.3">
      <c r="B198" s="7"/>
      <c r="C198" s="154"/>
      <c r="D198" s="15"/>
      <c r="E198" s="15"/>
      <c r="F198" s="70"/>
      <c r="G198" s="65" t="s">
        <v>594</v>
      </c>
      <c r="H198" s="66"/>
      <c r="I198" s="20">
        <f t="shared" si="5"/>
        <v>0</v>
      </c>
      <c r="J198" s="4"/>
      <c r="K198" s="4"/>
      <c r="L198" s="123"/>
      <c r="AH198" s="2"/>
      <c r="AI198" s="2"/>
      <c r="AJ198" s="2"/>
      <c r="AK198" s="2"/>
    </row>
    <row r="199" spans="2:37" hidden="1" x14ac:dyDescent="0.3">
      <c r="B199" s="7">
        <v>2453</v>
      </c>
      <c r="C199" s="154" t="s">
        <v>117</v>
      </c>
      <c r="D199" s="15">
        <v>5</v>
      </c>
      <c r="E199" s="15">
        <v>3</v>
      </c>
      <c r="F199" s="70"/>
      <c r="G199" s="65" t="s">
        <v>431</v>
      </c>
      <c r="H199" s="79" t="s">
        <v>202</v>
      </c>
      <c r="I199" s="20">
        <f>SUM(J199)</f>
        <v>0</v>
      </c>
      <c r="J199" s="4">
        <v>0</v>
      </c>
      <c r="K199" s="4">
        <v>0</v>
      </c>
      <c r="L199" s="123"/>
      <c r="AH199" s="2"/>
      <c r="AI199" s="2"/>
      <c r="AJ199" s="2"/>
      <c r="AK199" s="2"/>
    </row>
    <row r="200" spans="2:37" ht="40.5" hidden="1" x14ac:dyDescent="0.3">
      <c r="B200" s="7"/>
      <c r="C200" s="154"/>
      <c r="D200" s="15"/>
      <c r="E200" s="15"/>
      <c r="F200" s="70"/>
      <c r="G200" s="65" t="s">
        <v>594</v>
      </c>
      <c r="H200" s="66"/>
      <c r="I200" s="20">
        <f t="shared" si="5"/>
        <v>0</v>
      </c>
      <c r="J200" s="4"/>
      <c r="K200" s="4"/>
      <c r="L200" s="123"/>
      <c r="AH200" s="2"/>
      <c r="AI200" s="2"/>
      <c r="AJ200" s="2"/>
      <c r="AK200" s="2"/>
    </row>
    <row r="201" spans="2:37" ht="15" hidden="1" customHeight="1" x14ac:dyDescent="0.3">
      <c r="B201" s="7">
        <v>2454</v>
      </c>
      <c r="C201" s="154" t="s">
        <v>117</v>
      </c>
      <c r="D201" s="15">
        <v>5</v>
      </c>
      <c r="E201" s="15">
        <v>4</v>
      </c>
      <c r="F201" s="70"/>
      <c r="G201" s="65" t="s">
        <v>432</v>
      </c>
      <c r="H201" s="79" t="s">
        <v>203</v>
      </c>
      <c r="I201" s="20">
        <f>SUM(J201)</f>
        <v>0</v>
      </c>
      <c r="J201" s="4">
        <v>0</v>
      </c>
      <c r="K201" s="4">
        <v>0</v>
      </c>
      <c r="L201" s="123"/>
      <c r="AH201" s="2"/>
      <c r="AI201" s="2"/>
      <c r="AJ201" s="2"/>
      <c r="AK201" s="2"/>
    </row>
    <row r="202" spans="2:37" ht="40.5" hidden="1" x14ac:dyDescent="0.3">
      <c r="B202" s="7"/>
      <c r="C202" s="154"/>
      <c r="D202" s="15"/>
      <c r="E202" s="15"/>
      <c r="F202" s="70"/>
      <c r="G202" s="65" t="s">
        <v>594</v>
      </c>
      <c r="H202" s="66"/>
      <c r="I202" s="20">
        <f t="shared" si="5"/>
        <v>0</v>
      </c>
      <c r="J202" s="4"/>
      <c r="K202" s="4"/>
      <c r="L202" s="123"/>
      <c r="AH202" s="2"/>
      <c r="AI202" s="2"/>
      <c r="AJ202" s="2"/>
      <c r="AK202" s="2"/>
    </row>
    <row r="203" spans="2:37" ht="15" hidden="1" customHeight="1" x14ac:dyDescent="0.3">
      <c r="B203" s="7">
        <v>2455</v>
      </c>
      <c r="C203" s="154" t="s">
        <v>117</v>
      </c>
      <c r="D203" s="15">
        <v>5</v>
      </c>
      <c r="E203" s="15">
        <v>5</v>
      </c>
      <c r="F203" s="70"/>
      <c r="G203" s="65" t="s">
        <v>433</v>
      </c>
      <c r="H203" s="79" t="s">
        <v>204</v>
      </c>
      <c r="I203" s="20">
        <f>SUM(J203)</f>
        <v>0</v>
      </c>
      <c r="J203" s="4">
        <v>0</v>
      </c>
      <c r="K203" s="4">
        <v>0</v>
      </c>
      <c r="L203" s="123"/>
      <c r="AH203" s="2"/>
      <c r="AI203" s="2"/>
      <c r="AJ203" s="2"/>
      <c r="AK203" s="2"/>
    </row>
    <row r="204" spans="2:37" ht="40.5" hidden="1" x14ac:dyDescent="0.3">
      <c r="B204" s="7"/>
      <c r="C204" s="154"/>
      <c r="D204" s="15"/>
      <c r="E204" s="15"/>
      <c r="F204" s="70"/>
      <c r="G204" s="65" t="s">
        <v>594</v>
      </c>
      <c r="H204" s="66"/>
      <c r="I204" s="20">
        <f t="shared" si="5"/>
        <v>0</v>
      </c>
      <c r="J204" s="4"/>
      <c r="K204" s="4"/>
      <c r="L204" s="123"/>
      <c r="AH204" s="2"/>
      <c r="AI204" s="2"/>
      <c r="AJ204" s="2"/>
      <c r="AK204" s="2"/>
    </row>
    <row r="205" spans="2:37" ht="15" hidden="1" customHeight="1" x14ac:dyDescent="0.3">
      <c r="B205" s="7">
        <v>2460</v>
      </c>
      <c r="C205" s="153" t="s">
        <v>117</v>
      </c>
      <c r="D205" s="51">
        <v>6</v>
      </c>
      <c r="E205" s="51">
        <v>0</v>
      </c>
      <c r="F205" s="74"/>
      <c r="G205" s="58" t="s">
        <v>434</v>
      </c>
      <c r="H205" s="59" t="s">
        <v>205</v>
      </c>
      <c r="I205" s="20">
        <f t="shared" si="5"/>
        <v>0</v>
      </c>
      <c r="J205" s="4">
        <f>SUM(J206)</f>
        <v>0</v>
      </c>
      <c r="K205" s="4">
        <f>SUM(K206)</f>
        <v>0</v>
      </c>
      <c r="L205" s="123"/>
      <c r="AH205" s="2"/>
      <c r="AI205" s="2"/>
      <c r="AJ205" s="2"/>
      <c r="AK205" s="2"/>
    </row>
    <row r="206" spans="2:37" ht="15" hidden="1" customHeight="1" x14ac:dyDescent="0.3">
      <c r="B206" s="7">
        <v>2461</v>
      </c>
      <c r="C206" s="154" t="s">
        <v>117</v>
      </c>
      <c r="D206" s="15">
        <v>6</v>
      </c>
      <c r="E206" s="15">
        <v>1</v>
      </c>
      <c r="F206" s="70"/>
      <c r="G206" s="65" t="s">
        <v>435</v>
      </c>
      <c r="H206" s="79" t="s">
        <v>205</v>
      </c>
      <c r="I206" s="20">
        <f>SUM(J206)</f>
        <v>0</v>
      </c>
      <c r="J206" s="4">
        <v>0</v>
      </c>
      <c r="K206" s="4">
        <v>0</v>
      </c>
      <c r="L206" s="123"/>
      <c r="AH206" s="2"/>
      <c r="AI206" s="2"/>
      <c r="AJ206" s="2"/>
      <c r="AK206" s="2"/>
    </row>
    <row r="207" spans="2:37" ht="40.5" hidden="1" x14ac:dyDescent="0.3">
      <c r="B207" s="7"/>
      <c r="C207" s="154"/>
      <c r="D207" s="15"/>
      <c r="E207" s="15"/>
      <c r="F207" s="70"/>
      <c r="G207" s="65" t="s">
        <v>594</v>
      </c>
      <c r="H207" s="66"/>
      <c r="I207" s="20">
        <f t="shared" si="5"/>
        <v>0</v>
      </c>
      <c r="J207" s="4"/>
      <c r="K207" s="4"/>
      <c r="L207" s="123"/>
      <c r="AH207" s="2"/>
      <c r="AI207" s="2"/>
      <c r="AJ207" s="2"/>
      <c r="AK207" s="2"/>
    </row>
    <row r="208" spans="2:37" ht="15" hidden="1" customHeight="1" x14ac:dyDescent="0.3">
      <c r="B208" s="7">
        <v>2470</v>
      </c>
      <c r="C208" s="153" t="s">
        <v>117</v>
      </c>
      <c r="D208" s="51">
        <v>7</v>
      </c>
      <c r="E208" s="51">
        <v>0</v>
      </c>
      <c r="F208" s="74"/>
      <c r="G208" s="58" t="s">
        <v>436</v>
      </c>
      <c r="H208" s="83" t="s">
        <v>206</v>
      </c>
      <c r="I208" s="20">
        <f t="shared" si="5"/>
        <v>0</v>
      </c>
      <c r="J208" s="4">
        <f>SUM(J209,J211,J213,J215)</f>
        <v>0</v>
      </c>
      <c r="K208" s="4">
        <f>SUM(K209,K211,K213,K215)</f>
        <v>0</v>
      </c>
      <c r="L208" s="123"/>
      <c r="AH208" s="2"/>
      <c r="AI208" s="2"/>
      <c r="AJ208" s="2"/>
      <c r="AK208" s="2"/>
    </row>
    <row r="209" spans="2:37" ht="27" hidden="1" x14ac:dyDescent="0.3">
      <c r="B209" s="7">
        <v>2471</v>
      </c>
      <c r="C209" s="154" t="s">
        <v>117</v>
      </c>
      <c r="D209" s="15">
        <v>7</v>
      </c>
      <c r="E209" s="15">
        <v>1</v>
      </c>
      <c r="F209" s="70"/>
      <c r="G209" s="65" t="s">
        <v>437</v>
      </c>
      <c r="H209" s="79" t="s">
        <v>207</v>
      </c>
      <c r="I209" s="20">
        <f>SUM(J209)</f>
        <v>0</v>
      </c>
      <c r="J209" s="4">
        <v>0</v>
      </c>
      <c r="K209" s="4">
        <v>0</v>
      </c>
      <c r="L209" s="123"/>
      <c r="AH209" s="2"/>
      <c r="AI209" s="2"/>
      <c r="AJ209" s="2"/>
      <c r="AK209" s="2"/>
    </row>
    <row r="210" spans="2:37" ht="40.5" hidden="1" x14ac:dyDescent="0.3">
      <c r="B210" s="7"/>
      <c r="C210" s="154"/>
      <c r="D210" s="15"/>
      <c r="E210" s="15"/>
      <c r="F210" s="70"/>
      <c r="G210" s="65" t="s">
        <v>594</v>
      </c>
      <c r="H210" s="66"/>
      <c r="I210" s="20">
        <f t="shared" si="5"/>
        <v>0</v>
      </c>
      <c r="J210" s="4"/>
      <c r="K210" s="4"/>
      <c r="L210" s="123"/>
      <c r="AH210" s="2"/>
      <c r="AI210" s="2"/>
      <c r="AJ210" s="2"/>
      <c r="AK210" s="2"/>
    </row>
    <row r="211" spans="2:37" ht="15" hidden="1" customHeight="1" x14ac:dyDescent="0.3">
      <c r="B211" s="7">
        <v>2472</v>
      </c>
      <c r="C211" s="154" t="s">
        <v>117</v>
      </c>
      <c r="D211" s="15">
        <v>7</v>
      </c>
      <c r="E211" s="15">
        <v>2</v>
      </c>
      <c r="F211" s="70"/>
      <c r="G211" s="65" t="s">
        <v>438</v>
      </c>
      <c r="H211" s="88" t="s">
        <v>208</v>
      </c>
      <c r="I211" s="20">
        <f>SUM(J211)</f>
        <v>0</v>
      </c>
      <c r="J211" s="4">
        <v>0</v>
      </c>
      <c r="K211" s="4">
        <v>0</v>
      </c>
      <c r="L211" s="123"/>
      <c r="AH211" s="2"/>
      <c r="AI211" s="2"/>
      <c r="AJ211" s="2"/>
      <c r="AK211" s="2"/>
    </row>
    <row r="212" spans="2:37" ht="40.5" hidden="1" x14ac:dyDescent="0.3">
      <c r="B212" s="7"/>
      <c r="C212" s="154"/>
      <c r="D212" s="15"/>
      <c r="E212" s="15"/>
      <c r="F212" s="70"/>
      <c r="G212" s="65" t="s">
        <v>594</v>
      </c>
      <c r="H212" s="66"/>
      <c r="I212" s="20">
        <f t="shared" si="5"/>
        <v>0</v>
      </c>
      <c r="J212" s="4"/>
      <c r="K212" s="4"/>
      <c r="L212" s="123"/>
      <c r="AH212" s="2"/>
      <c r="AI212" s="2"/>
      <c r="AJ212" s="2"/>
      <c r="AK212" s="2"/>
    </row>
    <row r="213" spans="2:37" ht="15" hidden="1" customHeight="1" x14ac:dyDescent="0.3">
      <c r="B213" s="7">
        <v>2473</v>
      </c>
      <c r="C213" s="154" t="s">
        <v>117</v>
      </c>
      <c r="D213" s="15">
        <v>7</v>
      </c>
      <c r="E213" s="15">
        <v>3</v>
      </c>
      <c r="F213" s="70"/>
      <c r="G213" s="65" t="s">
        <v>439</v>
      </c>
      <c r="H213" s="79" t="s">
        <v>209</v>
      </c>
      <c r="I213" s="20">
        <f>SUM(J213)</f>
        <v>0</v>
      </c>
      <c r="J213" s="4">
        <v>0</v>
      </c>
      <c r="K213" s="4">
        <v>0</v>
      </c>
      <c r="L213" s="123"/>
      <c r="AH213" s="2"/>
      <c r="AI213" s="2"/>
      <c r="AJ213" s="2"/>
      <c r="AK213" s="2"/>
    </row>
    <row r="214" spans="2:37" ht="40.5" hidden="1" x14ac:dyDescent="0.3">
      <c r="B214" s="7"/>
      <c r="C214" s="154"/>
      <c r="D214" s="15"/>
      <c r="E214" s="15"/>
      <c r="F214" s="70"/>
      <c r="G214" s="65" t="s">
        <v>594</v>
      </c>
      <c r="H214" s="66"/>
      <c r="I214" s="20">
        <f t="shared" ref="I214:I267" si="6">SUM(J214:K214)</f>
        <v>0</v>
      </c>
      <c r="J214" s="4"/>
      <c r="K214" s="4"/>
      <c r="L214" s="123"/>
      <c r="AH214" s="2"/>
      <c r="AI214" s="2"/>
      <c r="AJ214" s="2"/>
      <c r="AK214" s="2"/>
    </row>
    <row r="215" spans="2:37" ht="15" hidden="1" customHeight="1" x14ac:dyDescent="0.3">
      <c r="B215" s="7">
        <v>2474</v>
      </c>
      <c r="C215" s="154" t="s">
        <v>117</v>
      </c>
      <c r="D215" s="15">
        <v>7</v>
      </c>
      <c r="E215" s="15">
        <v>4</v>
      </c>
      <c r="F215" s="70"/>
      <c r="G215" s="65" t="s">
        <v>440</v>
      </c>
      <c r="H215" s="66" t="s">
        <v>210</v>
      </c>
      <c r="I215" s="20">
        <f>J215+K215</f>
        <v>0</v>
      </c>
      <c r="J215" s="4">
        <v>0</v>
      </c>
      <c r="K215" s="4">
        <v>0</v>
      </c>
      <c r="L215" s="123"/>
      <c r="AH215" s="2"/>
      <c r="AI215" s="2"/>
      <c r="AJ215" s="2"/>
      <c r="AK215" s="2"/>
    </row>
    <row r="216" spans="2:37" ht="40.5" hidden="1" x14ac:dyDescent="0.3">
      <c r="B216" s="7"/>
      <c r="C216" s="154"/>
      <c r="D216" s="15"/>
      <c r="E216" s="15"/>
      <c r="F216" s="70"/>
      <c r="G216" s="65" t="s">
        <v>594</v>
      </c>
      <c r="H216" s="66"/>
      <c r="I216" s="20">
        <f t="shared" si="6"/>
        <v>0</v>
      </c>
      <c r="J216" s="4"/>
      <c r="K216" s="4"/>
      <c r="L216" s="123"/>
      <c r="AH216" s="2"/>
      <c r="AI216" s="2"/>
      <c r="AJ216" s="2"/>
      <c r="AK216" s="2"/>
    </row>
    <row r="217" spans="2:37" ht="38.25" customHeight="1" x14ac:dyDescent="0.3">
      <c r="B217" s="7">
        <v>2480</v>
      </c>
      <c r="C217" s="153" t="s">
        <v>117</v>
      </c>
      <c r="D217" s="51">
        <v>8</v>
      </c>
      <c r="E217" s="51">
        <v>0</v>
      </c>
      <c r="F217" s="74"/>
      <c r="G217" s="58" t="s">
        <v>441</v>
      </c>
      <c r="H217" s="59" t="s">
        <v>211</v>
      </c>
      <c r="I217" s="4">
        <f t="shared" si="6"/>
        <v>8000</v>
      </c>
      <c r="J217" s="4">
        <f>SUM(J218,J220,J223,J226,J228)</f>
        <v>0</v>
      </c>
      <c r="K217" s="4">
        <f>SUM(K218,K220,K223,K226,K228)</f>
        <v>8000</v>
      </c>
      <c r="L217" s="123"/>
      <c r="AH217" s="2"/>
      <c r="AI217" s="2"/>
      <c r="AJ217" s="2"/>
      <c r="AK217" s="2"/>
    </row>
    <row r="218" spans="2:37" ht="40.5" hidden="1" x14ac:dyDescent="0.3">
      <c r="B218" s="7">
        <v>2481</v>
      </c>
      <c r="C218" s="154" t="s">
        <v>117</v>
      </c>
      <c r="D218" s="15">
        <v>8</v>
      </c>
      <c r="E218" s="15">
        <v>1</v>
      </c>
      <c r="F218" s="70"/>
      <c r="G218" s="65" t="s">
        <v>442</v>
      </c>
      <c r="H218" s="79" t="s">
        <v>212</v>
      </c>
      <c r="I218" s="20">
        <f t="shared" si="6"/>
        <v>0</v>
      </c>
      <c r="J218" s="4">
        <v>0</v>
      </c>
      <c r="K218" s="4">
        <v>0</v>
      </c>
      <c r="L218" s="123"/>
      <c r="AH218" s="2"/>
      <c r="AI218" s="2"/>
      <c r="AJ218" s="2"/>
      <c r="AK218" s="2"/>
    </row>
    <row r="219" spans="2:37" ht="40.5" hidden="1" x14ac:dyDescent="0.3">
      <c r="B219" s="7"/>
      <c r="C219" s="154"/>
      <c r="D219" s="15"/>
      <c r="E219" s="15"/>
      <c r="F219" s="70"/>
      <c r="G219" s="65" t="s">
        <v>594</v>
      </c>
      <c r="H219" s="66"/>
      <c r="I219" s="20">
        <f t="shared" si="6"/>
        <v>0</v>
      </c>
      <c r="J219" s="4"/>
      <c r="K219" s="4"/>
      <c r="L219" s="123"/>
      <c r="AH219" s="2"/>
      <c r="AI219" s="2"/>
      <c r="AJ219" s="2"/>
      <c r="AK219" s="2"/>
    </row>
    <row r="220" spans="2:37" ht="41.25" hidden="1" customHeight="1" x14ac:dyDescent="0.3">
      <c r="B220" s="7">
        <v>2482</v>
      </c>
      <c r="C220" s="154" t="s">
        <v>117</v>
      </c>
      <c r="D220" s="15">
        <v>8</v>
      </c>
      <c r="E220" s="15">
        <v>2</v>
      </c>
      <c r="F220" s="70"/>
      <c r="G220" s="65" t="s">
        <v>443</v>
      </c>
      <c r="H220" s="79" t="s">
        <v>213</v>
      </c>
      <c r="I220" s="4">
        <f>SUM(J220+K220)</f>
        <v>0</v>
      </c>
      <c r="J220" s="4">
        <v>0</v>
      </c>
      <c r="K220" s="4">
        <f>K222</f>
        <v>0</v>
      </c>
      <c r="L220" s="123"/>
      <c r="AH220" s="2"/>
      <c r="AI220" s="2"/>
      <c r="AJ220" s="2"/>
      <c r="AK220" s="2"/>
    </row>
    <row r="221" spans="2:37" ht="40.5" hidden="1" x14ac:dyDescent="0.3">
      <c r="B221" s="7"/>
      <c r="C221" s="154"/>
      <c r="D221" s="15"/>
      <c r="E221" s="15"/>
      <c r="F221" s="70"/>
      <c r="G221" s="65" t="s">
        <v>594</v>
      </c>
      <c r="H221" s="66"/>
      <c r="I221" s="20">
        <f t="shared" si="6"/>
        <v>0</v>
      </c>
      <c r="J221" s="4"/>
      <c r="K221" s="4"/>
      <c r="L221" s="123"/>
      <c r="AH221" s="2"/>
      <c r="AI221" s="2"/>
      <c r="AJ221" s="2"/>
      <c r="AK221" s="2"/>
    </row>
    <row r="222" spans="2:37" hidden="1" x14ac:dyDescent="0.3">
      <c r="B222" s="7"/>
      <c r="C222" s="154"/>
      <c r="D222" s="15"/>
      <c r="E222" s="15"/>
      <c r="F222" s="70">
        <v>5134</v>
      </c>
      <c r="G222" s="19" t="s">
        <v>584</v>
      </c>
      <c r="H222" s="66"/>
      <c r="I222" s="20">
        <f>K222</f>
        <v>0</v>
      </c>
      <c r="J222" s="4"/>
      <c r="K222" s="4">
        <v>0</v>
      </c>
      <c r="L222" s="123"/>
      <c r="AH222" s="2"/>
      <c r="AI222" s="2"/>
      <c r="AJ222" s="2"/>
      <c r="AK222" s="2"/>
    </row>
    <row r="223" spans="2:37" ht="27" hidden="1" x14ac:dyDescent="0.3">
      <c r="B223" s="7">
        <v>2483</v>
      </c>
      <c r="C223" s="154" t="s">
        <v>117</v>
      </c>
      <c r="D223" s="15">
        <v>8</v>
      </c>
      <c r="E223" s="15">
        <v>3</v>
      </c>
      <c r="F223" s="70"/>
      <c r="G223" s="65" t="s">
        <v>444</v>
      </c>
      <c r="H223" s="79" t="s">
        <v>214</v>
      </c>
      <c r="I223" s="20">
        <f t="shared" si="6"/>
        <v>0</v>
      </c>
      <c r="J223" s="4">
        <v>0</v>
      </c>
      <c r="K223" s="4">
        <f>K225</f>
        <v>0</v>
      </c>
      <c r="L223" s="123"/>
      <c r="AH223" s="2"/>
      <c r="AI223" s="2"/>
      <c r="AJ223" s="2"/>
      <c r="AK223" s="2"/>
    </row>
    <row r="224" spans="2:37" ht="40.5" hidden="1" x14ac:dyDescent="0.3">
      <c r="B224" s="7"/>
      <c r="C224" s="154"/>
      <c r="D224" s="15"/>
      <c r="E224" s="15"/>
      <c r="F224" s="70"/>
      <c r="G224" s="65" t="s">
        <v>594</v>
      </c>
      <c r="H224" s="66"/>
      <c r="I224" s="20"/>
      <c r="J224" s="4"/>
      <c r="K224" s="4"/>
      <c r="L224" s="123"/>
      <c r="AH224" s="2"/>
      <c r="AI224" s="2"/>
      <c r="AJ224" s="2"/>
      <c r="AK224" s="2"/>
    </row>
    <row r="225" spans="2:37" hidden="1" x14ac:dyDescent="0.3">
      <c r="B225" s="7"/>
      <c r="C225" s="154"/>
      <c r="D225" s="15"/>
      <c r="E225" s="15"/>
      <c r="F225" s="70">
        <v>5134</v>
      </c>
      <c r="G225" s="19" t="s">
        <v>584</v>
      </c>
      <c r="H225" s="66"/>
      <c r="I225" s="20">
        <f>K225</f>
        <v>0</v>
      </c>
      <c r="J225" s="4"/>
      <c r="K225" s="4"/>
      <c r="L225" s="123"/>
      <c r="AH225" s="2"/>
      <c r="AI225" s="2"/>
      <c r="AJ225" s="2"/>
      <c r="AK225" s="2"/>
    </row>
    <row r="226" spans="2:37" ht="39" hidden="1" customHeight="1" x14ac:dyDescent="0.3">
      <c r="B226" s="7">
        <v>2484</v>
      </c>
      <c r="C226" s="154" t="s">
        <v>117</v>
      </c>
      <c r="D226" s="15">
        <v>8</v>
      </c>
      <c r="E226" s="15">
        <v>4</v>
      </c>
      <c r="F226" s="70"/>
      <c r="G226" s="65" t="s">
        <v>445</v>
      </c>
      <c r="H226" s="79" t="s">
        <v>215</v>
      </c>
      <c r="I226" s="20">
        <f t="shared" si="6"/>
        <v>0</v>
      </c>
      <c r="J226" s="4">
        <v>0</v>
      </c>
      <c r="K226" s="4">
        <v>0</v>
      </c>
      <c r="L226" s="123"/>
      <c r="AH226" s="2"/>
      <c r="AI226" s="2"/>
      <c r="AJ226" s="2"/>
      <c r="AK226" s="2"/>
    </row>
    <row r="227" spans="2:37" ht="40.5" hidden="1" x14ac:dyDescent="0.3">
      <c r="B227" s="7"/>
      <c r="C227" s="154"/>
      <c r="D227" s="15"/>
      <c r="E227" s="15"/>
      <c r="F227" s="70"/>
      <c r="G227" s="65" t="s">
        <v>594</v>
      </c>
      <c r="H227" s="66"/>
      <c r="I227" s="20">
        <f t="shared" si="6"/>
        <v>0</v>
      </c>
      <c r="J227" s="4"/>
      <c r="K227" s="4"/>
      <c r="L227" s="123"/>
      <c r="AH227" s="2"/>
      <c r="AI227" s="2"/>
      <c r="AJ227" s="2"/>
      <c r="AK227" s="2"/>
    </row>
    <row r="228" spans="2:37" ht="27" x14ac:dyDescent="0.3">
      <c r="B228" s="7"/>
      <c r="C228" s="154" t="s">
        <v>117</v>
      </c>
      <c r="D228" s="15">
        <v>8</v>
      </c>
      <c r="E228" s="15">
        <v>5</v>
      </c>
      <c r="F228" s="70"/>
      <c r="G228" s="65" t="s">
        <v>446</v>
      </c>
      <c r="H228" s="66"/>
      <c r="I228" s="4">
        <f>SUM(J228:K228)</f>
        <v>8000</v>
      </c>
      <c r="J228" s="4">
        <v>0</v>
      </c>
      <c r="K228" s="4">
        <f>K230</f>
        <v>8000</v>
      </c>
      <c r="L228" s="123"/>
      <c r="AH228" s="2"/>
      <c r="AI228" s="2"/>
      <c r="AJ228" s="2"/>
      <c r="AK228" s="2"/>
    </row>
    <row r="229" spans="2:37" ht="40.5" x14ac:dyDescent="0.3">
      <c r="B229" s="7"/>
      <c r="C229" s="154"/>
      <c r="D229" s="15"/>
      <c r="E229" s="15"/>
      <c r="F229" s="70"/>
      <c r="G229" s="65" t="s">
        <v>594</v>
      </c>
      <c r="H229" s="66"/>
      <c r="I229" s="20"/>
      <c r="J229" s="4"/>
      <c r="K229" s="4"/>
      <c r="L229" s="123"/>
      <c r="AH229" s="2"/>
      <c r="AI229" s="2"/>
      <c r="AJ229" s="2"/>
      <c r="AK229" s="2"/>
    </row>
    <row r="230" spans="2:37" x14ac:dyDescent="0.3">
      <c r="B230" s="7"/>
      <c r="C230" s="154"/>
      <c r="D230" s="15"/>
      <c r="E230" s="15"/>
      <c r="F230" s="70">
        <v>5134</v>
      </c>
      <c r="G230" s="19" t="s">
        <v>584</v>
      </c>
      <c r="H230" s="66"/>
      <c r="I230" s="20">
        <f>SUM(J230:K230)</f>
        <v>8000</v>
      </c>
      <c r="J230" s="4"/>
      <c r="K230" s="4">
        <v>8000</v>
      </c>
      <c r="L230" s="123"/>
      <c r="AH230" s="2"/>
      <c r="AI230" s="2"/>
      <c r="AJ230" s="2"/>
      <c r="AK230" s="2"/>
    </row>
    <row r="231" spans="2:37" ht="26.25" customHeight="1" x14ac:dyDescent="0.3">
      <c r="B231" s="7">
        <v>2490</v>
      </c>
      <c r="C231" s="153" t="s">
        <v>117</v>
      </c>
      <c r="D231" s="51">
        <v>9</v>
      </c>
      <c r="E231" s="51">
        <v>0</v>
      </c>
      <c r="F231" s="74"/>
      <c r="G231" s="58" t="s">
        <v>447</v>
      </c>
      <c r="H231" s="59" t="s">
        <v>216</v>
      </c>
      <c r="I231" s="4">
        <f t="shared" si="6"/>
        <v>-368258.36</v>
      </c>
      <c r="J231" s="4">
        <f>SUM(J232)</f>
        <v>0</v>
      </c>
      <c r="K231" s="4">
        <f>SUM(K232)</f>
        <v>-368258.36</v>
      </c>
      <c r="L231" s="123"/>
      <c r="AH231" s="2"/>
      <c r="AI231" s="2"/>
      <c r="AJ231" s="2"/>
      <c r="AK231" s="2"/>
    </row>
    <row r="232" spans="2:37" ht="27" x14ac:dyDescent="0.3">
      <c r="B232" s="7">
        <v>2491</v>
      </c>
      <c r="C232" s="154" t="s">
        <v>117</v>
      </c>
      <c r="D232" s="15">
        <v>9</v>
      </c>
      <c r="E232" s="15">
        <v>1</v>
      </c>
      <c r="F232" s="70"/>
      <c r="G232" s="65" t="s">
        <v>448</v>
      </c>
      <c r="H232" s="79" t="s">
        <v>217</v>
      </c>
      <c r="I232" s="4">
        <f t="shared" si="6"/>
        <v>-368258.36</v>
      </c>
      <c r="J232" s="4">
        <f>SUM(J235:J235)</f>
        <v>0</v>
      </c>
      <c r="K232" s="4">
        <f>K235</f>
        <v>-368258.36</v>
      </c>
      <c r="L232" s="123"/>
      <c r="AH232" s="2"/>
      <c r="AI232" s="2"/>
      <c r="AJ232" s="2"/>
      <c r="AK232" s="2"/>
    </row>
    <row r="233" spans="2:37" ht="40.5" hidden="1" x14ac:dyDescent="0.3">
      <c r="B233" s="7"/>
      <c r="C233" s="154"/>
      <c r="D233" s="15"/>
      <c r="E233" s="15"/>
      <c r="F233" s="70"/>
      <c r="G233" s="65" t="s">
        <v>594</v>
      </c>
      <c r="H233" s="66"/>
      <c r="I233" s="20">
        <f t="shared" si="6"/>
        <v>-15000</v>
      </c>
      <c r="J233" s="4"/>
      <c r="K233" s="4">
        <v>-15000</v>
      </c>
      <c r="L233" s="123"/>
      <c r="AH233" s="2"/>
      <c r="AI233" s="2"/>
      <c r="AJ233" s="2"/>
      <c r="AK233" s="2"/>
    </row>
    <row r="234" spans="2:37" ht="40.5" x14ac:dyDescent="0.3">
      <c r="B234" s="7"/>
      <c r="C234" s="154"/>
      <c r="D234" s="15"/>
      <c r="E234" s="15"/>
      <c r="F234" s="70"/>
      <c r="G234" s="65" t="s">
        <v>594</v>
      </c>
      <c r="H234" s="66"/>
      <c r="I234" s="20"/>
      <c r="J234" s="4"/>
      <c r="K234" s="4"/>
      <c r="L234" s="123"/>
      <c r="AH234" s="2"/>
      <c r="AI234" s="2"/>
      <c r="AJ234" s="2"/>
      <c r="AK234" s="2"/>
    </row>
    <row r="235" spans="2:37" ht="27" x14ac:dyDescent="0.3">
      <c r="B235" s="7"/>
      <c r="C235" s="154"/>
      <c r="D235" s="15"/>
      <c r="E235" s="15"/>
      <c r="F235" s="70"/>
      <c r="G235" s="80" t="s">
        <v>448</v>
      </c>
      <c r="H235" s="66"/>
      <c r="I235" s="4">
        <f>K235</f>
        <v>-368258.36</v>
      </c>
      <c r="J235" s="4"/>
      <c r="K235" s="4">
        <v>-368258.36</v>
      </c>
      <c r="L235" s="123"/>
      <c r="M235" s="123"/>
      <c r="AH235" s="2"/>
      <c r="AI235" s="2"/>
      <c r="AJ235" s="2"/>
      <c r="AK235" s="2"/>
    </row>
    <row r="236" spans="2:37" s="55" customFormat="1" ht="40.5" customHeight="1" x14ac:dyDescent="0.2">
      <c r="B236" s="15">
        <v>2500</v>
      </c>
      <c r="C236" s="153" t="s">
        <v>118</v>
      </c>
      <c r="D236" s="51">
        <v>0</v>
      </c>
      <c r="E236" s="51">
        <v>0</v>
      </c>
      <c r="F236" s="74"/>
      <c r="G236" s="84" t="s">
        <v>617</v>
      </c>
      <c r="H236" s="81" t="s">
        <v>218</v>
      </c>
      <c r="I236" s="20">
        <f t="shared" si="6"/>
        <v>318278.98</v>
      </c>
      <c r="J236" s="20">
        <f>SUM(J237+J254+J262+J265+J272)</f>
        <v>136278.97999999998</v>
      </c>
      <c r="K236" s="20">
        <f>SUM(K237+K253+K262+K265+K268+K272)</f>
        <v>182000</v>
      </c>
      <c r="L236" s="221"/>
      <c r="M236" s="54"/>
      <c r="N236" s="54"/>
      <c r="O236" s="54"/>
      <c r="P236" s="54"/>
      <c r="Q236" s="33"/>
      <c r="S236" s="56"/>
      <c r="AH236" s="86"/>
      <c r="AI236" s="86"/>
      <c r="AJ236" s="86"/>
      <c r="AK236" s="86"/>
    </row>
    <row r="237" spans="2:37" ht="15" customHeight="1" x14ac:dyDescent="0.3">
      <c r="B237" s="7">
        <v>2510</v>
      </c>
      <c r="C237" s="153" t="s">
        <v>118</v>
      </c>
      <c r="D237" s="51">
        <v>1</v>
      </c>
      <c r="E237" s="51">
        <v>0</v>
      </c>
      <c r="F237" s="74"/>
      <c r="G237" s="58" t="s">
        <v>449</v>
      </c>
      <c r="H237" s="59" t="s">
        <v>219</v>
      </c>
      <c r="I237" s="20">
        <f t="shared" si="6"/>
        <v>203453.97999999998</v>
      </c>
      <c r="J237" s="4">
        <f>SUM(J238)</f>
        <v>131453.97999999998</v>
      </c>
      <c r="K237" s="4">
        <f>SUM(K238)</f>
        <v>72000</v>
      </c>
      <c r="L237" s="123"/>
      <c r="N237" s="89"/>
      <c r="O237" s="89"/>
      <c r="P237" s="89"/>
      <c r="Q237" s="90"/>
      <c r="R237" s="18"/>
      <c r="AH237" s="2"/>
      <c r="AI237" s="2"/>
      <c r="AJ237" s="2"/>
      <c r="AK237" s="2"/>
    </row>
    <row r="238" spans="2:37" ht="15" customHeight="1" x14ac:dyDescent="0.3">
      <c r="B238" s="7">
        <v>2511</v>
      </c>
      <c r="C238" s="154" t="s">
        <v>118</v>
      </c>
      <c r="D238" s="15">
        <v>1</v>
      </c>
      <c r="E238" s="15">
        <v>1</v>
      </c>
      <c r="F238" s="70"/>
      <c r="G238" s="65" t="s">
        <v>450</v>
      </c>
      <c r="H238" s="79" t="s">
        <v>220</v>
      </c>
      <c r="I238" s="20">
        <f t="shared" si="6"/>
        <v>203453.97999999998</v>
      </c>
      <c r="J238" s="4">
        <f>SUM(J240:J252)</f>
        <v>131453.97999999998</v>
      </c>
      <c r="K238" s="4">
        <f>K251+K252</f>
        <v>72000</v>
      </c>
      <c r="L238" s="123"/>
      <c r="N238" s="5"/>
      <c r="O238" s="5"/>
      <c r="P238" s="5"/>
      <c r="Q238" s="69"/>
      <c r="AH238" s="2"/>
      <c r="AI238" s="2"/>
      <c r="AJ238" s="2"/>
      <c r="AK238" s="2"/>
    </row>
    <row r="239" spans="2:37" ht="40.5" x14ac:dyDescent="0.3">
      <c r="B239" s="7"/>
      <c r="C239" s="154"/>
      <c r="D239" s="15"/>
      <c r="E239" s="15"/>
      <c r="F239" s="70"/>
      <c r="G239" s="65" t="s">
        <v>594</v>
      </c>
      <c r="H239" s="66"/>
      <c r="I239" s="20"/>
      <c r="J239" s="4"/>
      <c r="K239" s="4"/>
      <c r="L239" s="123"/>
      <c r="AH239" s="2"/>
      <c r="AI239" s="2"/>
      <c r="AJ239" s="2"/>
      <c r="AK239" s="2"/>
    </row>
    <row r="240" spans="2:37" ht="17.25" customHeight="1" x14ac:dyDescent="0.3">
      <c r="B240" s="7"/>
      <c r="C240" s="154"/>
      <c r="D240" s="15"/>
      <c r="E240" s="15"/>
      <c r="F240" s="70">
        <v>4213</v>
      </c>
      <c r="G240" s="19" t="s">
        <v>547</v>
      </c>
      <c r="H240" s="66"/>
      <c r="I240" s="4">
        <f t="shared" ref="I240:I247" si="7">J240</f>
        <v>2880</v>
      </c>
      <c r="J240" s="4">
        <v>2880</v>
      </c>
      <c r="K240" s="4"/>
      <c r="L240" s="123"/>
      <c r="AH240" s="2"/>
      <c r="AI240" s="2"/>
      <c r="AJ240" s="2"/>
      <c r="AK240" s="2"/>
    </row>
    <row r="241" spans="2:37" ht="17.25" customHeight="1" x14ac:dyDescent="0.3">
      <c r="B241" s="7"/>
      <c r="C241" s="154"/>
      <c r="D241" s="15"/>
      <c r="E241" s="15"/>
      <c r="F241" s="70">
        <v>4215</v>
      </c>
      <c r="G241" s="19" t="s">
        <v>549</v>
      </c>
      <c r="H241" s="66"/>
      <c r="I241" s="4">
        <f t="shared" si="7"/>
        <v>1478</v>
      </c>
      <c r="J241" s="4">
        <v>1478</v>
      </c>
      <c r="K241" s="4"/>
      <c r="L241" s="123"/>
      <c r="AH241" s="2"/>
      <c r="AI241" s="2"/>
      <c r="AJ241" s="2"/>
      <c r="AK241" s="2"/>
    </row>
    <row r="242" spans="2:37" ht="17.25" hidden="1" customHeight="1" x14ac:dyDescent="0.3">
      <c r="B242" s="7"/>
      <c r="C242" s="154"/>
      <c r="D242" s="15"/>
      <c r="E242" s="15"/>
      <c r="F242" s="70">
        <v>4234</v>
      </c>
      <c r="G242" s="19" t="s">
        <v>554</v>
      </c>
      <c r="H242" s="66"/>
      <c r="I242" s="4">
        <f t="shared" si="7"/>
        <v>0</v>
      </c>
      <c r="J242" s="4"/>
      <c r="K242" s="4"/>
      <c r="L242" s="123"/>
      <c r="S242" s="91"/>
      <c r="AH242" s="2"/>
      <c r="AI242" s="2"/>
      <c r="AJ242" s="2"/>
      <c r="AK242" s="2"/>
    </row>
    <row r="243" spans="2:37" ht="17.25" hidden="1" customHeight="1" x14ac:dyDescent="0.3">
      <c r="B243" s="7"/>
      <c r="C243" s="154"/>
      <c r="D243" s="15"/>
      <c r="E243" s="15"/>
      <c r="F243" s="70">
        <v>4239</v>
      </c>
      <c r="G243" s="19" t="s">
        <v>556</v>
      </c>
      <c r="H243" s="66"/>
      <c r="I243" s="4">
        <f t="shared" si="7"/>
        <v>0</v>
      </c>
      <c r="J243" s="4"/>
      <c r="K243" s="4"/>
      <c r="L243" s="123"/>
      <c r="S243" s="91"/>
      <c r="AH243" s="2"/>
      <c r="AI243" s="2"/>
      <c r="AJ243" s="2"/>
      <c r="AK243" s="2"/>
    </row>
    <row r="244" spans="2:37" ht="29.25" hidden="1" customHeight="1" x14ac:dyDescent="0.3">
      <c r="B244" s="7"/>
      <c r="C244" s="154"/>
      <c r="D244" s="15"/>
      <c r="E244" s="15"/>
      <c r="F244" s="7">
        <v>4252</v>
      </c>
      <c r="G244" s="19" t="s">
        <v>559</v>
      </c>
      <c r="H244" s="66"/>
      <c r="I244" s="4">
        <f t="shared" si="7"/>
        <v>0</v>
      </c>
      <c r="J244" s="4"/>
      <c r="K244" s="4"/>
      <c r="L244" s="123"/>
      <c r="S244" s="91"/>
      <c r="AH244" s="2"/>
      <c r="AI244" s="2"/>
      <c r="AJ244" s="2"/>
      <c r="AK244" s="2"/>
    </row>
    <row r="245" spans="2:37" ht="17.25" hidden="1" customHeight="1" x14ac:dyDescent="0.3">
      <c r="B245" s="7"/>
      <c r="C245" s="154"/>
      <c r="D245" s="15"/>
      <c r="E245" s="15"/>
      <c r="F245" s="7">
        <v>4264</v>
      </c>
      <c r="G245" s="19" t="s">
        <v>562</v>
      </c>
      <c r="H245" s="66"/>
      <c r="I245" s="4">
        <f t="shared" si="7"/>
        <v>0</v>
      </c>
      <c r="J245" s="4"/>
      <c r="K245" s="4"/>
      <c r="L245" s="123"/>
      <c r="S245" s="91"/>
      <c r="AH245" s="2"/>
      <c r="AI245" s="2"/>
      <c r="AJ245" s="2"/>
      <c r="AK245" s="2"/>
    </row>
    <row r="246" spans="2:37" ht="17.25" hidden="1" customHeight="1" x14ac:dyDescent="0.3">
      <c r="B246" s="7"/>
      <c r="C246" s="154"/>
      <c r="D246" s="15"/>
      <c r="E246" s="15"/>
      <c r="F246" s="7">
        <v>4267</v>
      </c>
      <c r="G246" s="73" t="s">
        <v>563</v>
      </c>
      <c r="H246" s="66"/>
      <c r="I246" s="4">
        <f t="shared" si="7"/>
        <v>0</v>
      </c>
      <c r="J246" s="4"/>
      <c r="K246" s="4"/>
      <c r="L246" s="123"/>
      <c r="S246" s="91"/>
      <c r="AH246" s="2"/>
      <c r="AI246" s="2"/>
      <c r="AJ246" s="2"/>
      <c r="AK246" s="2"/>
    </row>
    <row r="247" spans="2:37" ht="17.25" hidden="1" customHeight="1" x14ac:dyDescent="0.3">
      <c r="B247" s="7"/>
      <c r="C247" s="154"/>
      <c r="D247" s="15"/>
      <c r="E247" s="15"/>
      <c r="F247" s="70">
        <v>4269</v>
      </c>
      <c r="G247" s="19" t="s">
        <v>564</v>
      </c>
      <c r="H247" s="66"/>
      <c r="I247" s="4">
        <f t="shared" si="7"/>
        <v>0</v>
      </c>
      <c r="J247" s="4"/>
      <c r="K247" s="4"/>
      <c r="L247" s="123"/>
      <c r="S247" s="91"/>
      <c r="AH247" s="2"/>
      <c r="AI247" s="2"/>
      <c r="AJ247" s="2"/>
      <c r="AK247" s="2"/>
    </row>
    <row r="248" spans="2:37" ht="26.25" customHeight="1" x14ac:dyDescent="0.3">
      <c r="B248" s="7"/>
      <c r="C248" s="154"/>
      <c r="D248" s="15"/>
      <c r="E248" s="15"/>
      <c r="F248" s="70">
        <v>4511</v>
      </c>
      <c r="G248" s="19" t="s">
        <v>565</v>
      </c>
      <c r="H248" s="66"/>
      <c r="I248" s="4">
        <f t="shared" si="6"/>
        <v>126095.98</v>
      </c>
      <c r="J248" s="4">
        <v>126095.98</v>
      </c>
      <c r="K248" s="4"/>
      <c r="L248" s="123"/>
      <c r="Q248" s="72"/>
      <c r="R248" s="18"/>
      <c r="S248" s="91"/>
      <c r="T248" s="89"/>
      <c r="U248" s="18"/>
      <c r="V248" s="18"/>
      <c r="X248" s="92"/>
      <c r="AH248" s="2"/>
      <c r="AI248" s="2"/>
      <c r="AJ248" s="2"/>
      <c r="AK248" s="2"/>
    </row>
    <row r="249" spans="2:37" ht="40.5" customHeight="1" x14ac:dyDescent="0.3">
      <c r="B249" s="7"/>
      <c r="C249" s="154"/>
      <c r="D249" s="15"/>
      <c r="E249" s="15"/>
      <c r="F249" s="70">
        <v>4637</v>
      </c>
      <c r="G249" s="8" t="s">
        <v>566</v>
      </c>
      <c r="H249" s="66"/>
      <c r="I249" s="4">
        <f>J249</f>
        <v>500</v>
      </c>
      <c r="J249" s="4">
        <v>500</v>
      </c>
      <c r="K249" s="4"/>
      <c r="L249" s="123"/>
      <c r="Q249" s="72"/>
      <c r="R249" s="18"/>
      <c r="S249" s="91"/>
      <c r="T249" s="89"/>
      <c r="U249" s="18"/>
      <c r="V249" s="18"/>
      <c r="X249" s="92"/>
      <c r="AH249" s="2"/>
      <c r="AI249" s="2"/>
      <c r="AJ249" s="2"/>
      <c r="AK249" s="2"/>
    </row>
    <row r="250" spans="2:37" x14ac:dyDescent="0.3">
      <c r="B250" s="7"/>
      <c r="C250" s="154"/>
      <c r="D250" s="15"/>
      <c r="E250" s="15"/>
      <c r="F250" s="70">
        <v>4639</v>
      </c>
      <c r="G250" s="8" t="s">
        <v>660</v>
      </c>
      <c r="H250" s="66"/>
      <c r="I250" s="4">
        <f>J250</f>
        <v>500</v>
      </c>
      <c r="J250" s="4">
        <v>500</v>
      </c>
      <c r="K250" s="4"/>
      <c r="L250" s="123"/>
      <c r="Q250" s="72"/>
      <c r="R250" s="18"/>
      <c r="S250" s="91"/>
      <c r="T250" s="89"/>
      <c r="U250" s="18"/>
      <c r="V250" s="18"/>
      <c r="X250" s="92"/>
      <c r="AH250" s="2"/>
      <c r="AI250" s="2"/>
      <c r="AJ250" s="2"/>
      <c r="AK250" s="2"/>
    </row>
    <row r="251" spans="2:37" ht="18" customHeight="1" x14ac:dyDescent="0.3">
      <c r="B251" s="7"/>
      <c r="C251" s="154"/>
      <c r="D251" s="15"/>
      <c r="E251" s="15"/>
      <c r="F251" s="7">
        <v>5221</v>
      </c>
      <c r="G251" s="19" t="s">
        <v>585</v>
      </c>
      <c r="H251" s="66"/>
      <c r="I251" s="20">
        <f t="shared" si="6"/>
        <v>0</v>
      </c>
      <c r="J251" s="20"/>
      <c r="K251" s="4">
        <v>0</v>
      </c>
      <c r="L251" s="123"/>
      <c r="AH251" s="2"/>
      <c r="AI251" s="2"/>
      <c r="AJ251" s="2"/>
      <c r="AK251" s="2"/>
    </row>
    <row r="252" spans="2:37" ht="17.25" customHeight="1" x14ac:dyDescent="0.3">
      <c r="B252" s="7"/>
      <c r="C252" s="154"/>
      <c r="D252" s="15"/>
      <c r="E252" s="15"/>
      <c r="F252" s="7">
        <v>5121</v>
      </c>
      <c r="G252" s="19" t="s">
        <v>646</v>
      </c>
      <c r="H252" s="66"/>
      <c r="I252" s="20">
        <f>K252</f>
        <v>72000</v>
      </c>
      <c r="J252" s="20"/>
      <c r="K252" s="4">
        <v>72000</v>
      </c>
      <c r="L252" s="123"/>
      <c r="AH252" s="2"/>
      <c r="AI252" s="2"/>
      <c r="AJ252" s="2"/>
      <c r="AK252" s="2"/>
    </row>
    <row r="253" spans="2:37" ht="15" customHeight="1" x14ac:dyDescent="0.3">
      <c r="B253" s="7">
        <v>2520</v>
      </c>
      <c r="C253" s="153" t="s">
        <v>118</v>
      </c>
      <c r="D253" s="51">
        <v>2</v>
      </c>
      <c r="E253" s="51">
        <v>0</v>
      </c>
      <c r="F253" s="74"/>
      <c r="G253" s="58" t="s">
        <v>451</v>
      </c>
      <c r="H253" s="59" t="s">
        <v>221</v>
      </c>
      <c r="I253" s="20">
        <f t="shared" si="6"/>
        <v>110000</v>
      </c>
      <c r="J253" s="4">
        <f>SUM(J254)</f>
        <v>0</v>
      </c>
      <c r="K253" s="4">
        <f>SUM(K254)</f>
        <v>110000</v>
      </c>
      <c r="L253" s="123"/>
      <c r="AH253" s="2"/>
      <c r="AI253" s="2"/>
      <c r="AJ253" s="2"/>
      <c r="AK253" s="2"/>
    </row>
    <row r="254" spans="2:37" ht="15" customHeight="1" x14ac:dyDescent="0.3">
      <c r="B254" s="7">
        <v>2521</v>
      </c>
      <c r="C254" s="154" t="s">
        <v>118</v>
      </c>
      <c r="D254" s="15">
        <v>2</v>
      </c>
      <c r="E254" s="15">
        <v>1</v>
      </c>
      <c r="F254" s="70"/>
      <c r="G254" s="65" t="s">
        <v>452</v>
      </c>
      <c r="H254" s="79" t="s">
        <v>222</v>
      </c>
      <c r="I254" s="20">
        <f t="shared" si="6"/>
        <v>110000</v>
      </c>
      <c r="J254" s="4">
        <f>J257</f>
        <v>0</v>
      </c>
      <c r="K254" s="4">
        <f>K256</f>
        <v>110000</v>
      </c>
      <c r="L254" s="123"/>
      <c r="AH254" s="2"/>
      <c r="AI254" s="2"/>
      <c r="AJ254" s="2"/>
      <c r="AK254" s="2"/>
    </row>
    <row r="255" spans="2:37" ht="40.5" x14ac:dyDescent="0.3">
      <c r="B255" s="7"/>
      <c r="C255" s="154"/>
      <c r="D255" s="15"/>
      <c r="E255" s="15"/>
      <c r="F255" s="70"/>
      <c r="G255" s="65" t="s">
        <v>594</v>
      </c>
      <c r="H255" s="66"/>
      <c r="I255" s="20"/>
      <c r="J255" s="4"/>
      <c r="K255" s="4"/>
      <c r="L255" s="123"/>
      <c r="AH255" s="2"/>
      <c r="AI255" s="2"/>
      <c r="AJ255" s="2"/>
      <c r="AK255" s="2"/>
    </row>
    <row r="256" spans="2:37" x14ac:dyDescent="0.3">
      <c r="B256" s="7"/>
      <c r="C256" s="154"/>
      <c r="D256" s="15"/>
      <c r="E256" s="15"/>
      <c r="F256" s="70">
        <v>5112</v>
      </c>
      <c r="G256" s="19" t="s">
        <v>578</v>
      </c>
      <c r="H256" s="66"/>
      <c r="I256" s="20">
        <f t="shared" si="6"/>
        <v>110000</v>
      </c>
      <c r="J256" s="4"/>
      <c r="K256" s="4">
        <v>110000</v>
      </c>
      <c r="L256" s="123"/>
      <c r="AH256" s="2"/>
      <c r="AI256" s="2"/>
      <c r="AJ256" s="2"/>
      <c r="AK256" s="2"/>
    </row>
    <row r="257" spans="2:37" ht="26.25" hidden="1" customHeight="1" x14ac:dyDescent="0.3">
      <c r="B257" s="7"/>
      <c r="C257" s="154"/>
      <c r="D257" s="15"/>
      <c r="E257" s="15"/>
      <c r="F257" s="70">
        <v>4511</v>
      </c>
      <c r="G257" s="19" t="s">
        <v>601</v>
      </c>
      <c r="H257" s="66"/>
      <c r="I257" s="4">
        <f t="shared" si="6"/>
        <v>0</v>
      </c>
      <c r="J257" s="4">
        <v>0</v>
      </c>
      <c r="K257" s="4"/>
      <c r="L257" s="123"/>
      <c r="AH257" s="2"/>
      <c r="AI257" s="2"/>
      <c r="AJ257" s="2"/>
      <c r="AK257" s="2"/>
    </row>
    <row r="258" spans="2:37" ht="15" hidden="1" customHeight="1" x14ac:dyDescent="0.3">
      <c r="B258" s="7"/>
      <c r="C258" s="154"/>
      <c r="D258" s="15"/>
      <c r="E258" s="15"/>
      <c r="F258" s="70">
        <v>5112</v>
      </c>
      <c r="G258" s="19" t="s">
        <v>578</v>
      </c>
      <c r="H258" s="66"/>
      <c r="I258" s="20">
        <f>SUM(J258:K258)</f>
        <v>0</v>
      </c>
      <c r="J258" s="4"/>
      <c r="K258" s="4">
        <v>0</v>
      </c>
      <c r="L258" s="123"/>
      <c r="AH258" s="2"/>
      <c r="AI258" s="2"/>
      <c r="AJ258" s="93"/>
      <c r="AK258" s="2"/>
    </row>
    <row r="259" spans="2:37" ht="15" hidden="1" customHeight="1" x14ac:dyDescent="0.3">
      <c r="B259" s="7"/>
      <c r="C259" s="154"/>
      <c r="D259" s="15"/>
      <c r="E259" s="15"/>
      <c r="F259" s="70">
        <v>5112</v>
      </c>
      <c r="G259" s="19" t="s">
        <v>578</v>
      </c>
      <c r="H259" s="66"/>
      <c r="I259" s="20">
        <f>SUM(J259:K259)</f>
        <v>0</v>
      </c>
      <c r="J259" s="4"/>
      <c r="K259" s="4">
        <v>0</v>
      </c>
      <c r="L259" s="123"/>
      <c r="AH259" s="2"/>
      <c r="AI259" s="2"/>
      <c r="AJ259" s="93"/>
      <c r="AK259" s="2"/>
    </row>
    <row r="260" spans="2:37" ht="15" hidden="1" customHeight="1" x14ac:dyDescent="0.3">
      <c r="B260" s="7"/>
      <c r="C260" s="154"/>
      <c r="D260" s="15"/>
      <c r="E260" s="15"/>
      <c r="F260" s="70">
        <v>5112</v>
      </c>
      <c r="G260" s="19" t="s">
        <v>578</v>
      </c>
      <c r="H260" s="66"/>
      <c r="I260" s="20">
        <f>K260</f>
        <v>0</v>
      </c>
      <c r="J260" s="4">
        <f>SUM(J261)</f>
        <v>0</v>
      </c>
      <c r="K260" s="4">
        <v>0</v>
      </c>
      <c r="L260" s="123"/>
      <c r="AH260" s="2"/>
      <c r="AI260" s="2"/>
      <c r="AJ260" s="93"/>
      <c r="AK260" s="2"/>
    </row>
    <row r="261" spans="2:37" ht="15" hidden="1" customHeight="1" x14ac:dyDescent="0.3">
      <c r="B261" s="7"/>
      <c r="C261" s="154"/>
      <c r="D261" s="15"/>
      <c r="E261" s="15"/>
      <c r="F261" s="70">
        <v>5113</v>
      </c>
      <c r="G261" s="19" t="s">
        <v>579</v>
      </c>
      <c r="H261" s="66"/>
      <c r="I261" s="20">
        <f>K261</f>
        <v>0</v>
      </c>
      <c r="J261" s="4">
        <f>SUM(J262)</f>
        <v>0</v>
      </c>
      <c r="K261" s="4">
        <v>0</v>
      </c>
      <c r="L261" s="123"/>
      <c r="AH261" s="2"/>
      <c r="AI261" s="2"/>
      <c r="AJ261" s="93"/>
      <c r="AK261" s="2"/>
    </row>
    <row r="262" spans="2:37" ht="27" hidden="1" x14ac:dyDescent="0.3">
      <c r="B262" s="7">
        <v>2530</v>
      </c>
      <c r="C262" s="153" t="s">
        <v>118</v>
      </c>
      <c r="D262" s="51">
        <v>3</v>
      </c>
      <c r="E262" s="51">
        <v>0</v>
      </c>
      <c r="F262" s="74"/>
      <c r="G262" s="58" t="s">
        <v>453</v>
      </c>
      <c r="H262" s="59" t="s">
        <v>223</v>
      </c>
      <c r="I262" s="20">
        <f t="shared" si="6"/>
        <v>0</v>
      </c>
      <c r="J262" s="4">
        <f>SUM(J263)</f>
        <v>0</v>
      </c>
      <c r="K262" s="4">
        <f>SUM(K263)</f>
        <v>0</v>
      </c>
      <c r="L262" s="123"/>
      <c r="AH262" s="2"/>
      <c r="AI262" s="2"/>
      <c r="AJ262" s="2"/>
      <c r="AK262" s="2"/>
    </row>
    <row r="263" spans="2:37" ht="15" hidden="1" customHeight="1" x14ac:dyDescent="0.3">
      <c r="B263" s="7">
        <v>3531</v>
      </c>
      <c r="C263" s="154" t="s">
        <v>118</v>
      </c>
      <c r="D263" s="15">
        <v>3</v>
      </c>
      <c r="E263" s="15">
        <v>1</v>
      </c>
      <c r="F263" s="70"/>
      <c r="G263" s="65" t="s">
        <v>454</v>
      </c>
      <c r="H263" s="79" t="s">
        <v>224</v>
      </c>
      <c r="I263" s="20">
        <f t="shared" si="6"/>
        <v>0</v>
      </c>
      <c r="J263" s="4"/>
      <c r="K263" s="4">
        <v>0</v>
      </c>
      <c r="L263" s="123"/>
      <c r="AH263" s="2"/>
      <c r="AI263" s="2"/>
      <c r="AJ263" s="2"/>
      <c r="AK263" s="2"/>
    </row>
    <row r="264" spans="2:37" ht="40.5" hidden="1" x14ac:dyDescent="0.3">
      <c r="B264" s="7"/>
      <c r="C264" s="154"/>
      <c r="D264" s="15"/>
      <c r="E264" s="15"/>
      <c r="F264" s="70"/>
      <c r="G264" s="65" t="s">
        <v>594</v>
      </c>
      <c r="H264" s="66"/>
      <c r="I264" s="20">
        <f t="shared" si="6"/>
        <v>0</v>
      </c>
      <c r="J264" s="4"/>
      <c r="K264" s="4"/>
      <c r="L264" s="123"/>
      <c r="AH264" s="2"/>
      <c r="AI264" s="2"/>
      <c r="AJ264" s="2"/>
      <c r="AK264" s="2"/>
    </row>
    <row r="265" spans="2:37" ht="27" hidden="1" x14ac:dyDescent="0.3">
      <c r="B265" s="7">
        <v>2540</v>
      </c>
      <c r="C265" s="153" t="s">
        <v>118</v>
      </c>
      <c r="D265" s="51">
        <v>4</v>
      </c>
      <c r="E265" s="51">
        <v>0</v>
      </c>
      <c r="F265" s="74"/>
      <c r="G265" s="58" t="s">
        <v>455</v>
      </c>
      <c r="H265" s="59" t="s">
        <v>225</v>
      </c>
      <c r="I265" s="20">
        <f t="shared" si="6"/>
        <v>0</v>
      </c>
      <c r="J265" s="4">
        <f>SUM(J266)</f>
        <v>0</v>
      </c>
      <c r="K265" s="4">
        <f>SUM(K266)</f>
        <v>0</v>
      </c>
      <c r="L265" s="123"/>
      <c r="AH265" s="2"/>
      <c r="AI265" s="2"/>
      <c r="AJ265" s="2"/>
      <c r="AK265" s="2"/>
    </row>
    <row r="266" spans="2:37" ht="25.5" hidden="1" customHeight="1" x14ac:dyDescent="0.3">
      <c r="B266" s="7">
        <v>2541</v>
      </c>
      <c r="C266" s="154" t="s">
        <v>118</v>
      </c>
      <c r="D266" s="15">
        <v>4</v>
      </c>
      <c r="E266" s="15">
        <v>1</v>
      </c>
      <c r="F266" s="70"/>
      <c r="G266" s="65" t="s">
        <v>456</v>
      </c>
      <c r="H266" s="79" t="s">
        <v>226</v>
      </c>
      <c r="I266" s="20">
        <f t="shared" si="6"/>
        <v>0</v>
      </c>
      <c r="J266" s="4">
        <v>0</v>
      </c>
      <c r="K266" s="4">
        <v>0</v>
      </c>
      <c r="L266" s="123"/>
      <c r="AH266" s="2"/>
      <c r="AI266" s="2"/>
      <c r="AJ266" s="2"/>
      <c r="AK266" s="2"/>
    </row>
    <row r="267" spans="2:37" ht="40.5" hidden="1" x14ac:dyDescent="0.3">
      <c r="B267" s="7"/>
      <c r="C267" s="154"/>
      <c r="D267" s="15"/>
      <c r="E267" s="15"/>
      <c r="F267" s="70"/>
      <c r="G267" s="65" t="s">
        <v>594</v>
      </c>
      <c r="H267" s="66"/>
      <c r="I267" s="20">
        <f t="shared" si="6"/>
        <v>0</v>
      </c>
      <c r="J267" s="4"/>
      <c r="K267" s="4"/>
      <c r="L267" s="123"/>
      <c r="AH267" s="2"/>
      <c r="AI267" s="2"/>
      <c r="AJ267" s="2"/>
      <c r="AK267" s="2"/>
    </row>
    <row r="268" spans="2:37" ht="30.75" hidden="1" customHeight="1" x14ac:dyDescent="0.3">
      <c r="B268" s="7"/>
      <c r="C268" s="153" t="s">
        <v>118</v>
      </c>
      <c r="D268" s="51">
        <v>5</v>
      </c>
      <c r="E268" s="51">
        <v>0</v>
      </c>
      <c r="F268" s="74"/>
      <c r="G268" s="80" t="s">
        <v>457</v>
      </c>
      <c r="H268" s="66"/>
      <c r="I268" s="4">
        <f>K268</f>
        <v>0</v>
      </c>
      <c r="J268" s="4">
        <v>0</v>
      </c>
      <c r="K268" s="4">
        <f>K269</f>
        <v>0</v>
      </c>
      <c r="L268" s="123"/>
      <c r="AH268" s="2"/>
      <c r="AI268" s="2"/>
      <c r="AJ268" s="2"/>
      <c r="AK268" s="2"/>
    </row>
    <row r="269" spans="2:37" ht="31.5" hidden="1" customHeight="1" x14ac:dyDescent="0.3">
      <c r="B269" s="7"/>
      <c r="C269" s="154" t="s">
        <v>118</v>
      </c>
      <c r="D269" s="15">
        <v>5</v>
      </c>
      <c r="E269" s="15">
        <v>1</v>
      </c>
      <c r="F269" s="74"/>
      <c r="G269" s="65" t="s">
        <v>458</v>
      </c>
      <c r="H269" s="66"/>
      <c r="I269" s="20">
        <f>K269</f>
        <v>0</v>
      </c>
      <c r="J269" s="4">
        <v>0</v>
      </c>
      <c r="K269" s="4">
        <f>K271</f>
        <v>0</v>
      </c>
      <c r="L269" s="123"/>
      <c r="AH269" s="2"/>
      <c r="AI269" s="2"/>
      <c r="AJ269" s="2"/>
      <c r="AK269" s="2"/>
    </row>
    <row r="270" spans="2:37" ht="40.5" hidden="1" customHeight="1" x14ac:dyDescent="0.3">
      <c r="B270" s="7"/>
      <c r="C270" s="154"/>
      <c r="D270" s="15"/>
      <c r="E270" s="15"/>
      <c r="F270" s="70"/>
      <c r="G270" s="65" t="s">
        <v>594</v>
      </c>
      <c r="H270" s="66"/>
      <c r="I270" s="20"/>
      <c r="J270" s="4"/>
      <c r="K270" s="4"/>
      <c r="L270" s="123"/>
      <c r="AH270" s="2"/>
      <c r="AI270" s="2"/>
      <c r="AJ270" s="2"/>
      <c r="AK270" s="2"/>
    </row>
    <row r="271" spans="2:37" ht="15" hidden="1" customHeight="1" x14ac:dyDescent="0.3">
      <c r="B271" s="7"/>
      <c r="C271" s="154"/>
      <c r="D271" s="15"/>
      <c r="E271" s="15"/>
      <c r="F271" s="70">
        <v>5134</v>
      </c>
      <c r="G271" s="19" t="s">
        <v>584</v>
      </c>
      <c r="H271" s="66"/>
      <c r="I271" s="20">
        <f>SUM(J271:K271)</f>
        <v>0</v>
      </c>
      <c r="J271" s="4"/>
      <c r="K271" s="4"/>
      <c r="L271" s="123"/>
      <c r="AH271" s="2"/>
      <c r="AI271" s="2"/>
      <c r="AJ271" s="2"/>
      <c r="AK271" s="2"/>
    </row>
    <row r="272" spans="2:37" ht="29.25" customHeight="1" x14ac:dyDescent="0.3">
      <c r="B272" s="7">
        <v>2560</v>
      </c>
      <c r="C272" s="153" t="s">
        <v>118</v>
      </c>
      <c r="D272" s="51">
        <v>6</v>
      </c>
      <c r="E272" s="51">
        <v>0</v>
      </c>
      <c r="F272" s="74"/>
      <c r="G272" s="58" t="s">
        <v>459</v>
      </c>
      <c r="H272" s="59" t="s">
        <v>227</v>
      </c>
      <c r="I272" s="4">
        <f t="shared" ref="I272:I327" si="8">SUM(J272:K272)</f>
        <v>4825</v>
      </c>
      <c r="J272" s="4">
        <f>SUM(J273)</f>
        <v>4825</v>
      </c>
      <c r="K272" s="4">
        <f>SUM(K273)</f>
        <v>0</v>
      </c>
      <c r="L272" s="123"/>
      <c r="AH272" s="2"/>
      <c r="AI272" s="2"/>
      <c r="AJ272" s="2"/>
      <c r="AK272" s="2"/>
    </row>
    <row r="273" spans="2:37" ht="27" customHeight="1" x14ac:dyDescent="0.3">
      <c r="B273" s="7">
        <v>2561</v>
      </c>
      <c r="C273" s="154" t="s">
        <v>118</v>
      </c>
      <c r="D273" s="15">
        <v>6</v>
      </c>
      <c r="E273" s="15">
        <v>1</v>
      </c>
      <c r="F273" s="70"/>
      <c r="G273" s="65" t="s">
        <v>460</v>
      </c>
      <c r="H273" s="79" t="s">
        <v>228</v>
      </c>
      <c r="I273" s="4">
        <f t="shared" si="8"/>
        <v>4825</v>
      </c>
      <c r="J273" s="4">
        <f>SUM(J275)</f>
        <v>4825</v>
      </c>
      <c r="K273" s="4">
        <f>SUM(K275)</f>
        <v>0</v>
      </c>
      <c r="L273" s="123"/>
      <c r="AH273" s="2"/>
      <c r="AI273" s="2"/>
      <c r="AJ273" s="2"/>
      <c r="AK273" s="2"/>
    </row>
    <row r="274" spans="2:37" ht="40.5" x14ac:dyDescent="0.3">
      <c r="B274" s="7"/>
      <c r="C274" s="154"/>
      <c r="D274" s="15"/>
      <c r="E274" s="15"/>
      <c r="F274" s="70"/>
      <c r="G274" s="65" t="s">
        <v>594</v>
      </c>
      <c r="H274" s="66"/>
      <c r="I274" s="20"/>
      <c r="J274" s="4"/>
      <c r="K274" s="4"/>
      <c r="L274" s="123"/>
      <c r="AH274" s="2"/>
      <c r="AI274" s="2"/>
      <c r="AJ274" s="2"/>
      <c r="AK274" s="2"/>
    </row>
    <row r="275" spans="2:37" x14ac:dyDescent="0.3">
      <c r="B275" s="7"/>
      <c r="C275" s="154"/>
      <c r="D275" s="15"/>
      <c r="E275" s="15"/>
      <c r="F275" s="70">
        <v>4213</v>
      </c>
      <c r="G275" s="19" t="s">
        <v>547</v>
      </c>
      <c r="H275" s="66"/>
      <c r="I275" s="20">
        <f t="shared" si="8"/>
        <v>4825</v>
      </c>
      <c r="J275" s="4">
        <v>4825</v>
      </c>
      <c r="K275" s="4">
        <v>0</v>
      </c>
      <c r="L275" s="123"/>
      <c r="AH275" s="2"/>
      <c r="AI275" s="2"/>
      <c r="AJ275" s="2"/>
      <c r="AK275" s="2"/>
    </row>
    <row r="276" spans="2:37" s="55" customFormat="1" ht="52.5" customHeight="1" x14ac:dyDescent="0.2">
      <c r="B276" s="15">
        <v>2600</v>
      </c>
      <c r="C276" s="153" t="s">
        <v>119</v>
      </c>
      <c r="D276" s="51">
        <v>0</v>
      </c>
      <c r="E276" s="51">
        <v>0</v>
      </c>
      <c r="F276" s="74"/>
      <c r="G276" s="84" t="s">
        <v>618</v>
      </c>
      <c r="H276" s="81" t="s">
        <v>229</v>
      </c>
      <c r="I276" s="20">
        <f t="shared" si="8"/>
        <v>651935.74</v>
      </c>
      <c r="J276" s="20">
        <f>SUM(J277+J280+J284+J296+J309+J315)</f>
        <v>74211.239999999991</v>
      </c>
      <c r="K276" s="20">
        <f>SUM(K277+K280+K284+K296+K309+K315)</f>
        <v>577724.5</v>
      </c>
      <c r="L276" s="221"/>
      <c r="M276" s="54"/>
      <c r="N276" s="54"/>
      <c r="O276" s="54"/>
      <c r="P276" s="54"/>
      <c r="Q276" s="33"/>
      <c r="S276" s="56"/>
      <c r="AH276" s="94"/>
      <c r="AI276" s="94"/>
      <c r="AJ276" s="94"/>
      <c r="AK276" s="94"/>
    </row>
    <row r="277" spans="2:37" ht="15" hidden="1" customHeight="1" x14ac:dyDescent="0.3">
      <c r="B277" s="7">
        <v>2610</v>
      </c>
      <c r="C277" s="153" t="s">
        <v>119</v>
      </c>
      <c r="D277" s="51">
        <v>1</v>
      </c>
      <c r="E277" s="51">
        <v>0</v>
      </c>
      <c r="F277" s="74"/>
      <c r="G277" s="58" t="s">
        <v>461</v>
      </c>
      <c r="H277" s="59" t="s">
        <v>230</v>
      </c>
      <c r="I277" s="20">
        <f>SUM(J277:K277)</f>
        <v>0</v>
      </c>
      <c r="J277" s="4">
        <f>SUM(J278)</f>
        <v>0</v>
      </c>
      <c r="K277" s="4">
        <f>SUM(K278)</f>
        <v>0</v>
      </c>
      <c r="L277" s="123"/>
      <c r="AH277" s="2"/>
      <c r="AI277" s="2"/>
      <c r="AJ277" s="2"/>
      <c r="AK277" s="2"/>
    </row>
    <row r="278" spans="2:37" ht="15" hidden="1" customHeight="1" x14ac:dyDescent="0.3">
      <c r="B278" s="7">
        <v>2611</v>
      </c>
      <c r="C278" s="154" t="s">
        <v>119</v>
      </c>
      <c r="D278" s="15">
        <v>1</v>
      </c>
      <c r="E278" s="15">
        <v>1</v>
      </c>
      <c r="F278" s="70"/>
      <c r="G278" s="65" t="s">
        <v>462</v>
      </c>
      <c r="H278" s="79" t="s">
        <v>231</v>
      </c>
      <c r="I278" s="20">
        <f t="shared" si="8"/>
        <v>0</v>
      </c>
      <c r="J278" s="4"/>
      <c r="K278" s="4"/>
      <c r="L278" s="123"/>
      <c r="AH278" s="2"/>
      <c r="AI278" s="2"/>
      <c r="AJ278" s="2"/>
      <c r="AK278" s="2"/>
    </row>
    <row r="279" spans="2:37" ht="40.5" hidden="1" x14ac:dyDescent="0.3">
      <c r="B279" s="7"/>
      <c r="C279" s="154"/>
      <c r="D279" s="15"/>
      <c r="E279" s="15"/>
      <c r="F279" s="70"/>
      <c r="G279" s="65" t="s">
        <v>594</v>
      </c>
      <c r="H279" s="66"/>
      <c r="I279" s="20">
        <f t="shared" si="8"/>
        <v>0</v>
      </c>
      <c r="J279" s="4"/>
      <c r="K279" s="4"/>
      <c r="L279" s="123"/>
      <c r="AH279" s="2"/>
      <c r="AI279" s="2"/>
      <c r="AJ279" s="2"/>
      <c r="AK279" s="2"/>
    </row>
    <row r="280" spans="2:37" ht="15" hidden="1" customHeight="1" x14ac:dyDescent="0.3">
      <c r="B280" s="7">
        <v>2620</v>
      </c>
      <c r="C280" s="153" t="s">
        <v>119</v>
      </c>
      <c r="D280" s="51">
        <v>2</v>
      </c>
      <c r="E280" s="51">
        <v>0</v>
      </c>
      <c r="F280" s="74"/>
      <c r="G280" s="58" t="s">
        <v>463</v>
      </c>
      <c r="H280" s="59" t="s">
        <v>232</v>
      </c>
      <c r="I280" s="20">
        <f t="shared" si="8"/>
        <v>0</v>
      </c>
      <c r="J280" s="4">
        <f>SUM(J281)</f>
        <v>0</v>
      </c>
      <c r="K280" s="4">
        <f>SUM(K281)</f>
        <v>0</v>
      </c>
      <c r="L280" s="123"/>
      <c r="AH280" s="2"/>
      <c r="AI280" s="2"/>
      <c r="AJ280" s="2"/>
      <c r="AK280" s="2"/>
    </row>
    <row r="281" spans="2:37" ht="15" hidden="1" customHeight="1" x14ac:dyDescent="0.3">
      <c r="B281" s="7">
        <v>2621</v>
      </c>
      <c r="C281" s="154" t="s">
        <v>119</v>
      </c>
      <c r="D281" s="15">
        <v>2</v>
      </c>
      <c r="E281" s="15">
        <v>1</v>
      </c>
      <c r="F281" s="70"/>
      <c r="G281" s="65" t="s">
        <v>464</v>
      </c>
      <c r="H281" s="79" t="s">
        <v>233</v>
      </c>
      <c r="I281" s="20">
        <f t="shared" si="8"/>
        <v>0</v>
      </c>
      <c r="J281" s="4">
        <v>0</v>
      </c>
      <c r="K281" s="4">
        <f>K283</f>
        <v>0</v>
      </c>
      <c r="L281" s="123"/>
      <c r="AH281" s="2"/>
      <c r="AI281" s="2"/>
      <c r="AJ281" s="2"/>
      <c r="AK281" s="2"/>
    </row>
    <row r="282" spans="2:37" ht="40.5" hidden="1" x14ac:dyDescent="0.3">
      <c r="B282" s="7"/>
      <c r="C282" s="154"/>
      <c r="D282" s="15"/>
      <c r="E282" s="15"/>
      <c r="F282" s="70"/>
      <c r="G282" s="65" t="s">
        <v>594</v>
      </c>
      <c r="H282" s="66"/>
      <c r="I282" s="20">
        <f t="shared" si="8"/>
        <v>0</v>
      </c>
      <c r="J282" s="4"/>
      <c r="K282" s="4"/>
      <c r="L282" s="123"/>
      <c r="AH282" s="2"/>
      <c r="AI282" s="2"/>
      <c r="AJ282" s="2"/>
      <c r="AK282" s="2"/>
    </row>
    <row r="283" spans="2:37" hidden="1" x14ac:dyDescent="0.3">
      <c r="B283" s="7"/>
      <c r="C283" s="154"/>
      <c r="D283" s="15"/>
      <c r="E283" s="15"/>
      <c r="F283" s="70">
        <v>5112</v>
      </c>
      <c r="G283" s="19" t="s">
        <v>578</v>
      </c>
      <c r="H283" s="66"/>
      <c r="I283" s="20">
        <f>SUM(J283:K283)</f>
        <v>0</v>
      </c>
      <c r="J283" s="4"/>
      <c r="K283" s="4">
        <v>0</v>
      </c>
      <c r="L283" s="123"/>
      <c r="AH283" s="2"/>
      <c r="AI283" s="2"/>
      <c r="AJ283" s="2"/>
      <c r="AK283" s="2"/>
    </row>
    <row r="284" spans="2:37" ht="15" customHeight="1" x14ac:dyDescent="0.3">
      <c r="B284" s="7">
        <v>2630</v>
      </c>
      <c r="C284" s="153" t="s">
        <v>119</v>
      </c>
      <c r="D284" s="51">
        <v>3</v>
      </c>
      <c r="E284" s="51">
        <v>0</v>
      </c>
      <c r="F284" s="74"/>
      <c r="G284" s="58" t="s">
        <v>465</v>
      </c>
      <c r="H284" s="59" t="s">
        <v>234</v>
      </c>
      <c r="I284" s="20">
        <f t="shared" si="8"/>
        <v>423663</v>
      </c>
      <c r="J284" s="4">
        <f>SUM(J285)</f>
        <v>53351</v>
      </c>
      <c r="K284" s="4">
        <f>SUM(K285)</f>
        <v>370312</v>
      </c>
      <c r="L284" s="123"/>
      <c r="AH284" s="2"/>
      <c r="AI284" s="2"/>
      <c r="AJ284" s="2"/>
      <c r="AK284" s="2"/>
    </row>
    <row r="285" spans="2:37" ht="15" customHeight="1" x14ac:dyDescent="0.3">
      <c r="B285" s="7">
        <v>2631</v>
      </c>
      <c r="C285" s="154" t="s">
        <v>119</v>
      </c>
      <c r="D285" s="15">
        <v>3</v>
      </c>
      <c r="E285" s="15">
        <v>1</v>
      </c>
      <c r="F285" s="70"/>
      <c r="G285" s="65" t="s">
        <v>466</v>
      </c>
      <c r="H285" s="95" t="s">
        <v>235</v>
      </c>
      <c r="I285" s="20">
        <f t="shared" si="8"/>
        <v>423663</v>
      </c>
      <c r="J285" s="4">
        <f>SUM(J288:J295)</f>
        <v>53351</v>
      </c>
      <c r="K285" s="4">
        <f>K292+K295+K294+K293</f>
        <v>370312</v>
      </c>
      <c r="L285" s="123"/>
      <c r="AH285" s="2"/>
      <c r="AI285" s="2"/>
      <c r="AJ285" s="2"/>
      <c r="AK285" s="2"/>
    </row>
    <row r="286" spans="2:37" ht="40.5" hidden="1" x14ac:dyDescent="0.3">
      <c r="B286" s="7"/>
      <c r="C286" s="154"/>
      <c r="D286" s="15"/>
      <c r="E286" s="15"/>
      <c r="F286" s="70"/>
      <c r="G286" s="65" t="s">
        <v>594</v>
      </c>
      <c r="H286" s="66"/>
      <c r="I286" s="20">
        <f t="shared" si="8"/>
        <v>0</v>
      </c>
      <c r="J286" s="4"/>
      <c r="K286" s="4"/>
      <c r="L286" s="123"/>
      <c r="AH286" s="2"/>
      <c r="AI286" s="2"/>
      <c r="AJ286" s="2"/>
      <c r="AK286" s="2"/>
    </row>
    <row r="287" spans="2:37" ht="40.5" x14ac:dyDescent="0.3">
      <c r="B287" s="7"/>
      <c r="C287" s="154"/>
      <c r="D287" s="15"/>
      <c r="E287" s="15"/>
      <c r="F287" s="70"/>
      <c r="G287" s="65" t="s">
        <v>594</v>
      </c>
      <c r="H287" s="66"/>
      <c r="I287" s="20"/>
      <c r="J287" s="4"/>
      <c r="K287" s="4"/>
      <c r="L287" s="123"/>
      <c r="AH287" s="2"/>
      <c r="AI287" s="2"/>
      <c r="AJ287" s="2"/>
      <c r="AK287" s="2"/>
    </row>
    <row r="288" spans="2:37" ht="15" customHeight="1" x14ac:dyDescent="0.3">
      <c r="B288" s="7"/>
      <c r="C288" s="154"/>
      <c r="D288" s="15"/>
      <c r="E288" s="15"/>
      <c r="F288" s="70">
        <v>4212</v>
      </c>
      <c r="G288" s="68" t="s">
        <v>546</v>
      </c>
      <c r="H288" s="66"/>
      <c r="I288" s="20">
        <f t="shared" si="8"/>
        <v>37308</v>
      </c>
      <c r="J288" s="4">
        <v>37308</v>
      </c>
      <c r="K288" s="4"/>
      <c r="L288" s="123"/>
      <c r="AH288" s="2"/>
      <c r="AI288" s="2"/>
      <c r="AJ288" s="2"/>
      <c r="AK288" s="2"/>
    </row>
    <row r="289" spans="2:38" ht="15" customHeight="1" x14ac:dyDescent="0.3">
      <c r="B289" s="7"/>
      <c r="C289" s="154"/>
      <c r="D289" s="15"/>
      <c r="E289" s="15"/>
      <c r="F289" s="70">
        <v>4823</v>
      </c>
      <c r="G289" s="19" t="s">
        <v>575</v>
      </c>
      <c r="H289" s="66"/>
      <c r="I289" s="20">
        <f>J289</f>
        <v>360</v>
      </c>
      <c r="J289" s="4">
        <v>360</v>
      </c>
      <c r="K289" s="4"/>
      <c r="L289" s="123"/>
      <c r="AH289" s="2"/>
      <c r="AI289" s="2"/>
      <c r="AJ289" s="2"/>
      <c r="AK289" s="2"/>
    </row>
    <row r="290" spans="2:38" ht="29.25" customHeight="1" x14ac:dyDescent="0.3">
      <c r="B290" s="7"/>
      <c r="C290" s="154"/>
      <c r="D290" s="15"/>
      <c r="E290" s="15"/>
      <c r="F290" s="70">
        <v>4511</v>
      </c>
      <c r="G290" s="19" t="s">
        <v>565</v>
      </c>
      <c r="H290" s="66"/>
      <c r="I290" s="4">
        <f t="shared" si="8"/>
        <v>10570</v>
      </c>
      <c r="J290" s="4">
        <v>10570</v>
      </c>
      <c r="K290" s="4"/>
      <c r="L290" s="123"/>
      <c r="AH290" s="2"/>
      <c r="AI290" s="2"/>
      <c r="AJ290" s="2"/>
      <c r="AK290" s="2"/>
      <c r="AL290" s="18"/>
    </row>
    <row r="291" spans="2:38" ht="29.25" customHeight="1" x14ac:dyDescent="0.3">
      <c r="B291" s="7"/>
      <c r="C291" s="154"/>
      <c r="D291" s="15"/>
      <c r="E291" s="15"/>
      <c r="F291" s="70">
        <v>4637</v>
      </c>
      <c r="G291" s="8" t="s">
        <v>566</v>
      </c>
      <c r="H291" s="66"/>
      <c r="I291" s="4">
        <f>J291</f>
        <v>700</v>
      </c>
      <c r="J291" s="4">
        <v>700</v>
      </c>
      <c r="K291" s="4"/>
      <c r="L291" s="123"/>
      <c r="AH291" s="2"/>
      <c r="AI291" s="2"/>
      <c r="AJ291" s="2"/>
      <c r="AK291" s="2"/>
      <c r="AL291" s="18"/>
    </row>
    <row r="292" spans="2:38" ht="44.25" customHeight="1" x14ac:dyDescent="0.3">
      <c r="B292" s="7"/>
      <c r="C292" s="154"/>
      <c r="D292" s="15"/>
      <c r="E292" s="15"/>
      <c r="F292" s="70">
        <v>4655</v>
      </c>
      <c r="G292" s="19" t="s">
        <v>569</v>
      </c>
      <c r="H292" s="66"/>
      <c r="I292" s="4">
        <f>J292</f>
        <v>4413</v>
      </c>
      <c r="J292" s="4">
        <v>4413</v>
      </c>
      <c r="K292" s="4"/>
      <c r="L292" s="123"/>
      <c r="AH292" s="2"/>
      <c r="AI292" s="2"/>
      <c r="AJ292" s="2"/>
      <c r="AK292" s="2"/>
      <c r="AL292" s="18"/>
    </row>
    <row r="293" spans="2:38" ht="18.75" customHeight="1" x14ac:dyDescent="0.3">
      <c r="B293" s="7"/>
      <c r="C293" s="154"/>
      <c r="D293" s="15"/>
      <c r="E293" s="15"/>
      <c r="F293" s="70">
        <v>5112</v>
      </c>
      <c r="G293" s="19" t="s">
        <v>578</v>
      </c>
      <c r="H293" s="66"/>
      <c r="I293" s="4">
        <f>K293</f>
        <v>285312</v>
      </c>
      <c r="J293" s="4">
        <v>0</v>
      </c>
      <c r="K293" s="4">
        <v>285312</v>
      </c>
      <c r="L293" s="123"/>
      <c r="AH293" s="2"/>
      <c r="AI293" s="2"/>
      <c r="AJ293" s="2"/>
      <c r="AK293" s="2"/>
      <c r="AL293" s="18"/>
    </row>
    <row r="294" spans="2:38" ht="27.75" customHeight="1" x14ac:dyDescent="0.3">
      <c r="B294" s="7"/>
      <c r="C294" s="154"/>
      <c r="D294" s="15"/>
      <c r="E294" s="15"/>
      <c r="F294" s="70">
        <v>5113</v>
      </c>
      <c r="G294" s="19" t="s">
        <v>579</v>
      </c>
      <c r="H294" s="66"/>
      <c r="I294" s="4">
        <f>K294</f>
        <v>80000</v>
      </c>
      <c r="J294" s="4"/>
      <c r="K294" s="4">
        <v>80000</v>
      </c>
      <c r="L294" s="123"/>
      <c r="M294" s="5"/>
      <c r="AH294" s="2"/>
      <c r="AI294" s="2"/>
      <c r="AJ294" s="2"/>
      <c r="AK294" s="2"/>
      <c r="AL294" s="18"/>
    </row>
    <row r="295" spans="2:38" ht="15.75" customHeight="1" x14ac:dyDescent="0.3">
      <c r="B295" s="7"/>
      <c r="C295" s="154"/>
      <c r="D295" s="15"/>
      <c r="E295" s="15"/>
      <c r="F295" s="70">
        <v>5129</v>
      </c>
      <c r="G295" s="73" t="s">
        <v>582</v>
      </c>
      <c r="H295" s="66"/>
      <c r="I295" s="4">
        <f>J295+K295</f>
        <v>5000</v>
      </c>
      <c r="J295" s="4">
        <v>0</v>
      </c>
      <c r="K295" s="4">
        <v>5000</v>
      </c>
      <c r="L295" s="123"/>
      <c r="AH295" s="2"/>
      <c r="AI295" s="2"/>
      <c r="AJ295" s="2"/>
      <c r="AK295" s="2"/>
      <c r="AL295" s="18"/>
    </row>
    <row r="296" spans="2:38" ht="15" customHeight="1" x14ac:dyDescent="0.3">
      <c r="B296" s="7">
        <v>2640</v>
      </c>
      <c r="C296" s="153" t="s">
        <v>119</v>
      </c>
      <c r="D296" s="51">
        <v>4</v>
      </c>
      <c r="E296" s="51">
        <v>0</v>
      </c>
      <c r="F296" s="74"/>
      <c r="G296" s="58" t="s">
        <v>467</v>
      </c>
      <c r="H296" s="59" t="s">
        <v>236</v>
      </c>
      <c r="I296" s="20">
        <f t="shared" si="8"/>
        <v>215772.74</v>
      </c>
      <c r="J296" s="4">
        <f>SUM(J297)</f>
        <v>20860.239999999998</v>
      </c>
      <c r="K296" s="4">
        <f>SUM(K297)</f>
        <v>194912.5</v>
      </c>
      <c r="L296" s="123"/>
      <c r="AH296" s="2"/>
      <c r="AI296" s="2"/>
      <c r="AJ296" s="2"/>
      <c r="AK296" s="2"/>
      <c r="AL296" s="18"/>
    </row>
    <row r="297" spans="2:38" ht="15" customHeight="1" x14ac:dyDescent="0.3">
      <c r="B297" s="7">
        <v>2641</v>
      </c>
      <c r="C297" s="154" t="s">
        <v>119</v>
      </c>
      <c r="D297" s="15">
        <v>4</v>
      </c>
      <c r="E297" s="15">
        <v>1</v>
      </c>
      <c r="F297" s="70"/>
      <c r="G297" s="65" t="s">
        <v>468</v>
      </c>
      <c r="H297" s="79" t="s">
        <v>237</v>
      </c>
      <c r="I297" s="4">
        <f>SUM(J297:K297)</f>
        <v>215772.74</v>
      </c>
      <c r="J297" s="4">
        <f>SUM(J299:J304)</f>
        <v>20860.239999999998</v>
      </c>
      <c r="K297" s="4">
        <f>K306+K307+K308</f>
        <v>194912.5</v>
      </c>
      <c r="L297" s="123"/>
      <c r="AH297" s="87"/>
      <c r="AI297" s="87"/>
      <c r="AJ297" s="87"/>
      <c r="AK297" s="87"/>
      <c r="AL297" s="18"/>
    </row>
    <row r="298" spans="2:38" ht="40.5" x14ac:dyDescent="0.3">
      <c r="B298" s="7"/>
      <c r="C298" s="154"/>
      <c r="D298" s="15"/>
      <c r="E298" s="15"/>
      <c r="F298" s="70"/>
      <c r="G298" s="65" t="s">
        <v>594</v>
      </c>
      <c r="H298" s="66"/>
      <c r="I298" s="20"/>
      <c r="J298" s="4"/>
      <c r="K298" s="4"/>
      <c r="L298" s="123"/>
      <c r="AH298" s="2"/>
      <c r="AI298" s="2"/>
      <c r="AJ298" s="2"/>
      <c r="AK298" s="2"/>
      <c r="AL298" s="18"/>
    </row>
    <row r="299" spans="2:38" x14ac:dyDescent="0.3">
      <c r="B299" s="7"/>
      <c r="C299" s="154"/>
      <c r="D299" s="15"/>
      <c r="E299" s="15"/>
      <c r="F299" s="70">
        <v>4212</v>
      </c>
      <c r="G299" s="68" t="s">
        <v>546</v>
      </c>
      <c r="H299" s="66"/>
      <c r="I299" s="20">
        <f>SUM(J299:K299)</f>
        <v>16317</v>
      </c>
      <c r="J299" s="4">
        <v>16317</v>
      </c>
      <c r="K299" s="4">
        <v>0</v>
      </c>
      <c r="L299" s="123"/>
      <c r="AG299" s="1"/>
      <c r="AH299" s="2"/>
      <c r="AI299" s="2"/>
      <c r="AJ299" s="2"/>
      <c r="AK299" s="2"/>
      <c r="AL299" s="18"/>
    </row>
    <row r="300" spans="2:38" hidden="1" x14ac:dyDescent="0.3">
      <c r="B300" s="7"/>
      <c r="C300" s="154"/>
      <c r="D300" s="15"/>
      <c r="E300" s="15"/>
      <c r="F300" s="70">
        <v>4239</v>
      </c>
      <c r="G300" s="19" t="s">
        <v>556</v>
      </c>
      <c r="H300" s="66"/>
      <c r="I300" s="20">
        <f>J300</f>
        <v>0</v>
      </c>
      <c r="J300" s="4"/>
      <c r="K300" s="4"/>
      <c r="L300" s="123"/>
      <c r="S300" s="91"/>
      <c r="AG300" s="1"/>
      <c r="AH300" s="2"/>
      <c r="AI300" s="2"/>
      <c r="AJ300" s="2"/>
      <c r="AK300" s="2"/>
      <c r="AL300" s="18"/>
    </row>
    <row r="301" spans="2:38" hidden="1" x14ac:dyDescent="0.3">
      <c r="B301" s="7"/>
      <c r="C301" s="154"/>
      <c r="D301" s="15"/>
      <c r="E301" s="15"/>
      <c r="F301" s="70">
        <v>4267</v>
      </c>
      <c r="G301" s="19" t="s">
        <v>563</v>
      </c>
      <c r="H301" s="66"/>
      <c r="I301" s="20">
        <f>J301</f>
        <v>0</v>
      </c>
      <c r="J301" s="4"/>
      <c r="K301" s="4"/>
      <c r="L301" s="123"/>
      <c r="S301" s="91"/>
      <c r="AG301" s="1"/>
      <c r="AH301" s="2"/>
      <c r="AI301" s="2"/>
      <c r="AJ301" s="2"/>
      <c r="AK301" s="2"/>
      <c r="AL301" s="18"/>
    </row>
    <row r="302" spans="2:38" ht="26.25" customHeight="1" x14ac:dyDescent="0.3">
      <c r="B302" s="7"/>
      <c r="C302" s="154"/>
      <c r="D302" s="15"/>
      <c r="E302" s="15"/>
      <c r="F302" s="70">
        <v>4511</v>
      </c>
      <c r="G302" s="19" t="s">
        <v>565</v>
      </c>
      <c r="H302" s="66"/>
      <c r="I302" s="4">
        <f t="shared" si="8"/>
        <v>4543.24</v>
      </c>
      <c r="J302" s="4">
        <v>4543.24</v>
      </c>
      <c r="K302" s="4">
        <v>0</v>
      </c>
      <c r="L302" s="123"/>
      <c r="P302" s="96"/>
      <c r="S302" s="91"/>
      <c r="AH302" s="87"/>
      <c r="AI302" s="2"/>
      <c r="AJ302" s="2"/>
      <c r="AK302" s="2"/>
      <c r="AL302" s="18"/>
    </row>
    <row r="303" spans="2:38" hidden="1" x14ac:dyDescent="0.3">
      <c r="B303" s="7"/>
      <c r="C303" s="154"/>
      <c r="D303" s="15"/>
      <c r="E303" s="15"/>
      <c r="F303" s="70">
        <v>5112</v>
      </c>
      <c r="G303" s="19" t="s">
        <v>578</v>
      </c>
      <c r="H303" s="66"/>
      <c r="I303" s="20">
        <f>SUM(J303:K303)</f>
        <v>0</v>
      </c>
      <c r="J303" s="4">
        <v>0</v>
      </c>
      <c r="K303" s="4"/>
      <c r="L303" s="123"/>
      <c r="AH303" s="2"/>
      <c r="AI303" s="2"/>
      <c r="AJ303" s="2"/>
      <c r="AK303" s="2"/>
      <c r="AL303" s="18"/>
    </row>
    <row r="304" spans="2:38" ht="39.75" hidden="1" customHeight="1" x14ac:dyDescent="0.3">
      <c r="B304" s="7"/>
      <c r="C304" s="154"/>
      <c r="D304" s="15"/>
      <c r="E304" s="15"/>
      <c r="F304" s="70">
        <v>4655</v>
      </c>
      <c r="G304" s="19" t="s">
        <v>569</v>
      </c>
      <c r="H304" s="66"/>
      <c r="I304" s="20">
        <f>J304</f>
        <v>0</v>
      </c>
      <c r="J304" s="97">
        <v>0</v>
      </c>
      <c r="K304" s="4"/>
      <c r="L304" s="123"/>
      <c r="AH304" s="2"/>
      <c r="AI304" s="2"/>
      <c r="AJ304" s="2"/>
      <c r="AK304" s="2"/>
      <c r="AL304" s="18"/>
    </row>
    <row r="305" spans="2:38" hidden="1" x14ac:dyDescent="0.3">
      <c r="B305" s="7"/>
      <c r="C305" s="154"/>
      <c r="D305" s="15"/>
      <c r="E305" s="15"/>
      <c r="F305" s="70">
        <v>5112</v>
      </c>
      <c r="G305" s="19" t="s">
        <v>578</v>
      </c>
      <c r="H305" s="66"/>
      <c r="I305" s="20">
        <f>K305</f>
        <v>0</v>
      </c>
      <c r="J305" s="4"/>
      <c r="K305" s="4"/>
      <c r="L305" s="123"/>
      <c r="AH305" s="2"/>
      <c r="AI305" s="2"/>
      <c r="AJ305" s="2"/>
      <c r="AK305" s="2"/>
      <c r="AL305" s="18"/>
    </row>
    <row r="306" spans="2:38" x14ac:dyDescent="0.3">
      <c r="B306" s="7"/>
      <c r="C306" s="154"/>
      <c r="D306" s="15"/>
      <c r="E306" s="15"/>
      <c r="F306" s="70">
        <v>5112</v>
      </c>
      <c r="G306" s="19" t="s">
        <v>578</v>
      </c>
      <c r="H306" s="66"/>
      <c r="I306" s="20">
        <f>K306</f>
        <v>190112.5</v>
      </c>
      <c r="J306" s="4"/>
      <c r="K306" s="4">
        <v>190112.5</v>
      </c>
      <c r="L306" s="123"/>
      <c r="AH306" s="2"/>
      <c r="AI306" s="2"/>
      <c r="AJ306" s="2"/>
      <c r="AK306" s="2"/>
      <c r="AL306" s="18"/>
    </row>
    <row r="307" spans="2:38" x14ac:dyDescent="0.3">
      <c r="B307" s="7"/>
      <c r="C307" s="154"/>
      <c r="D307" s="15"/>
      <c r="E307" s="15"/>
      <c r="F307" s="70">
        <v>5221</v>
      </c>
      <c r="G307" s="73" t="s">
        <v>585</v>
      </c>
      <c r="H307" s="66"/>
      <c r="I307" s="20">
        <f>K307</f>
        <v>4800</v>
      </c>
      <c r="J307" s="4"/>
      <c r="K307" s="4">
        <v>4800</v>
      </c>
      <c r="L307" s="123"/>
      <c r="AH307" s="2"/>
      <c r="AI307" s="2"/>
      <c r="AJ307" s="2"/>
      <c r="AK307" s="2"/>
      <c r="AL307" s="18"/>
    </row>
    <row r="308" spans="2:38" x14ac:dyDescent="0.3">
      <c r="B308" s="7"/>
      <c r="C308" s="154"/>
      <c r="D308" s="15"/>
      <c r="E308" s="15"/>
      <c r="F308" s="70">
        <v>5129</v>
      </c>
      <c r="G308" s="19" t="s">
        <v>582</v>
      </c>
      <c r="H308" s="66"/>
      <c r="I308" s="20">
        <f>K308</f>
        <v>0</v>
      </c>
      <c r="J308" s="4"/>
      <c r="K308" s="4"/>
      <c r="L308" s="123"/>
      <c r="AH308" s="2"/>
      <c r="AI308" s="2"/>
      <c r="AJ308" s="2"/>
      <c r="AK308" s="2"/>
      <c r="AL308" s="18"/>
    </row>
    <row r="309" spans="2:38" ht="40.5" customHeight="1" x14ac:dyDescent="0.3">
      <c r="B309" s="7">
        <v>2650</v>
      </c>
      <c r="C309" s="153" t="s">
        <v>119</v>
      </c>
      <c r="D309" s="51">
        <v>5</v>
      </c>
      <c r="E309" s="51">
        <v>0</v>
      </c>
      <c r="F309" s="74"/>
      <c r="G309" s="58" t="s">
        <v>602</v>
      </c>
      <c r="H309" s="59" t="s">
        <v>240</v>
      </c>
      <c r="I309" s="4">
        <f t="shared" si="8"/>
        <v>12500</v>
      </c>
      <c r="J309" s="4">
        <f>SUM(J310)</f>
        <v>0</v>
      </c>
      <c r="K309" s="4">
        <f>SUM(K310)</f>
        <v>12500</v>
      </c>
      <c r="L309" s="123"/>
      <c r="AH309" s="2"/>
      <c r="AI309" s="2"/>
      <c r="AJ309" s="2"/>
      <c r="AK309" s="2"/>
      <c r="AL309" s="18"/>
    </row>
    <row r="310" spans="2:38" ht="40.5" x14ac:dyDescent="0.3">
      <c r="B310" s="7">
        <v>2651</v>
      </c>
      <c r="C310" s="154" t="s">
        <v>119</v>
      </c>
      <c r="D310" s="15">
        <v>5</v>
      </c>
      <c r="E310" s="15">
        <v>1</v>
      </c>
      <c r="F310" s="70"/>
      <c r="G310" s="65" t="s">
        <v>469</v>
      </c>
      <c r="H310" s="79" t="s">
        <v>241</v>
      </c>
      <c r="I310" s="4">
        <f t="shared" si="8"/>
        <v>12500</v>
      </c>
      <c r="J310" s="4">
        <v>0</v>
      </c>
      <c r="K310" s="4">
        <f>K314</f>
        <v>12500</v>
      </c>
      <c r="L310" s="123"/>
      <c r="AH310" s="2"/>
      <c r="AI310" s="2"/>
      <c r="AJ310" s="2"/>
      <c r="AK310" s="2"/>
      <c r="AL310" s="18"/>
    </row>
    <row r="311" spans="2:38" ht="40.5" hidden="1" x14ac:dyDescent="0.3">
      <c r="B311" s="7"/>
      <c r="C311" s="154"/>
      <c r="D311" s="15"/>
      <c r="E311" s="15"/>
      <c r="F311" s="70"/>
      <c r="G311" s="65" t="s">
        <v>594</v>
      </c>
      <c r="H311" s="66"/>
      <c r="I311" s="20">
        <f t="shared" si="8"/>
        <v>0</v>
      </c>
      <c r="J311" s="4">
        <v>0</v>
      </c>
      <c r="K311" s="4"/>
      <c r="L311" s="123"/>
      <c r="AH311" s="2"/>
      <c r="AI311" s="2"/>
      <c r="AJ311" s="2"/>
      <c r="AK311" s="2"/>
      <c r="AL311" s="18"/>
    </row>
    <row r="312" spans="2:38" ht="15" hidden="1" customHeight="1" x14ac:dyDescent="0.3">
      <c r="B312" s="7"/>
      <c r="C312" s="154"/>
      <c r="D312" s="15"/>
      <c r="E312" s="15"/>
      <c r="F312" s="70">
        <v>5134</v>
      </c>
      <c r="G312" s="19" t="s">
        <v>584</v>
      </c>
      <c r="H312" s="66"/>
      <c r="I312" s="20">
        <f>SUM(J312:K312)</f>
        <v>0</v>
      </c>
      <c r="J312" s="4">
        <v>0</v>
      </c>
      <c r="K312" s="4">
        <v>0</v>
      </c>
      <c r="L312" s="123"/>
      <c r="AH312" s="2"/>
      <c r="AI312" s="2"/>
      <c r="AJ312" s="2"/>
      <c r="AK312" s="2"/>
    </row>
    <row r="313" spans="2:38" ht="42.75" customHeight="1" x14ac:dyDescent="0.3">
      <c r="B313" s="7"/>
      <c r="C313" s="154"/>
      <c r="D313" s="15"/>
      <c r="E313" s="15"/>
      <c r="F313" s="70"/>
      <c r="G313" s="65" t="s">
        <v>594</v>
      </c>
      <c r="H313" s="66"/>
      <c r="I313" s="20"/>
      <c r="J313" s="4"/>
      <c r="K313" s="4"/>
      <c r="L313" s="123"/>
      <c r="AH313" s="2"/>
      <c r="AI313" s="2"/>
      <c r="AJ313" s="2"/>
      <c r="AK313" s="2"/>
    </row>
    <row r="314" spans="2:38" ht="15" customHeight="1" x14ac:dyDescent="0.3">
      <c r="B314" s="7"/>
      <c r="C314" s="154"/>
      <c r="D314" s="15"/>
      <c r="E314" s="15"/>
      <c r="F314" s="70">
        <v>5134</v>
      </c>
      <c r="G314" s="19" t="s">
        <v>584</v>
      </c>
      <c r="H314" s="66"/>
      <c r="I314" s="20">
        <f>K314</f>
        <v>12500</v>
      </c>
      <c r="J314" s="4"/>
      <c r="K314" s="4">
        <v>12500</v>
      </c>
      <c r="L314" s="123"/>
      <c r="AH314" s="2"/>
      <c r="AI314" s="2"/>
      <c r="AJ314" s="2"/>
      <c r="AK314" s="2"/>
    </row>
    <row r="315" spans="2:38" ht="40.5" hidden="1" x14ac:dyDescent="0.3">
      <c r="B315" s="7">
        <v>2660</v>
      </c>
      <c r="C315" s="153" t="s">
        <v>119</v>
      </c>
      <c r="D315" s="51">
        <v>6</v>
      </c>
      <c r="E315" s="51">
        <v>0</v>
      </c>
      <c r="F315" s="74"/>
      <c r="G315" s="58" t="s">
        <v>470</v>
      </c>
      <c r="H315" s="83" t="s">
        <v>242</v>
      </c>
      <c r="I315" s="4">
        <f>SUM(J315:K315)</f>
        <v>0</v>
      </c>
      <c r="J315" s="4">
        <f>SUM(J316)</f>
        <v>0</v>
      </c>
      <c r="K315" s="4">
        <f>SUM(K316)</f>
        <v>0</v>
      </c>
      <c r="L315" s="123"/>
      <c r="AH315" s="2"/>
      <c r="AI315" s="2"/>
      <c r="AJ315" s="2"/>
      <c r="AK315" s="2"/>
    </row>
    <row r="316" spans="2:38" ht="27.75" hidden="1" customHeight="1" x14ac:dyDescent="0.3">
      <c r="B316" s="7">
        <v>2661</v>
      </c>
      <c r="C316" s="154" t="s">
        <v>119</v>
      </c>
      <c r="D316" s="15">
        <v>6</v>
      </c>
      <c r="E316" s="15">
        <v>1</v>
      </c>
      <c r="F316" s="70"/>
      <c r="G316" s="65" t="s">
        <v>471</v>
      </c>
      <c r="H316" s="79" t="s">
        <v>243</v>
      </c>
      <c r="I316" s="4">
        <f t="shared" si="8"/>
        <v>0</v>
      </c>
      <c r="J316" s="4">
        <f>SUM(J318)</f>
        <v>0</v>
      </c>
      <c r="K316" s="4">
        <f>K319</f>
        <v>0</v>
      </c>
      <c r="L316" s="123"/>
      <c r="AH316" s="2"/>
      <c r="AI316" s="2"/>
      <c r="AJ316" s="2"/>
      <c r="AK316" s="2"/>
    </row>
    <row r="317" spans="2:38" ht="40.5" hidden="1" x14ac:dyDescent="0.3">
      <c r="B317" s="7"/>
      <c r="C317" s="154"/>
      <c r="D317" s="15"/>
      <c r="E317" s="15"/>
      <c r="F317" s="70"/>
      <c r="G317" s="65" t="s">
        <v>594</v>
      </c>
      <c r="H317" s="66"/>
      <c r="I317" s="20">
        <f t="shared" si="8"/>
        <v>0</v>
      </c>
      <c r="J317" s="4"/>
      <c r="K317" s="4"/>
      <c r="L317" s="123"/>
      <c r="AH317" s="2"/>
      <c r="AI317" s="2"/>
      <c r="AJ317" s="2"/>
      <c r="AK317" s="2"/>
    </row>
    <row r="318" spans="2:38" ht="30" hidden="1" customHeight="1" x14ac:dyDescent="0.3">
      <c r="B318" s="7"/>
      <c r="C318" s="154"/>
      <c r="D318" s="15"/>
      <c r="E318" s="15"/>
      <c r="F318" s="70">
        <v>4251</v>
      </c>
      <c r="G318" s="19" t="s">
        <v>104</v>
      </c>
      <c r="H318" s="66"/>
      <c r="I318" s="4">
        <f>SUM(J318:K318)</f>
        <v>0</v>
      </c>
      <c r="J318" s="4">
        <v>0</v>
      </c>
      <c r="K318" s="4">
        <v>0</v>
      </c>
      <c r="L318" s="123"/>
      <c r="AH318" s="2"/>
      <c r="AI318" s="2"/>
      <c r="AJ318" s="2"/>
      <c r="AK318" s="2"/>
    </row>
    <row r="319" spans="2:38" ht="17.100000000000001" hidden="1" customHeight="1" x14ac:dyDescent="0.3">
      <c r="B319" s="7"/>
      <c r="C319" s="154"/>
      <c r="D319" s="15"/>
      <c r="E319" s="15"/>
      <c r="F319" s="70">
        <v>5112</v>
      </c>
      <c r="G319" s="19" t="s">
        <v>111</v>
      </c>
      <c r="H319" s="66"/>
      <c r="I319" s="4">
        <f>J319+K319</f>
        <v>0</v>
      </c>
      <c r="K319" s="4">
        <v>0</v>
      </c>
      <c r="L319" s="123"/>
      <c r="AH319" s="2"/>
      <c r="AI319" s="2"/>
      <c r="AJ319" s="2"/>
      <c r="AK319" s="2"/>
    </row>
    <row r="320" spans="2:38" s="55" customFormat="1" ht="27" customHeight="1" x14ac:dyDescent="0.2">
      <c r="B320" s="15">
        <v>2700</v>
      </c>
      <c r="C320" s="153" t="s">
        <v>120</v>
      </c>
      <c r="D320" s="51">
        <v>0</v>
      </c>
      <c r="E320" s="51">
        <v>0</v>
      </c>
      <c r="F320" s="74"/>
      <c r="G320" s="84" t="s">
        <v>619</v>
      </c>
      <c r="H320" s="81" t="s">
        <v>244</v>
      </c>
      <c r="I320" s="20">
        <f>SUM(J320:K320)</f>
        <v>550</v>
      </c>
      <c r="J320" s="20">
        <f>SUM(J321+J328+J336+J345+J348+J351)</f>
        <v>550</v>
      </c>
      <c r="K320" s="20">
        <f>K329</f>
        <v>0</v>
      </c>
      <c r="L320" s="221"/>
      <c r="M320" s="54"/>
      <c r="N320" s="54"/>
      <c r="O320" s="54"/>
      <c r="P320" s="54"/>
      <c r="Q320" s="33"/>
      <c r="S320" s="56"/>
      <c r="AH320" s="86"/>
      <c r="AI320" s="86"/>
      <c r="AJ320" s="86"/>
      <c r="AK320" s="86"/>
    </row>
    <row r="321" spans="2:37" ht="29.25" customHeight="1" x14ac:dyDescent="0.3">
      <c r="B321" s="7">
        <v>2710</v>
      </c>
      <c r="C321" s="153" t="s">
        <v>120</v>
      </c>
      <c r="D321" s="51">
        <v>1</v>
      </c>
      <c r="E321" s="51">
        <v>0</v>
      </c>
      <c r="F321" s="74"/>
      <c r="G321" s="58" t="s">
        <v>472</v>
      </c>
      <c r="H321" s="59" t="s">
        <v>245</v>
      </c>
      <c r="I321" s="20">
        <f t="shared" si="8"/>
        <v>0</v>
      </c>
      <c r="J321" s="4">
        <f>SUM(J322+J324+J326)</f>
        <v>0</v>
      </c>
      <c r="K321" s="4">
        <f>SUM(K322+K324+K326)</f>
        <v>0</v>
      </c>
      <c r="L321" s="123"/>
      <c r="AH321" s="2"/>
      <c r="AI321" s="2"/>
      <c r="AJ321" s="2"/>
      <c r="AK321" s="2"/>
    </row>
    <row r="322" spans="2:37" ht="15" hidden="1" customHeight="1" x14ac:dyDescent="0.3">
      <c r="B322" s="7">
        <v>2711</v>
      </c>
      <c r="C322" s="154" t="s">
        <v>120</v>
      </c>
      <c r="D322" s="15">
        <v>1</v>
      </c>
      <c r="E322" s="15">
        <v>1</v>
      </c>
      <c r="F322" s="70"/>
      <c r="G322" s="65" t="s">
        <v>473</v>
      </c>
      <c r="H322" s="79" t="s">
        <v>246</v>
      </c>
      <c r="I322" s="20">
        <f t="shared" si="8"/>
        <v>0</v>
      </c>
      <c r="J322" s="4">
        <v>0</v>
      </c>
      <c r="K322" s="4">
        <v>0</v>
      </c>
      <c r="L322" s="123"/>
      <c r="AH322" s="2"/>
      <c r="AI322" s="2"/>
      <c r="AJ322" s="2"/>
      <c r="AK322" s="2"/>
    </row>
    <row r="323" spans="2:37" ht="40.5" hidden="1" x14ac:dyDescent="0.3">
      <c r="B323" s="7"/>
      <c r="C323" s="154"/>
      <c r="D323" s="15"/>
      <c r="E323" s="15"/>
      <c r="F323" s="70"/>
      <c r="G323" s="65" t="s">
        <v>594</v>
      </c>
      <c r="H323" s="66"/>
      <c r="I323" s="20">
        <f t="shared" si="8"/>
        <v>0</v>
      </c>
      <c r="J323" s="4"/>
      <c r="K323" s="4"/>
      <c r="L323" s="123"/>
      <c r="AH323" s="2"/>
      <c r="AI323" s="2"/>
      <c r="AJ323" s="2"/>
      <c r="AK323" s="2"/>
    </row>
    <row r="324" spans="2:37" ht="15" hidden="1" customHeight="1" x14ac:dyDescent="0.3">
      <c r="B324" s="7">
        <v>2712</v>
      </c>
      <c r="C324" s="154" t="s">
        <v>120</v>
      </c>
      <c r="D324" s="15">
        <v>1</v>
      </c>
      <c r="E324" s="15">
        <v>2</v>
      </c>
      <c r="F324" s="70"/>
      <c r="G324" s="65" t="s">
        <v>474</v>
      </c>
      <c r="H324" s="79" t="s">
        <v>247</v>
      </c>
      <c r="I324" s="20">
        <f t="shared" si="8"/>
        <v>0</v>
      </c>
      <c r="J324" s="4">
        <v>0</v>
      </c>
      <c r="K324" s="4">
        <v>0</v>
      </c>
      <c r="L324" s="123"/>
      <c r="AH324" s="2"/>
      <c r="AI324" s="2"/>
      <c r="AJ324" s="2"/>
      <c r="AK324" s="2"/>
    </row>
    <row r="325" spans="2:37" ht="40.5" hidden="1" x14ac:dyDescent="0.3">
      <c r="B325" s="7"/>
      <c r="C325" s="154"/>
      <c r="D325" s="15"/>
      <c r="E325" s="15"/>
      <c r="F325" s="70"/>
      <c r="G325" s="65" t="s">
        <v>594</v>
      </c>
      <c r="H325" s="66"/>
      <c r="I325" s="20">
        <f t="shared" si="8"/>
        <v>0</v>
      </c>
      <c r="J325" s="4"/>
      <c r="K325" s="4"/>
      <c r="L325" s="123"/>
      <c r="AH325" s="2"/>
      <c r="AI325" s="2"/>
      <c r="AJ325" s="2"/>
      <c r="AK325" s="2"/>
    </row>
    <row r="326" spans="2:37" ht="15" hidden="1" customHeight="1" x14ac:dyDescent="0.3">
      <c r="B326" s="7">
        <v>2713</v>
      </c>
      <c r="C326" s="154" t="s">
        <v>120</v>
      </c>
      <c r="D326" s="15">
        <v>1</v>
      </c>
      <c r="E326" s="15">
        <v>3</v>
      </c>
      <c r="F326" s="70"/>
      <c r="G326" s="65" t="s">
        <v>475</v>
      </c>
      <c r="H326" s="79" t="s">
        <v>248</v>
      </c>
      <c r="I326" s="20">
        <f t="shared" si="8"/>
        <v>0</v>
      </c>
      <c r="J326" s="4">
        <v>0</v>
      </c>
      <c r="K326" s="4">
        <v>0</v>
      </c>
      <c r="L326" s="123"/>
      <c r="AH326" s="2"/>
      <c r="AI326" s="2"/>
      <c r="AJ326" s="2"/>
      <c r="AK326" s="2"/>
    </row>
    <row r="327" spans="2:37" ht="40.5" hidden="1" x14ac:dyDescent="0.3">
      <c r="B327" s="7"/>
      <c r="C327" s="154"/>
      <c r="D327" s="15"/>
      <c r="E327" s="15"/>
      <c r="F327" s="70"/>
      <c r="G327" s="65" t="s">
        <v>594</v>
      </c>
      <c r="H327" s="66"/>
      <c r="I327" s="20">
        <f t="shared" si="8"/>
        <v>0</v>
      </c>
      <c r="J327" s="4"/>
      <c r="K327" s="4"/>
      <c r="L327" s="123"/>
      <c r="AH327" s="2"/>
      <c r="AI327" s="2"/>
      <c r="AJ327" s="2"/>
      <c r="AK327" s="2"/>
    </row>
    <row r="328" spans="2:37" ht="15" customHeight="1" x14ac:dyDescent="0.3">
      <c r="B328" s="7">
        <v>2720</v>
      </c>
      <c r="C328" s="153" t="s">
        <v>120</v>
      </c>
      <c r="D328" s="51">
        <v>2</v>
      </c>
      <c r="E328" s="51">
        <v>0</v>
      </c>
      <c r="F328" s="74"/>
      <c r="G328" s="58" t="s">
        <v>476</v>
      </c>
      <c r="H328" s="59" t="s">
        <v>249</v>
      </c>
      <c r="I328" s="4">
        <f>I329</f>
        <v>550</v>
      </c>
      <c r="J328" s="4">
        <f>J329</f>
        <v>550</v>
      </c>
      <c r="K328" s="4"/>
      <c r="L328" s="123"/>
      <c r="AH328" s="2"/>
      <c r="AI328" s="2"/>
      <c r="AJ328" s="2"/>
      <c r="AK328" s="2"/>
    </row>
    <row r="329" spans="2:37" ht="15" customHeight="1" x14ac:dyDescent="0.3">
      <c r="B329" s="7">
        <v>2721</v>
      </c>
      <c r="C329" s="154" t="s">
        <v>120</v>
      </c>
      <c r="D329" s="15">
        <v>2</v>
      </c>
      <c r="E329" s="15">
        <v>1</v>
      </c>
      <c r="F329" s="70"/>
      <c r="G329" s="65" t="s">
        <v>477</v>
      </c>
      <c r="H329" s="79" t="s">
        <v>250</v>
      </c>
      <c r="I329" s="180">
        <f t="shared" ref="I329:I367" si="9">SUM(J329:K329)</f>
        <v>550</v>
      </c>
      <c r="J329" s="4">
        <f>J332+J333</f>
        <v>550</v>
      </c>
      <c r="K329" s="4">
        <f>K334+K335</f>
        <v>0</v>
      </c>
      <c r="L329" s="123"/>
      <c r="AH329" s="2"/>
      <c r="AI329" s="2"/>
      <c r="AJ329" s="2"/>
      <c r="AK329" s="2"/>
    </row>
    <row r="330" spans="2:37" ht="15" hidden="1" customHeight="1" x14ac:dyDescent="0.3">
      <c r="B330" s="7">
        <v>2724</v>
      </c>
      <c r="C330" s="154" t="s">
        <v>120</v>
      </c>
      <c r="D330" s="15">
        <v>2</v>
      </c>
      <c r="E330" s="15">
        <v>4</v>
      </c>
      <c r="F330" s="70"/>
      <c r="G330" s="65" t="s">
        <v>478</v>
      </c>
      <c r="H330" s="79" t="s">
        <v>251</v>
      </c>
      <c r="I330" s="20">
        <f t="shared" si="9"/>
        <v>0</v>
      </c>
      <c r="J330" s="4">
        <v>0</v>
      </c>
      <c r="K330" s="4">
        <v>0</v>
      </c>
      <c r="L330" s="123"/>
      <c r="AH330" s="2"/>
      <c r="AI330" s="2"/>
      <c r="AJ330" s="2"/>
      <c r="AK330" s="2"/>
    </row>
    <row r="331" spans="2:37" ht="40.5" x14ac:dyDescent="0.3">
      <c r="B331" s="7"/>
      <c r="C331" s="154"/>
      <c r="D331" s="15"/>
      <c r="E331" s="15"/>
      <c r="F331" s="70"/>
      <c r="G331" s="65" t="s">
        <v>594</v>
      </c>
      <c r="H331" s="66"/>
      <c r="I331" s="20"/>
      <c r="J331" s="4"/>
      <c r="K331" s="4"/>
      <c r="L331" s="123"/>
      <c r="AH331" s="2"/>
      <c r="AI331" s="2"/>
      <c r="AJ331" s="2"/>
      <c r="AK331" s="2"/>
    </row>
    <row r="332" spans="2:37" ht="40.5" customHeight="1" x14ac:dyDescent="0.3">
      <c r="B332" s="7"/>
      <c r="C332" s="154"/>
      <c r="D332" s="15"/>
      <c r="E332" s="15"/>
      <c r="F332" s="70">
        <v>4637</v>
      </c>
      <c r="G332" s="98" t="s">
        <v>642</v>
      </c>
      <c r="H332" s="66"/>
      <c r="I332" s="4">
        <f>J332</f>
        <v>550</v>
      </c>
      <c r="J332" s="4">
        <v>550</v>
      </c>
      <c r="K332" s="4"/>
      <c r="L332" s="123"/>
      <c r="AH332" s="2"/>
      <c r="AI332" s="2"/>
      <c r="AJ332" s="2"/>
      <c r="AK332" s="2"/>
    </row>
    <row r="333" spans="2:37" ht="40.5" customHeight="1" x14ac:dyDescent="0.3">
      <c r="B333" s="7"/>
      <c r="C333" s="154"/>
      <c r="D333" s="15"/>
      <c r="E333" s="15"/>
      <c r="F333" s="70">
        <v>4655</v>
      </c>
      <c r="G333" s="98" t="s">
        <v>569</v>
      </c>
      <c r="H333" s="66"/>
      <c r="I333" s="4">
        <f>J333</f>
        <v>0</v>
      </c>
      <c r="J333" s="4">
        <v>0</v>
      </c>
      <c r="K333" s="4"/>
      <c r="L333" s="123"/>
      <c r="AH333" s="2"/>
      <c r="AI333" s="2"/>
      <c r="AJ333" s="2"/>
      <c r="AK333" s="2"/>
    </row>
    <row r="334" spans="2:37" ht="28.5" customHeight="1" x14ac:dyDescent="0.3">
      <c r="B334" s="7"/>
      <c r="C334" s="154"/>
      <c r="D334" s="15"/>
      <c r="E334" s="15"/>
      <c r="F334" s="70">
        <v>5113</v>
      </c>
      <c r="G334" s="98" t="s">
        <v>652</v>
      </c>
      <c r="H334" s="66"/>
      <c r="I334" s="4">
        <f>K334</f>
        <v>0</v>
      </c>
      <c r="J334" s="4"/>
      <c r="K334" s="4">
        <v>0</v>
      </c>
      <c r="L334" s="123"/>
      <c r="AH334" s="2"/>
      <c r="AI334" s="2"/>
      <c r="AJ334" s="2"/>
      <c r="AK334" s="2"/>
    </row>
    <row r="335" spans="2:37" ht="17.25" customHeight="1" x14ac:dyDescent="0.3">
      <c r="B335" s="7"/>
      <c r="C335" s="154"/>
      <c r="D335" s="15"/>
      <c r="E335" s="15"/>
      <c r="F335" s="70">
        <v>5134</v>
      </c>
      <c r="G335" s="98" t="s">
        <v>653</v>
      </c>
      <c r="H335" s="66"/>
      <c r="I335" s="4">
        <f>K335</f>
        <v>0</v>
      </c>
      <c r="J335" s="4"/>
      <c r="K335" s="4">
        <v>0</v>
      </c>
      <c r="L335" s="123"/>
      <c r="AH335" s="2"/>
      <c r="AI335" s="2"/>
      <c r="AJ335" s="2"/>
      <c r="AK335" s="2"/>
    </row>
    <row r="336" spans="2:37" ht="15" customHeight="1" x14ac:dyDescent="0.3">
      <c r="B336" s="7">
        <v>2730</v>
      </c>
      <c r="C336" s="153" t="s">
        <v>120</v>
      </c>
      <c r="D336" s="51">
        <v>3</v>
      </c>
      <c r="E336" s="51">
        <v>0</v>
      </c>
      <c r="F336" s="74"/>
      <c r="G336" s="58" t="s">
        <v>479</v>
      </c>
      <c r="H336" s="59" t="s">
        <v>252</v>
      </c>
      <c r="I336" s="20">
        <f t="shared" si="9"/>
        <v>0</v>
      </c>
      <c r="J336" s="4">
        <f>SUM(J337,J339,J341,J343)</f>
        <v>0</v>
      </c>
      <c r="K336" s="4">
        <f>SUM(K337,K339,K341,K343)</f>
        <v>0</v>
      </c>
      <c r="L336" s="123"/>
      <c r="AH336" s="2"/>
      <c r="AI336" s="2"/>
      <c r="AJ336" s="2"/>
      <c r="AK336" s="2"/>
    </row>
    <row r="337" spans="2:37" ht="15" hidden="1" customHeight="1" x14ac:dyDescent="0.3">
      <c r="B337" s="7">
        <v>2731</v>
      </c>
      <c r="C337" s="154" t="s">
        <v>120</v>
      </c>
      <c r="D337" s="15">
        <v>3</v>
      </c>
      <c r="E337" s="15">
        <v>1</v>
      </c>
      <c r="F337" s="70"/>
      <c r="G337" s="65" t="s">
        <v>480</v>
      </c>
      <c r="H337" s="66" t="s">
        <v>253</v>
      </c>
      <c r="I337" s="20">
        <f t="shared" si="9"/>
        <v>0</v>
      </c>
      <c r="J337" s="4">
        <v>0</v>
      </c>
      <c r="K337" s="4">
        <v>0</v>
      </c>
      <c r="L337" s="123"/>
      <c r="AH337" s="2"/>
      <c r="AI337" s="2"/>
      <c r="AJ337" s="2"/>
      <c r="AK337" s="2"/>
    </row>
    <row r="338" spans="2:37" ht="40.5" hidden="1" x14ac:dyDescent="0.3">
      <c r="B338" s="7"/>
      <c r="C338" s="154"/>
      <c r="D338" s="15"/>
      <c r="E338" s="15"/>
      <c r="F338" s="70"/>
      <c r="G338" s="65" t="s">
        <v>594</v>
      </c>
      <c r="H338" s="66"/>
      <c r="I338" s="20">
        <f t="shared" si="9"/>
        <v>0</v>
      </c>
      <c r="J338" s="4"/>
      <c r="K338" s="4"/>
      <c r="L338" s="123"/>
      <c r="AH338" s="2"/>
      <c r="AI338" s="2"/>
      <c r="AJ338" s="2"/>
      <c r="AK338" s="2"/>
    </row>
    <row r="339" spans="2:37" ht="24.75" hidden="1" customHeight="1" x14ac:dyDescent="0.3">
      <c r="B339" s="7">
        <v>2732</v>
      </c>
      <c r="C339" s="154" t="s">
        <v>120</v>
      </c>
      <c r="D339" s="15">
        <v>3</v>
      </c>
      <c r="E339" s="15">
        <v>2</v>
      </c>
      <c r="F339" s="70"/>
      <c r="G339" s="65" t="s">
        <v>481</v>
      </c>
      <c r="H339" s="66" t="s">
        <v>254</v>
      </c>
      <c r="I339" s="20">
        <f t="shared" si="9"/>
        <v>0</v>
      </c>
      <c r="J339" s="4">
        <v>0</v>
      </c>
      <c r="K339" s="4">
        <v>0</v>
      </c>
      <c r="L339" s="123"/>
      <c r="AH339" s="2"/>
      <c r="AI339" s="2"/>
      <c r="AJ339" s="2"/>
      <c r="AK339" s="2"/>
    </row>
    <row r="340" spans="2:37" ht="40.5" hidden="1" x14ac:dyDescent="0.3">
      <c r="B340" s="7"/>
      <c r="C340" s="154"/>
      <c r="D340" s="15"/>
      <c r="E340" s="15"/>
      <c r="F340" s="70"/>
      <c r="G340" s="65" t="s">
        <v>594</v>
      </c>
      <c r="H340" s="66"/>
      <c r="I340" s="20">
        <f t="shared" si="9"/>
        <v>0</v>
      </c>
      <c r="J340" s="4"/>
      <c r="K340" s="4"/>
      <c r="L340" s="123"/>
      <c r="AH340" s="2"/>
      <c r="AI340" s="2"/>
      <c r="AJ340" s="2"/>
      <c r="AK340" s="2"/>
    </row>
    <row r="341" spans="2:37" ht="25.5" hidden="1" customHeight="1" x14ac:dyDescent="0.3">
      <c r="B341" s="7">
        <v>2733</v>
      </c>
      <c r="C341" s="154" t="s">
        <v>120</v>
      </c>
      <c r="D341" s="15">
        <v>3</v>
      </c>
      <c r="E341" s="15">
        <v>3</v>
      </c>
      <c r="F341" s="70"/>
      <c r="G341" s="65" t="s">
        <v>482</v>
      </c>
      <c r="H341" s="66" t="s">
        <v>255</v>
      </c>
      <c r="I341" s="20">
        <f t="shared" si="9"/>
        <v>0</v>
      </c>
      <c r="J341" s="4">
        <v>0</v>
      </c>
      <c r="K341" s="4">
        <v>0</v>
      </c>
      <c r="L341" s="123"/>
      <c r="AH341" s="2"/>
      <c r="AI341" s="2"/>
      <c r="AJ341" s="2"/>
      <c r="AK341" s="2"/>
    </row>
    <row r="342" spans="2:37" ht="40.5" hidden="1" x14ac:dyDescent="0.3">
      <c r="B342" s="7"/>
      <c r="C342" s="154"/>
      <c r="D342" s="15"/>
      <c r="E342" s="15"/>
      <c r="F342" s="70"/>
      <c r="G342" s="65" t="s">
        <v>594</v>
      </c>
      <c r="H342" s="66"/>
      <c r="I342" s="20">
        <f t="shared" si="9"/>
        <v>0</v>
      </c>
      <c r="J342" s="4"/>
      <c r="K342" s="4"/>
      <c r="L342" s="123"/>
      <c r="AH342" s="2"/>
      <c r="AI342" s="2"/>
      <c r="AJ342" s="2"/>
      <c r="AK342" s="2"/>
    </row>
    <row r="343" spans="2:37" ht="27" hidden="1" x14ac:dyDescent="0.3">
      <c r="B343" s="7">
        <v>2734</v>
      </c>
      <c r="C343" s="154" t="s">
        <v>120</v>
      </c>
      <c r="D343" s="15">
        <v>3</v>
      </c>
      <c r="E343" s="15">
        <v>4</v>
      </c>
      <c r="F343" s="70"/>
      <c r="G343" s="65" t="s">
        <v>483</v>
      </c>
      <c r="H343" s="66" t="s">
        <v>256</v>
      </c>
      <c r="I343" s="20">
        <f t="shared" si="9"/>
        <v>0</v>
      </c>
      <c r="J343" s="4">
        <v>0</v>
      </c>
      <c r="K343" s="4">
        <v>0</v>
      </c>
      <c r="L343" s="123"/>
      <c r="AH343" s="2"/>
      <c r="AI343" s="2"/>
      <c r="AJ343" s="2"/>
      <c r="AK343" s="2"/>
    </row>
    <row r="344" spans="2:37" ht="40.5" hidden="1" x14ac:dyDescent="0.3">
      <c r="B344" s="7"/>
      <c r="C344" s="154"/>
      <c r="D344" s="15"/>
      <c r="E344" s="15"/>
      <c r="F344" s="70"/>
      <c r="G344" s="65" t="s">
        <v>594</v>
      </c>
      <c r="H344" s="66"/>
      <c r="I344" s="20">
        <f t="shared" si="9"/>
        <v>0</v>
      </c>
      <c r="J344" s="4"/>
      <c r="K344" s="4"/>
      <c r="L344" s="123"/>
      <c r="AH344" s="2"/>
      <c r="AI344" s="2"/>
      <c r="AJ344" s="2"/>
      <c r="AK344" s="2"/>
    </row>
    <row r="345" spans="2:37" ht="27" hidden="1" x14ac:dyDescent="0.3">
      <c r="B345" s="7">
        <v>2740</v>
      </c>
      <c r="C345" s="153" t="s">
        <v>120</v>
      </c>
      <c r="D345" s="51">
        <v>4</v>
      </c>
      <c r="E345" s="51">
        <v>0</v>
      </c>
      <c r="F345" s="74"/>
      <c r="G345" s="58" t="s">
        <v>484</v>
      </c>
      <c r="H345" s="59" t="s">
        <v>0</v>
      </c>
      <c r="I345" s="20">
        <f t="shared" si="9"/>
        <v>0</v>
      </c>
      <c r="J345" s="4">
        <f>SUM(J346)</f>
        <v>0</v>
      </c>
      <c r="K345" s="4">
        <f>SUM(K346)</f>
        <v>0</v>
      </c>
      <c r="L345" s="123"/>
      <c r="AH345" s="2"/>
      <c r="AI345" s="2"/>
      <c r="AJ345" s="2"/>
      <c r="AK345" s="2"/>
    </row>
    <row r="346" spans="2:37" ht="15" hidden="1" customHeight="1" x14ac:dyDescent="0.3">
      <c r="B346" s="7">
        <v>2741</v>
      </c>
      <c r="C346" s="154" t="s">
        <v>120</v>
      </c>
      <c r="D346" s="15">
        <v>4</v>
      </c>
      <c r="E346" s="15">
        <v>1</v>
      </c>
      <c r="F346" s="70"/>
      <c r="G346" s="65" t="s">
        <v>485</v>
      </c>
      <c r="H346" s="79" t="s">
        <v>1</v>
      </c>
      <c r="I346" s="20">
        <f t="shared" si="9"/>
        <v>0</v>
      </c>
      <c r="J346" s="4">
        <v>0</v>
      </c>
      <c r="K346" s="4">
        <v>0</v>
      </c>
      <c r="L346" s="123"/>
      <c r="AH346" s="2"/>
      <c r="AI346" s="2"/>
      <c r="AJ346" s="2"/>
      <c r="AK346" s="2"/>
    </row>
    <row r="347" spans="2:37" ht="40.5" hidden="1" x14ac:dyDescent="0.3">
      <c r="B347" s="7"/>
      <c r="C347" s="154"/>
      <c r="D347" s="15"/>
      <c r="E347" s="15"/>
      <c r="F347" s="70"/>
      <c r="G347" s="65" t="s">
        <v>594</v>
      </c>
      <c r="H347" s="66"/>
      <c r="I347" s="20">
        <f t="shared" si="9"/>
        <v>0</v>
      </c>
      <c r="J347" s="4"/>
      <c r="K347" s="4"/>
      <c r="L347" s="123"/>
      <c r="AH347" s="2"/>
      <c r="AI347" s="2"/>
      <c r="AJ347" s="2"/>
      <c r="AK347" s="2"/>
    </row>
    <row r="348" spans="2:37" ht="27" hidden="1" x14ac:dyDescent="0.3">
      <c r="B348" s="7">
        <v>2750</v>
      </c>
      <c r="C348" s="153" t="s">
        <v>120</v>
      </c>
      <c r="D348" s="51">
        <v>5</v>
      </c>
      <c r="E348" s="51">
        <v>0</v>
      </c>
      <c r="F348" s="74"/>
      <c r="G348" s="58" t="s">
        <v>603</v>
      </c>
      <c r="H348" s="59" t="s">
        <v>2</v>
      </c>
      <c r="I348" s="20">
        <f t="shared" si="9"/>
        <v>0</v>
      </c>
      <c r="J348" s="4">
        <f>SUM(J349)</f>
        <v>0</v>
      </c>
      <c r="K348" s="4">
        <f>SUM(K349)</f>
        <v>0</v>
      </c>
      <c r="L348" s="123"/>
      <c r="AH348" s="2"/>
      <c r="AI348" s="2"/>
      <c r="AJ348" s="2"/>
      <c r="AK348" s="2"/>
    </row>
    <row r="349" spans="2:37" ht="27" hidden="1" x14ac:dyDescent="0.3">
      <c r="B349" s="7">
        <v>2751</v>
      </c>
      <c r="C349" s="154" t="s">
        <v>120</v>
      </c>
      <c r="D349" s="15">
        <v>5</v>
      </c>
      <c r="E349" s="15">
        <v>1</v>
      </c>
      <c r="F349" s="70"/>
      <c r="G349" s="65" t="s">
        <v>486</v>
      </c>
      <c r="H349" s="79" t="s">
        <v>2</v>
      </c>
      <c r="I349" s="20">
        <f t="shared" si="9"/>
        <v>0</v>
      </c>
      <c r="J349" s="4">
        <v>0</v>
      </c>
      <c r="K349" s="4">
        <v>0</v>
      </c>
      <c r="L349" s="123"/>
      <c r="AH349" s="2"/>
      <c r="AI349" s="2"/>
      <c r="AJ349" s="2"/>
      <c r="AK349" s="2"/>
    </row>
    <row r="350" spans="2:37" ht="40.5" hidden="1" x14ac:dyDescent="0.3">
      <c r="B350" s="7"/>
      <c r="C350" s="154"/>
      <c r="D350" s="15"/>
      <c r="E350" s="15"/>
      <c r="F350" s="70"/>
      <c r="G350" s="65" t="s">
        <v>594</v>
      </c>
      <c r="H350" s="66"/>
      <c r="I350" s="20">
        <f t="shared" si="9"/>
        <v>0</v>
      </c>
      <c r="J350" s="4"/>
      <c r="K350" s="4"/>
      <c r="L350" s="123"/>
      <c r="AH350" s="2"/>
      <c r="AI350" s="2"/>
      <c r="AJ350" s="2"/>
      <c r="AK350" s="2"/>
    </row>
    <row r="351" spans="2:37" ht="21" hidden="1" customHeight="1" x14ac:dyDescent="0.3">
      <c r="B351" s="7">
        <v>2760</v>
      </c>
      <c r="C351" s="153" t="s">
        <v>120</v>
      </c>
      <c r="D351" s="51">
        <v>6</v>
      </c>
      <c r="E351" s="51">
        <v>0</v>
      </c>
      <c r="F351" s="74"/>
      <c r="G351" s="58" t="s">
        <v>487</v>
      </c>
      <c r="H351" s="59" t="s">
        <v>3</v>
      </c>
      <c r="I351" s="14">
        <f t="shared" si="9"/>
        <v>0</v>
      </c>
      <c r="J351" s="4">
        <f>SUM(J352+J354)</f>
        <v>0</v>
      </c>
      <c r="K351" s="4">
        <f>SUM(K352+K354)</f>
        <v>0</v>
      </c>
      <c r="L351" s="123"/>
      <c r="AH351" s="2"/>
      <c r="AI351" s="2"/>
      <c r="AJ351" s="2"/>
      <c r="AK351" s="2"/>
    </row>
    <row r="352" spans="2:37" ht="27" hidden="1" x14ac:dyDescent="0.3">
      <c r="B352" s="7">
        <v>2761</v>
      </c>
      <c r="C352" s="154" t="s">
        <v>120</v>
      </c>
      <c r="D352" s="15">
        <v>6</v>
      </c>
      <c r="E352" s="15">
        <v>1</v>
      </c>
      <c r="F352" s="70"/>
      <c r="G352" s="65" t="s">
        <v>488</v>
      </c>
      <c r="H352" s="59"/>
      <c r="I352" s="20">
        <f t="shared" si="9"/>
        <v>0</v>
      </c>
      <c r="J352" s="4">
        <v>0</v>
      </c>
      <c r="K352" s="4">
        <v>0</v>
      </c>
      <c r="L352" s="123"/>
      <c r="AH352" s="2"/>
      <c r="AI352" s="2"/>
      <c r="AJ352" s="2"/>
      <c r="AK352" s="2"/>
    </row>
    <row r="353" spans="2:37" ht="40.5" hidden="1" x14ac:dyDescent="0.3">
      <c r="B353" s="7"/>
      <c r="C353" s="154"/>
      <c r="D353" s="15"/>
      <c r="E353" s="15"/>
      <c r="F353" s="70"/>
      <c r="G353" s="65" t="s">
        <v>594</v>
      </c>
      <c r="H353" s="66"/>
      <c r="I353" s="20"/>
      <c r="J353" s="4"/>
      <c r="K353" s="4"/>
      <c r="L353" s="123"/>
      <c r="AH353" s="2"/>
      <c r="AI353" s="2"/>
      <c r="AJ353" s="2"/>
      <c r="AK353" s="2"/>
    </row>
    <row r="354" spans="2:37" ht="15" hidden="1" customHeight="1" x14ac:dyDescent="0.3">
      <c r="B354" s="7">
        <v>2762</v>
      </c>
      <c r="C354" s="154" t="s">
        <v>120</v>
      </c>
      <c r="D354" s="15">
        <v>6</v>
      </c>
      <c r="E354" s="15">
        <v>2</v>
      </c>
      <c r="F354" s="70"/>
      <c r="G354" s="65" t="s">
        <v>489</v>
      </c>
      <c r="H354" s="79" t="s">
        <v>4</v>
      </c>
      <c r="I354" s="20">
        <f t="shared" si="9"/>
        <v>0</v>
      </c>
      <c r="J354" s="4">
        <f>J356+J357</f>
        <v>0</v>
      </c>
      <c r="K354" s="4">
        <v>0</v>
      </c>
      <c r="L354" s="123"/>
      <c r="AH354" s="2"/>
      <c r="AI354" s="2"/>
      <c r="AJ354" s="2"/>
      <c r="AK354" s="2"/>
    </row>
    <row r="355" spans="2:37" ht="40.5" hidden="1" x14ac:dyDescent="0.3">
      <c r="B355" s="7"/>
      <c r="C355" s="154"/>
      <c r="D355" s="15"/>
      <c r="E355" s="15"/>
      <c r="F355" s="70"/>
      <c r="G355" s="65" t="s">
        <v>594</v>
      </c>
      <c r="H355" s="66"/>
      <c r="I355" s="20"/>
      <c r="J355" s="4"/>
      <c r="K355" s="4"/>
      <c r="L355" s="123"/>
      <c r="AH355" s="2"/>
      <c r="AI355" s="2"/>
      <c r="AJ355" s="2"/>
      <c r="AK355" s="2"/>
    </row>
    <row r="356" spans="2:37" ht="29.25" hidden="1" customHeight="1" x14ac:dyDescent="0.3">
      <c r="B356" s="7"/>
      <c r="C356" s="154"/>
      <c r="D356" s="15"/>
      <c r="E356" s="15"/>
      <c r="F356" s="70">
        <v>4638</v>
      </c>
      <c r="G356" s="85" t="s">
        <v>567</v>
      </c>
      <c r="H356" s="66"/>
      <c r="I356" s="4">
        <f>J356</f>
        <v>0</v>
      </c>
      <c r="J356" s="4"/>
      <c r="K356" s="4"/>
      <c r="L356" s="123"/>
      <c r="AH356" s="2"/>
      <c r="AI356" s="2"/>
      <c r="AJ356" s="2"/>
      <c r="AK356" s="2"/>
    </row>
    <row r="357" spans="2:37" ht="31.5" hidden="1" customHeight="1" x14ac:dyDescent="0.3">
      <c r="B357" s="7"/>
      <c r="C357" s="154"/>
      <c r="D357" s="15"/>
      <c r="E357" s="15"/>
      <c r="F357" s="70">
        <v>4655</v>
      </c>
      <c r="G357" s="98" t="s">
        <v>586</v>
      </c>
      <c r="H357" s="66"/>
      <c r="I357" s="4">
        <f>J357</f>
        <v>0</v>
      </c>
      <c r="J357" s="4">
        <v>0</v>
      </c>
      <c r="K357" s="4"/>
      <c r="L357" s="123"/>
      <c r="AH357" s="2"/>
      <c r="AI357" s="2"/>
      <c r="AJ357" s="2"/>
      <c r="AK357" s="2"/>
    </row>
    <row r="358" spans="2:37" ht="31.5" hidden="1" customHeight="1" x14ac:dyDescent="0.3">
      <c r="B358" s="7"/>
      <c r="C358" s="154"/>
      <c r="D358" s="15"/>
      <c r="E358" s="15"/>
      <c r="F358" s="70">
        <v>4655</v>
      </c>
      <c r="G358" s="98" t="s">
        <v>569</v>
      </c>
      <c r="H358" s="66"/>
      <c r="I358" s="4">
        <f>J358</f>
        <v>0</v>
      </c>
      <c r="J358" s="4">
        <v>0</v>
      </c>
      <c r="K358" s="4"/>
      <c r="L358" s="123"/>
      <c r="AH358" s="2"/>
      <c r="AI358" s="2"/>
      <c r="AJ358" s="2"/>
      <c r="AK358" s="2"/>
    </row>
    <row r="359" spans="2:37" s="55" customFormat="1" ht="40.5" customHeight="1" x14ac:dyDescent="0.2">
      <c r="B359" s="15">
        <v>2800</v>
      </c>
      <c r="C359" s="153" t="s">
        <v>121</v>
      </c>
      <c r="D359" s="51">
        <v>0</v>
      </c>
      <c r="E359" s="51">
        <v>0</v>
      </c>
      <c r="F359" s="74"/>
      <c r="G359" s="84" t="s">
        <v>620</v>
      </c>
      <c r="H359" s="81" t="s">
        <v>5</v>
      </c>
      <c r="I359" s="20">
        <f t="shared" si="9"/>
        <v>478933.4</v>
      </c>
      <c r="J359" s="20">
        <f>SUM(J360+J367+J396+J405+J419+J423)</f>
        <v>10490.4</v>
      </c>
      <c r="K359" s="20">
        <f>SUM(K367,K396,K405,K419,)</f>
        <v>468443</v>
      </c>
      <c r="L359" s="221"/>
      <c r="M359" s="54"/>
      <c r="N359" s="54"/>
      <c r="O359" s="54"/>
      <c r="P359" s="54"/>
      <c r="Q359" s="33"/>
      <c r="S359" s="56"/>
      <c r="AH359" s="82"/>
      <c r="AI359" s="82"/>
      <c r="AJ359" s="82"/>
      <c r="AK359" s="82"/>
    </row>
    <row r="360" spans="2:37" ht="15" customHeight="1" x14ac:dyDescent="0.3">
      <c r="B360" s="7">
        <v>2810</v>
      </c>
      <c r="C360" s="154" t="s">
        <v>121</v>
      </c>
      <c r="D360" s="15">
        <v>1</v>
      </c>
      <c r="E360" s="15">
        <v>0</v>
      </c>
      <c r="F360" s="70"/>
      <c r="G360" s="58" t="s">
        <v>490</v>
      </c>
      <c r="H360" s="59" t="s">
        <v>6</v>
      </c>
      <c r="I360" s="20">
        <f t="shared" si="9"/>
        <v>250</v>
      </c>
      <c r="J360" s="4">
        <f>SUM(J361)</f>
        <v>250</v>
      </c>
      <c r="K360" s="4">
        <f>SUM(K361)</f>
        <v>0</v>
      </c>
      <c r="L360" s="123"/>
      <c r="AH360" s="2"/>
      <c r="AI360" s="2"/>
      <c r="AJ360" s="2"/>
      <c r="AK360" s="2"/>
    </row>
    <row r="361" spans="2:37" ht="15" customHeight="1" x14ac:dyDescent="0.3">
      <c r="B361" s="7">
        <v>2811</v>
      </c>
      <c r="C361" s="154" t="s">
        <v>121</v>
      </c>
      <c r="D361" s="15">
        <v>1</v>
      </c>
      <c r="E361" s="15">
        <v>1</v>
      </c>
      <c r="F361" s="70"/>
      <c r="G361" s="65" t="s">
        <v>491</v>
      </c>
      <c r="H361" s="79" t="s">
        <v>7</v>
      </c>
      <c r="I361" s="20">
        <f t="shared" si="9"/>
        <v>250</v>
      </c>
      <c r="J361" s="4">
        <f>J366</f>
        <v>250</v>
      </c>
      <c r="K361" s="4">
        <f>SUM(K363:K364)</f>
        <v>0</v>
      </c>
      <c r="L361" s="123"/>
      <c r="AH361" s="2"/>
      <c r="AI361" s="2"/>
      <c r="AJ361" s="2"/>
      <c r="AK361" s="2"/>
    </row>
    <row r="362" spans="2:37" ht="40.5" hidden="1" x14ac:dyDescent="0.3">
      <c r="B362" s="7"/>
      <c r="C362" s="154"/>
      <c r="D362" s="15"/>
      <c r="E362" s="15"/>
      <c r="F362" s="70"/>
      <c r="G362" s="65" t="s">
        <v>594</v>
      </c>
      <c r="H362" s="66"/>
      <c r="I362" s="20">
        <f t="shared" si="9"/>
        <v>0</v>
      </c>
      <c r="J362" s="4"/>
      <c r="K362" s="4"/>
      <c r="L362" s="123"/>
      <c r="AH362" s="2"/>
      <c r="AI362" s="2"/>
      <c r="AJ362" s="2"/>
      <c r="AK362" s="2"/>
    </row>
    <row r="363" spans="2:37" ht="15" hidden="1" customHeight="1" x14ac:dyDescent="0.3">
      <c r="B363" s="7"/>
      <c r="C363" s="154"/>
      <c r="D363" s="15"/>
      <c r="E363" s="15"/>
      <c r="F363" s="70">
        <v>4239</v>
      </c>
      <c r="G363" s="19" t="s">
        <v>556</v>
      </c>
      <c r="H363" s="66"/>
      <c r="I363" s="20">
        <f t="shared" si="9"/>
        <v>0</v>
      </c>
      <c r="J363" s="4"/>
      <c r="K363" s="4">
        <v>0</v>
      </c>
      <c r="L363" s="123"/>
      <c r="AH363" s="2"/>
      <c r="AI363" s="2"/>
      <c r="AJ363" s="2"/>
      <c r="AK363" s="2"/>
    </row>
    <row r="364" spans="2:37" ht="27" hidden="1" x14ac:dyDescent="0.3">
      <c r="B364" s="7"/>
      <c r="C364" s="154"/>
      <c r="D364" s="15"/>
      <c r="E364" s="15"/>
      <c r="F364" s="70">
        <v>4727</v>
      </c>
      <c r="G364" s="19" t="s">
        <v>571</v>
      </c>
      <c r="H364" s="66"/>
      <c r="I364" s="4">
        <f t="shared" si="9"/>
        <v>0</v>
      </c>
      <c r="J364" s="4"/>
      <c r="K364" s="4">
        <v>0</v>
      </c>
      <c r="L364" s="123"/>
      <c r="AH364" s="2"/>
      <c r="AI364" s="2"/>
      <c r="AJ364" s="2"/>
      <c r="AK364" s="2"/>
    </row>
    <row r="365" spans="2:37" ht="40.5" x14ac:dyDescent="0.3">
      <c r="B365" s="7"/>
      <c r="C365" s="154"/>
      <c r="D365" s="15"/>
      <c r="E365" s="15"/>
      <c r="F365" s="70"/>
      <c r="G365" s="65" t="s">
        <v>594</v>
      </c>
      <c r="H365" s="66"/>
      <c r="I365" s="4"/>
      <c r="J365" s="4"/>
      <c r="K365" s="4"/>
      <c r="L365" s="123"/>
      <c r="AH365" s="2"/>
      <c r="AI365" s="2"/>
      <c r="AJ365" s="2"/>
      <c r="AK365" s="2"/>
    </row>
    <row r="366" spans="2:37" x14ac:dyDescent="0.3">
      <c r="B366" s="7"/>
      <c r="C366" s="154"/>
      <c r="D366" s="15"/>
      <c r="E366" s="15"/>
      <c r="F366" s="70">
        <v>4239</v>
      </c>
      <c r="G366" s="19" t="s">
        <v>556</v>
      </c>
      <c r="H366" s="66"/>
      <c r="I366" s="4">
        <f>J366</f>
        <v>250</v>
      </c>
      <c r="J366" s="4">
        <v>250</v>
      </c>
      <c r="K366" s="4"/>
      <c r="L366" s="123"/>
      <c r="AH366" s="2"/>
      <c r="AI366" s="2"/>
      <c r="AJ366" s="2"/>
      <c r="AK366" s="2"/>
    </row>
    <row r="367" spans="2:37" ht="15" customHeight="1" x14ac:dyDescent="0.3">
      <c r="B367" s="7">
        <v>2820</v>
      </c>
      <c r="C367" s="153" t="s">
        <v>121</v>
      </c>
      <c r="D367" s="51">
        <v>2</v>
      </c>
      <c r="E367" s="51">
        <v>0</v>
      </c>
      <c r="F367" s="74"/>
      <c r="G367" s="58" t="s">
        <v>492</v>
      </c>
      <c r="H367" s="59" t="s">
        <v>8</v>
      </c>
      <c r="I367" s="20">
        <f t="shared" si="9"/>
        <v>472118</v>
      </c>
      <c r="J367" s="4">
        <f>SUM(J368,J371,J373,J377,J386,J388,J391)</f>
        <v>7175</v>
      </c>
      <c r="K367" s="4">
        <f>SUM(K368,K371,K373,K377,K386,K388,K391)</f>
        <v>464943</v>
      </c>
      <c r="L367" s="123"/>
      <c r="AH367" s="2"/>
      <c r="AI367" s="2"/>
      <c r="AJ367" s="2"/>
      <c r="AK367" s="2"/>
    </row>
    <row r="368" spans="2:37" ht="15" hidden="1" customHeight="1" x14ac:dyDescent="0.3">
      <c r="B368" s="7">
        <v>2821</v>
      </c>
      <c r="C368" s="154" t="s">
        <v>121</v>
      </c>
      <c r="D368" s="15">
        <v>2</v>
      </c>
      <c r="E368" s="15">
        <v>1</v>
      </c>
      <c r="F368" s="70"/>
      <c r="G368" s="65" t="s">
        <v>493</v>
      </c>
      <c r="H368" s="59"/>
      <c r="I368" s="20">
        <f t="shared" ref="I368:I423" si="10">SUM(J368:K368)</f>
        <v>0</v>
      </c>
      <c r="J368" s="4">
        <f>SUM(J370)</f>
        <v>0</v>
      </c>
      <c r="K368" s="4"/>
      <c r="L368" s="123"/>
      <c r="AH368" s="2"/>
      <c r="AI368" s="2"/>
      <c r="AJ368" s="2"/>
      <c r="AK368" s="2"/>
    </row>
    <row r="369" spans="2:37" ht="40.5" hidden="1" x14ac:dyDescent="0.3">
      <c r="B369" s="7"/>
      <c r="C369" s="154"/>
      <c r="D369" s="15"/>
      <c r="E369" s="15"/>
      <c r="F369" s="70"/>
      <c r="G369" s="65" t="s">
        <v>594</v>
      </c>
      <c r="H369" s="66"/>
      <c r="I369" s="20">
        <f t="shared" si="10"/>
        <v>0</v>
      </c>
      <c r="J369" s="4"/>
      <c r="K369" s="4"/>
      <c r="L369" s="123"/>
      <c r="AH369" s="2"/>
      <c r="AI369" s="2"/>
      <c r="AJ369" s="2"/>
      <c r="AK369" s="2"/>
    </row>
    <row r="370" spans="2:37" hidden="1" x14ac:dyDescent="0.3">
      <c r="B370" s="7"/>
      <c r="C370" s="154"/>
      <c r="D370" s="15"/>
      <c r="E370" s="15"/>
      <c r="F370" s="99" t="s">
        <v>131</v>
      </c>
      <c r="G370" s="19" t="s">
        <v>105</v>
      </c>
      <c r="H370" s="66"/>
      <c r="I370" s="20">
        <f>SUM(J370:K370)</f>
        <v>0</v>
      </c>
      <c r="J370" s="20">
        <v>0</v>
      </c>
      <c r="K370" s="4">
        <v>0</v>
      </c>
      <c r="L370" s="123"/>
      <c r="AH370" s="2"/>
      <c r="AI370" s="2"/>
      <c r="AJ370" s="2"/>
      <c r="AK370" s="2"/>
    </row>
    <row r="371" spans="2:37" ht="15" hidden="1" customHeight="1" x14ac:dyDescent="0.3">
      <c r="B371" s="7">
        <v>2822</v>
      </c>
      <c r="C371" s="154" t="s">
        <v>121</v>
      </c>
      <c r="D371" s="15">
        <v>2</v>
      </c>
      <c r="E371" s="15">
        <v>2</v>
      </c>
      <c r="F371" s="70"/>
      <c r="G371" s="65" t="s">
        <v>494</v>
      </c>
      <c r="H371" s="59"/>
      <c r="I371" s="20">
        <f t="shared" si="10"/>
        <v>0</v>
      </c>
      <c r="J371" s="4">
        <v>0</v>
      </c>
      <c r="K371" s="4">
        <v>0</v>
      </c>
      <c r="L371" s="123"/>
      <c r="AH371" s="2"/>
      <c r="AI371" s="2"/>
      <c r="AJ371" s="2"/>
      <c r="AK371" s="2"/>
    </row>
    <row r="372" spans="2:37" ht="40.5" hidden="1" x14ac:dyDescent="0.3">
      <c r="B372" s="7"/>
      <c r="C372" s="154"/>
      <c r="D372" s="15"/>
      <c r="E372" s="15"/>
      <c r="F372" s="70"/>
      <c r="G372" s="65" t="s">
        <v>594</v>
      </c>
      <c r="H372" s="66"/>
      <c r="I372" s="20">
        <f t="shared" si="10"/>
        <v>0</v>
      </c>
      <c r="J372" s="4"/>
      <c r="K372" s="4"/>
      <c r="L372" s="123"/>
      <c r="AH372" s="2"/>
      <c r="AI372" s="2"/>
      <c r="AJ372" s="2"/>
      <c r="AK372" s="2"/>
    </row>
    <row r="373" spans="2:37" ht="15" customHeight="1" x14ac:dyDescent="0.3">
      <c r="B373" s="7">
        <v>2823</v>
      </c>
      <c r="C373" s="154" t="s">
        <v>121</v>
      </c>
      <c r="D373" s="15">
        <v>2</v>
      </c>
      <c r="E373" s="15">
        <v>3</v>
      </c>
      <c r="F373" s="70"/>
      <c r="G373" s="65" t="s">
        <v>495</v>
      </c>
      <c r="H373" s="79" t="s">
        <v>9</v>
      </c>
      <c r="I373" s="20">
        <f t="shared" si="10"/>
        <v>429443</v>
      </c>
      <c r="J373" s="4">
        <v>0</v>
      </c>
      <c r="K373" s="4">
        <f>K376</f>
        <v>429443</v>
      </c>
      <c r="L373" s="123"/>
      <c r="AH373" s="2"/>
      <c r="AI373" s="2"/>
      <c r="AJ373" s="2"/>
      <c r="AK373" s="2"/>
    </row>
    <row r="374" spans="2:37" ht="40.5" x14ac:dyDescent="0.3">
      <c r="B374" s="7"/>
      <c r="C374" s="154"/>
      <c r="D374" s="15"/>
      <c r="E374" s="15"/>
      <c r="F374" s="70"/>
      <c r="G374" s="65" t="s">
        <v>594</v>
      </c>
      <c r="H374" s="66"/>
      <c r="I374" s="20">
        <f t="shared" si="10"/>
        <v>0</v>
      </c>
      <c r="J374" s="4"/>
      <c r="K374" s="4"/>
      <c r="L374" s="123"/>
      <c r="AH374" s="2"/>
      <c r="AI374" s="2"/>
      <c r="AJ374" s="2"/>
      <c r="AK374" s="2"/>
    </row>
    <row r="375" spans="2:37" hidden="1" x14ac:dyDescent="0.3">
      <c r="B375" s="7"/>
      <c r="C375" s="154"/>
      <c r="D375" s="15"/>
      <c r="E375" s="15"/>
      <c r="F375" s="70">
        <v>5112</v>
      </c>
      <c r="G375" s="19" t="s">
        <v>578</v>
      </c>
      <c r="H375" s="66"/>
      <c r="I375" s="20">
        <f>K375</f>
        <v>0</v>
      </c>
      <c r="J375" s="4">
        <v>0</v>
      </c>
      <c r="K375" s="4">
        <v>0</v>
      </c>
      <c r="L375" s="123"/>
      <c r="AH375" s="2"/>
      <c r="AI375" s="2"/>
      <c r="AJ375" s="2"/>
      <c r="AK375" s="2"/>
    </row>
    <row r="376" spans="2:37" x14ac:dyDescent="0.3">
      <c r="B376" s="7"/>
      <c r="C376" s="154"/>
      <c r="D376" s="15"/>
      <c r="E376" s="15"/>
      <c r="F376" s="70">
        <v>5112</v>
      </c>
      <c r="G376" s="19" t="s">
        <v>578</v>
      </c>
      <c r="H376" s="66"/>
      <c r="I376" s="20">
        <f>K376</f>
        <v>429443</v>
      </c>
      <c r="J376" s="4">
        <v>0</v>
      </c>
      <c r="K376" s="4">
        <v>429443</v>
      </c>
      <c r="L376" s="123"/>
      <c r="AH376" s="2"/>
      <c r="AI376" s="2"/>
      <c r="AJ376" s="2"/>
      <c r="AK376" s="2"/>
    </row>
    <row r="377" spans="2:37" ht="15" customHeight="1" x14ac:dyDescent="0.3">
      <c r="B377" s="7">
        <v>2824</v>
      </c>
      <c r="C377" s="154" t="s">
        <v>121</v>
      </c>
      <c r="D377" s="15">
        <v>2</v>
      </c>
      <c r="E377" s="15">
        <v>4</v>
      </c>
      <c r="F377" s="70"/>
      <c r="G377" s="65" t="s">
        <v>496</v>
      </c>
      <c r="H377" s="79"/>
      <c r="I377" s="20">
        <f t="shared" si="10"/>
        <v>6575</v>
      </c>
      <c r="J377" s="4">
        <f>J380+J381+J382+J383+J384+J385+J395</f>
        <v>6575</v>
      </c>
      <c r="K377" s="4">
        <f>K390</f>
        <v>0</v>
      </c>
      <c r="L377" s="123"/>
      <c r="AH377" s="2"/>
      <c r="AI377" s="2"/>
      <c r="AJ377" s="2"/>
      <c r="AK377" s="2"/>
    </row>
    <row r="378" spans="2:37" ht="40.5" hidden="1" x14ac:dyDescent="0.3">
      <c r="B378" s="7"/>
      <c r="C378" s="154"/>
      <c r="D378" s="15"/>
      <c r="E378" s="15"/>
      <c r="F378" s="70"/>
      <c r="G378" s="65" t="s">
        <v>594</v>
      </c>
      <c r="H378" s="66"/>
      <c r="I378" s="20">
        <f t="shared" si="10"/>
        <v>0</v>
      </c>
      <c r="J378" s="4"/>
      <c r="K378" s="4"/>
      <c r="L378" s="123"/>
      <c r="Q378" s="72"/>
      <c r="AH378" s="2"/>
      <c r="AI378" s="2"/>
      <c r="AJ378" s="2"/>
      <c r="AK378" s="2"/>
    </row>
    <row r="379" spans="2:37" ht="40.5" x14ac:dyDescent="0.3">
      <c r="B379" s="7"/>
      <c r="C379" s="154"/>
      <c r="D379" s="15"/>
      <c r="E379" s="15"/>
      <c r="F379" s="70"/>
      <c r="G379" s="65" t="s">
        <v>594</v>
      </c>
      <c r="H379" s="66"/>
      <c r="I379" s="20"/>
      <c r="J379" s="4"/>
      <c r="K379" s="4"/>
      <c r="L379" s="123"/>
      <c r="Q379" s="72"/>
      <c r="AH379" s="2"/>
      <c r="AI379" s="2"/>
      <c r="AJ379" s="2"/>
      <c r="AK379" s="2"/>
    </row>
    <row r="380" spans="2:37" x14ac:dyDescent="0.3">
      <c r="B380" s="7"/>
      <c r="C380" s="154"/>
      <c r="D380" s="15"/>
      <c r="E380" s="15"/>
      <c r="F380" s="70">
        <v>4216</v>
      </c>
      <c r="G380" s="19" t="s">
        <v>550</v>
      </c>
      <c r="H380" s="66"/>
      <c r="I380" s="20">
        <f>J380</f>
        <v>200</v>
      </c>
      <c r="J380" s="4">
        <v>200</v>
      </c>
      <c r="K380" s="4"/>
      <c r="L380" s="123"/>
      <c r="Q380" s="72"/>
      <c r="AH380" s="2"/>
      <c r="AI380" s="2"/>
      <c r="AJ380" s="2"/>
      <c r="AK380" s="2"/>
    </row>
    <row r="381" spans="2:37" ht="15" customHeight="1" x14ac:dyDescent="0.3">
      <c r="B381" s="7"/>
      <c r="C381" s="154"/>
      <c r="D381" s="15"/>
      <c r="E381" s="15"/>
      <c r="F381" s="70">
        <v>4239</v>
      </c>
      <c r="G381" s="19" t="s">
        <v>556</v>
      </c>
      <c r="H381" s="66"/>
      <c r="I381" s="20">
        <f t="shared" si="10"/>
        <v>3600</v>
      </c>
      <c r="J381" s="4">
        <v>3600</v>
      </c>
      <c r="K381" s="4">
        <v>0</v>
      </c>
      <c r="L381" s="123"/>
      <c r="Q381" s="72"/>
      <c r="AH381" s="2"/>
      <c r="AI381" s="2"/>
      <c r="AJ381" s="2"/>
      <c r="AK381" s="2"/>
    </row>
    <row r="382" spans="2:37" ht="15" hidden="1" customHeight="1" x14ac:dyDescent="0.3">
      <c r="B382" s="7"/>
      <c r="C382" s="154"/>
      <c r="D382" s="15"/>
      <c r="E382" s="15"/>
      <c r="F382" s="70">
        <v>4267</v>
      </c>
      <c r="G382" s="19" t="s">
        <v>563</v>
      </c>
      <c r="H382" s="66"/>
      <c r="I382" s="20">
        <f>J382</f>
        <v>0</v>
      </c>
      <c r="J382" s="4">
        <v>0</v>
      </c>
      <c r="K382" s="4"/>
      <c r="L382" s="123"/>
      <c r="Q382" s="72"/>
      <c r="AH382" s="2"/>
      <c r="AI382" s="2"/>
      <c r="AJ382" s="2"/>
      <c r="AK382" s="2"/>
    </row>
    <row r="383" spans="2:37" ht="15" customHeight="1" x14ac:dyDescent="0.3">
      <c r="B383" s="7"/>
      <c r="C383" s="154"/>
      <c r="D383" s="15"/>
      <c r="E383" s="15"/>
      <c r="F383" s="70">
        <v>4269</v>
      </c>
      <c r="G383" s="19" t="s">
        <v>604</v>
      </c>
      <c r="H383" s="66"/>
      <c r="I383" s="20">
        <f t="shared" si="10"/>
        <v>2775</v>
      </c>
      <c r="J383" s="4">
        <v>2775</v>
      </c>
      <c r="K383" s="4"/>
      <c r="L383" s="123"/>
      <c r="Q383" s="72"/>
      <c r="AH383" s="2"/>
      <c r="AI383" s="2"/>
      <c r="AJ383" s="2"/>
      <c r="AK383" s="2"/>
    </row>
    <row r="384" spans="2:37" ht="15" hidden="1" customHeight="1" x14ac:dyDescent="0.3">
      <c r="B384" s="7"/>
      <c r="C384" s="154"/>
      <c r="D384" s="15"/>
      <c r="E384" s="15"/>
      <c r="F384" s="70">
        <v>4639</v>
      </c>
      <c r="G384" s="8" t="s">
        <v>605</v>
      </c>
      <c r="H384" s="66"/>
      <c r="I384" s="4">
        <f>J384</f>
        <v>0</v>
      </c>
      <c r="J384" s="4">
        <v>0</v>
      </c>
      <c r="K384" s="4"/>
      <c r="L384" s="123"/>
      <c r="Q384" s="72"/>
      <c r="AH384" s="2"/>
      <c r="AI384" s="2"/>
      <c r="AJ384" s="2"/>
      <c r="AK384" s="2"/>
    </row>
    <row r="385" spans="2:37" ht="30" hidden="1" customHeight="1" x14ac:dyDescent="0.3">
      <c r="B385" s="7"/>
      <c r="C385" s="154"/>
      <c r="D385" s="15"/>
      <c r="E385" s="15"/>
      <c r="F385" s="70">
        <v>4819</v>
      </c>
      <c r="G385" s="19" t="s">
        <v>573</v>
      </c>
      <c r="H385" s="66"/>
      <c r="I385" s="4">
        <f>J385</f>
        <v>0</v>
      </c>
      <c r="J385" s="4">
        <v>0</v>
      </c>
      <c r="K385" s="4"/>
      <c r="L385" s="123"/>
      <c r="Q385" s="72"/>
      <c r="AH385" s="2"/>
      <c r="AI385" s="2"/>
      <c r="AJ385" s="2"/>
      <c r="AK385" s="2"/>
    </row>
    <row r="386" spans="2:37" ht="15" hidden="1" customHeight="1" x14ac:dyDescent="0.3">
      <c r="B386" s="7">
        <v>2825</v>
      </c>
      <c r="C386" s="154" t="s">
        <v>121</v>
      </c>
      <c r="D386" s="15">
        <v>2</v>
      </c>
      <c r="E386" s="15">
        <v>5</v>
      </c>
      <c r="F386" s="70"/>
      <c r="G386" s="65" t="s">
        <v>497</v>
      </c>
      <c r="H386" s="79"/>
      <c r="I386" s="20">
        <f t="shared" si="10"/>
        <v>0</v>
      </c>
      <c r="J386" s="4">
        <v>0</v>
      </c>
      <c r="K386" s="4">
        <v>0</v>
      </c>
      <c r="L386" s="123"/>
      <c r="Q386" s="72"/>
      <c r="AH386" s="2"/>
      <c r="AI386" s="2"/>
      <c r="AJ386" s="2"/>
      <c r="AK386" s="2"/>
    </row>
    <row r="387" spans="2:37" ht="40.5" hidden="1" x14ac:dyDescent="0.3">
      <c r="B387" s="7"/>
      <c r="C387" s="154"/>
      <c r="D387" s="15"/>
      <c r="E387" s="15"/>
      <c r="F387" s="70"/>
      <c r="G387" s="65" t="s">
        <v>594</v>
      </c>
      <c r="H387" s="66"/>
      <c r="I387" s="20">
        <f t="shared" si="10"/>
        <v>0</v>
      </c>
      <c r="J387" s="4"/>
      <c r="K387" s="4"/>
      <c r="L387" s="123"/>
      <c r="Q387" s="72"/>
      <c r="AH387" s="2"/>
      <c r="AI387" s="2"/>
      <c r="AJ387" s="2"/>
      <c r="AK387" s="2"/>
    </row>
    <row r="388" spans="2:37" ht="15" hidden="1" customHeight="1" x14ac:dyDescent="0.3">
      <c r="B388" s="7">
        <v>2826</v>
      </c>
      <c r="C388" s="154" t="s">
        <v>121</v>
      </c>
      <c r="D388" s="15">
        <v>2</v>
      </c>
      <c r="E388" s="15">
        <v>6</v>
      </c>
      <c r="F388" s="70"/>
      <c r="G388" s="65" t="s">
        <v>498</v>
      </c>
      <c r="H388" s="79"/>
      <c r="I388" s="20">
        <f t="shared" si="10"/>
        <v>0</v>
      </c>
      <c r="J388" s="4">
        <v>0</v>
      </c>
      <c r="K388" s="4">
        <v>0</v>
      </c>
      <c r="L388" s="123"/>
      <c r="AH388" s="2"/>
      <c r="AI388" s="2"/>
      <c r="AJ388" s="2"/>
      <c r="AK388" s="2"/>
    </row>
    <row r="389" spans="2:37" ht="40.5" hidden="1" x14ac:dyDescent="0.3">
      <c r="B389" s="7"/>
      <c r="C389" s="154"/>
      <c r="D389" s="15"/>
      <c r="E389" s="15"/>
      <c r="F389" s="70"/>
      <c r="G389" s="65" t="s">
        <v>594</v>
      </c>
      <c r="H389" s="66"/>
      <c r="I389" s="20">
        <f t="shared" si="10"/>
        <v>0</v>
      </c>
      <c r="J389" s="4"/>
      <c r="K389" s="4"/>
      <c r="L389" s="123"/>
      <c r="AH389" s="2"/>
      <c r="AI389" s="2"/>
      <c r="AJ389" s="2"/>
      <c r="AK389" s="2"/>
    </row>
    <row r="390" spans="2:37" hidden="1" x14ac:dyDescent="0.3">
      <c r="B390" s="7"/>
      <c r="C390" s="154"/>
      <c r="D390" s="15"/>
      <c r="E390" s="15"/>
      <c r="F390" s="70">
        <v>5112</v>
      </c>
      <c r="G390" s="19" t="s">
        <v>578</v>
      </c>
      <c r="H390" s="66"/>
      <c r="I390" s="20">
        <f>K390</f>
        <v>0</v>
      </c>
      <c r="J390" s="4">
        <v>0</v>
      </c>
      <c r="K390" s="4"/>
      <c r="L390" s="123"/>
      <c r="AH390" s="2"/>
      <c r="AI390" s="2"/>
      <c r="AJ390" s="2"/>
      <c r="AK390" s="2"/>
    </row>
    <row r="391" spans="2:37" ht="27" x14ac:dyDescent="0.3">
      <c r="B391" s="7">
        <v>2827</v>
      </c>
      <c r="C391" s="154" t="s">
        <v>121</v>
      </c>
      <c r="D391" s="15">
        <v>2</v>
      </c>
      <c r="E391" s="15">
        <v>7</v>
      </c>
      <c r="F391" s="70"/>
      <c r="G391" s="80" t="s">
        <v>499</v>
      </c>
      <c r="H391" s="79"/>
      <c r="I391" s="4">
        <f t="shared" si="10"/>
        <v>36100</v>
      </c>
      <c r="J391" s="4">
        <f>J393</f>
        <v>600</v>
      </c>
      <c r="K391" s="4">
        <f>K394</f>
        <v>35500</v>
      </c>
      <c r="L391" s="123"/>
      <c r="AH391" s="2"/>
      <c r="AI391" s="2"/>
      <c r="AJ391" s="2"/>
      <c r="AK391" s="2"/>
    </row>
    <row r="392" spans="2:37" ht="40.5" x14ac:dyDescent="0.3">
      <c r="B392" s="7"/>
      <c r="C392" s="154"/>
      <c r="D392" s="15"/>
      <c r="E392" s="15"/>
      <c r="F392" s="70"/>
      <c r="G392" s="65" t="s">
        <v>594</v>
      </c>
      <c r="H392" s="66"/>
      <c r="I392" s="20"/>
      <c r="J392" s="4"/>
      <c r="K392" s="4"/>
      <c r="L392" s="123"/>
      <c r="AH392" s="2"/>
      <c r="AI392" s="2"/>
      <c r="AJ392" s="2"/>
      <c r="AK392" s="2"/>
    </row>
    <row r="393" spans="2:37" ht="26.25" customHeight="1" x14ac:dyDescent="0.3">
      <c r="B393" s="7"/>
      <c r="C393" s="154"/>
      <c r="D393" s="15"/>
      <c r="E393" s="15"/>
      <c r="F393" s="70">
        <v>4511</v>
      </c>
      <c r="G393" s="108" t="s">
        <v>565</v>
      </c>
      <c r="H393" s="66"/>
      <c r="I393" s="4">
        <f t="shared" si="10"/>
        <v>600</v>
      </c>
      <c r="J393" s="4">
        <v>600</v>
      </c>
      <c r="K393" s="4">
        <v>0</v>
      </c>
      <c r="L393" s="123"/>
      <c r="AH393" s="2"/>
      <c r="AI393" s="2"/>
      <c r="AJ393" s="2"/>
      <c r="AK393" s="2"/>
    </row>
    <row r="394" spans="2:37" ht="26.25" customHeight="1" x14ac:dyDescent="0.3">
      <c r="B394" s="7"/>
      <c r="C394" s="154"/>
      <c r="D394" s="15"/>
      <c r="E394" s="15"/>
      <c r="F394" s="70">
        <v>5113</v>
      </c>
      <c r="G394" s="19" t="s">
        <v>579</v>
      </c>
      <c r="H394" s="66"/>
      <c r="I394" s="4">
        <f t="shared" si="10"/>
        <v>35500</v>
      </c>
      <c r="J394" s="4"/>
      <c r="K394" s="4">
        <v>35500</v>
      </c>
      <c r="L394" s="123"/>
      <c r="AH394" s="2"/>
      <c r="AI394" s="2"/>
      <c r="AJ394" s="2"/>
      <c r="AK394" s="2"/>
    </row>
    <row r="395" spans="2:37" ht="19.5" hidden="1" customHeight="1" x14ac:dyDescent="0.3">
      <c r="B395" s="7"/>
      <c r="C395" s="154"/>
      <c r="D395" s="15"/>
      <c r="E395" s="15"/>
      <c r="F395" s="70">
        <v>4657</v>
      </c>
      <c r="G395" s="108" t="s">
        <v>644</v>
      </c>
      <c r="H395" s="66"/>
      <c r="I395" s="4">
        <f>J395</f>
        <v>0</v>
      </c>
      <c r="J395" s="4">
        <v>0</v>
      </c>
      <c r="K395" s="4"/>
      <c r="L395" s="123"/>
      <c r="AH395" s="2"/>
      <c r="AI395" s="2"/>
      <c r="AJ395" s="2"/>
      <c r="AK395" s="2"/>
    </row>
    <row r="396" spans="2:37" ht="28.5" customHeight="1" x14ac:dyDescent="0.3">
      <c r="B396" s="7">
        <v>2830</v>
      </c>
      <c r="C396" s="153" t="s">
        <v>121</v>
      </c>
      <c r="D396" s="51">
        <v>3</v>
      </c>
      <c r="E396" s="51">
        <v>0</v>
      </c>
      <c r="F396" s="74"/>
      <c r="G396" s="58" t="s">
        <v>500</v>
      </c>
      <c r="H396" s="83" t="s">
        <v>10</v>
      </c>
      <c r="I396" s="4">
        <f t="shared" si="10"/>
        <v>408.4</v>
      </c>
      <c r="J396" s="4">
        <f>SUM(J397,J399,J401)</f>
        <v>408.4</v>
      </c>
      <c r="K396" s="4">
        <f>SUM(K397,K399,K401)</f>
        <v>0</v>
      </c>
      <c r="L396" s="123"/>
      <c r="AH396" s="2"/>
      <c r="AI396" s="2"/>
      <c r="AJ396" s="2"/>
      <c r="AK396" s="2"/>
    </row>
    <row r="397" spans="2:37" ht="15" hidden="1" customHeight="1" x14ac:dyDescent="0.3">
      <c r="B397" s="7">
        <v>2831</v>
      </c>
      <c r="C397" s="154" t="s">
        <v>121</v>
      </c>
      <c r="D397" s="15">
        <v>3</v>
      </c>
      <c r="E397" s="15">
        <v>1</v>
      </c>
      <c r="F397" s="70"/>
      <c r="G397" s="65" t="s">
        <v>501</v>
      </c>
      <c r="H397" s="83"/>
      <c r="I397" s="20">
        <f t="shared" si="10"/>
        <v>0</v>
      </c>
      <c r="J397" s="4">
        <v>0</v>
      </c>
      <c r="K397" s="4">
        <v>0</v>
      </c>
      <c r="L397" s="123"/>
      <c r="AH397" s="2"/>
      <c r="AI397" s="2"/>
      <c r="AJ397" s="2"/>
      <c r="AK397" s="2"/>
    </row>
    <row r="398" spans="2:37" ht="40.5" hidden="1" x14ac:dyDescent="0.3">
      <c r="B398" s="7"/>
      <c r="C398" s="154"/>
      <c r="D398" s="15"/>
      <c r="E398" s="15"/>
      <c r="F398" s="70"/>
      <c r="G398" s="65" t="s">
        <v>594</v>
      </c>
      <c r="H398" s="66"/>
      <c r="I398" s="20">
        <f t="shared" si="10"/>
        <v>0</v>
      </c>
      <c r="J398" s="4"/>
      <c r="K398" s="4"/>
      <c r="L398" s="123"/>
      <c r="AH398" s="2"/>
      <c r="AI398" s="2"/>
      <c r="AJ398" s="2"/>
      <c r="AK398" s="2"/>
    </row>
    <row r="399" spans="2:37" ht="15" hidden="1" customHeight="1" x14ac:dyDescent="0.3">
      <c r="B399" s="7">
        <v>2832</v>
      </c>
      <c r="C399" s="154" t="s">
        <v>121</v>
      </c>
      <c r="D399" s="15">
        <v>3</v>
      </c>
      <c r="E399" s="15">
        <v>2</v>
      </c>
      <c r="F399" s="70"/>
      <c r="G399" s="65" t="s">
        <v>502</v>
      </c>
      <c r="H399" s="83"/>
      <c r="I399" s="20">
        <f t="shared" si="10"/>
        <v>0</v>
      </c>
      <c r="J399" s="4">
        <v>0</v>
      </c>
      <c r="K399" s="4">
        <v>0</v>
      </c>
      <c r="L399" s="123"/>
      <c r="AH399" s="2"/>
      <c r="AI399" s="2"/>
      <c r="AJ399" s="2"/>
      <c r="AK399" s="2"/>
    </row>
    <row r="400" spans="2:37" ht="40.5" hidden="1" x14ac:dyDescent="0.3">
      <c r="B400" s="7"/>
      <c r="C400" s="154"/>
      <c r="D400" s="15"/>
      <c r="E400" s="15"/>
      <c r="F400" s="70"/>
      <c r="G400" s="65" t="s">
        <v>594</v>
      </c>
      <c r="H400" s="66"/>
      <c r="I400" s="20">
        <f t="shared" si="10"/>
        <v>0</v>
      </c>
      <c r="J400" s="4"/>
      <c r="K400" s="4"/>
      <c r="L400" s="123"/>
      <c r="AH400" s="2"/>
      <c r="AI400" s="2"/>
      <c r="AJ400" s="2"/>
      <c r="AK400" s="2"/>
    </row>
    <row r="401" spans="2:37" ht="15" customHeight="1" x14ac:dyDescent="0.3">
      <c r="B401" s="7">
        <v>2833</v>
      </c>
      <c r="C401" s="154" t="s">
        <v>121</v>
      </c>
      <c r="D401" s="15">
        <v>3</v>
      </c>
      <c r="E401" s="15">
        <v>3</v>
      </c>
      <c r="F401" s="70"/>
      <c r="G401" s="65" t="s">
        <v>503</v>
      </c>
      <c r="H401" s="79" t="s">
        <v>11</v>
      </c>
      <c r="I401" s="20">
        <f t="shared" si="10"/>
        <v>408.4</v>
      </c>
      <c r="J401" s="4">
        <f>J404</f>
        <v>408.4</v>
      </c>
      <c r="K401" s="4">
        <v>0</v>
      </c>
      <c r="L401" s="123"/>
      <c r="AH401" s="2"/>
      <c r="AI401" s="2"/>
      <c r="AJ401" s="2"/>
      <c r="AK401" s="2"/>
    </row>
    <row r="402" spans="2:37" ht="40.5" hidden="1" x14ac:dyDescent="0.3">
      <c r="B402" s="7"/>
      <c r="C402" s="154"/>
      <c r="D402" s="15"/>
      <c r="E402" s="15"/>
      <c r="F402" s="70"/>
      <c r="G402" s="65" t="s">
        <v>594</v>
      </c>
      <c r="H402" s="66"/>
      <c r="I402" s="20">
        <f t="shared" si="10"/>
        <v>0</v>
      </c>
      <c r="J402" s="4"/>
      <c r="K402" s="4"/>
      <c r="L402" s="123"/>
      <c r="AH402" s="2"/>
      <c r="AI402" s="2"/>
      <c r="AJ402" s="2"/>
      <c r="AK402" s="2"/>
    </row>
    <row r="403" spans="2:37" ht="40.5" x14ac:dyDescent="0.3">
      <c r="B403" s="7"/>
      <c r="C403" s="154"/>
      <c r="D403" s="15"/>
      <c r="E403" s="15"/>
      <c r="F403" s="70"/>
      <c r="G403" s="65" t="s">
        <v>594</v>
      </c>
      <c r="H403" s="66"/>
      <c r="I403" s="20"/>
      <c r="J403" s="4"/>
      <c r="K403" s="4"/>
      <c r="L403" s="123"/>
      <c r="AH403" s="2"/>
      <c r="AI403" s="2"/>
      <c r="AJ403" s="2"/>
      <c r="AK403" s="2"/>
    </row>
    <row r="404" spans="2:37" ht="15" customHeight="1" x14ac:dyDescent="0.3">
      <c r="B404" s="7"/>
      <c r="C404" s="154"/>
      <c r="D404" s="15"/>
      <c r="E404" s="15"/>
      <c r="F404" s="70">
        <v>4234</v>
      </c>
      <c r="G404" s="19" t="s">
        <v>738</v>
      </c>
      <c r="H404" s="66"/>
      <c r="I404" s="20">
        <f>SUM(J404:K404)</f>
        <v>408.4</v>
      </c>
      <c r="J404" s="20">
        <v>408.4</v>
      </c>
      <c r="K404" s="4"/>
      <c r="L404" s="123"/>
      <c r="AH404" s="2"/>
      <c r="AI404" s="2"/>
      <c r="AJ404" s="2"/>
      <c r="AK404" s="2"/>
    </row>
    <row r="405" spans="2:37" ht="24.75" customHeight="1" x14ac:dyDescent="0.3">
      <c r="B405" s="7">
        <v>2840</v>
      </c>
      <c r="C405" s="153" t="s">
        <v>121</v>
      </c>
      <c r="D405" s="51">
        <v>4</v>
      </c>
      <c r="E405" s="51">
        <v>0</v>
      </c>
      <c r="F405" s="74"/>
      <c r="G405" s="58" t="s">
        <v>504</v>
      </c>
      <c r="H405" s="83" t="s">
        <v>12</v>
      </c>
      <c r="I405" s="4">
        <f t="shared" si="10"/>
        <v>2657</v>
      </c>
      <c r="J405" s="4">
        <f>SUM(J406,J408,J413)</f>
        <v>2657</v>
      </c>
      <c r="K405" s="4">
        <f>SUM(K406,K408,K413)</f>
        <v>0</v>
      </c>
      <c r="L405" s="123"/>
      <c r="AH405" s="2"/>
      <c r="AI405" s="2"/>
      <c r="AJ405" s="2"/>
      <c r="AK405" s="2"/>
    </row>
    <row r="406" spans="2:37" ht="15" hidden="1" customHeight="1" x14ac:dyDescent="0.3">
      <c r="B406" s="7">
        <v>2841</v>
      </c>
      <c r="C406" s="154" t="s">
        <v>121</v>
      </c>
      <c r="D406" s="15">
        <v>4</v>
      </c>
      <c r="E406" s="15">
        <v>1</v>
      </c>
      <c r="F406" s="70"/>
      <c r="G406" s="65" t="s">
        <v>505</v>
      </c>
      <c r="H406" s="83"/>
      <c r="I406" s="20">
        <f t="shared" si="10"/>
        <v>0</v>
      </c>
      <c r="J406" s="4"/>
      <c r="K406" s="4"/>
      <c r="L406" s="123"/>
      <c r="AH406" s="2"/>
      <c r="AI406" s="2"/>
      <c r="AJ406" s="2"/>
      <c r="AK406" s="2"/>
    </row>
    <row r="407" spans="2:37" ht="40.5" hidden="1" x14ac:dyDescent="0.3">
      <c r="B407" s="7"/>
      <c r="C407" s="154"/>
      <c r="D407" s="15"/>
      <c r="E407" s="15"/>
      <c r="F407" s="70"/>
      <c r="G407" s="65" t="s">
        <v>594</v>
      </c>
      <c r="H407" s="66"/>
      <c r="I407" s="20">
        <f t="shared" si="10"/>
        <v>0</v>
      </c>
      <c r="J407" s="4"/>
      <c r="K407" s="4"/>
      <c r="L407" s="123"/>
      <c r="AH407" s="2"/>
      <c r="AI407" s="2"/>
      <c r="AJ407" s="2"/>
      <c r="AK407" s="2"/>
    </row>
    <row r="408" spans="2:37" ht="29.25" customHeight="1" x14ac:dyDescent="0.3">
      <c r="B408" s="7">
        <v>2842</v>
      </c>
      <c r="C408" s="154" t="s">
        <v>121</v>
      </c>
      <c r="D408" s="15">
        <v>4</v>
      </c>
      <c r="E408" s="15">
        <v>2</v>
      </c>
      <c r="F408" s="70"/>
      <c r="G408" s="65" t="s">
        <v>506</v>
      </c>
      <c r="H408" s="83"/>
      <c r="I408" s="4">
        <f t="shared" si="10"/>
        <v>110</v>
      </c>
      <c r="J408" s="4">
        <f>SUM(J411:J412)</f>
        <v>110</v>
      </c>
      <c r="K408" s="4">
        <f>SUM(K411:K411)</f>
        <v>0</v>
      </c>
      <c r="L408" s="123"/>
      <c r="AH408" s="2"/>
      <c r="AI408" s="2"/>
      <c r="AJ408" s="2"/>
      <c r="AK408" s="2"/>
    </row>
    <row r="409" spans="2:37" ht="40.5" hidden="1" x14ac:dyDescent="0.3">
      <c r="B409" s="7"/>
      <c r="C409" s="154"/>
      <c r="D409" s="15"/>
      <c r="E409" s="15"/>
      <c r="F409" s="70"/>
      <c r="G409" s="65" t="s">
        <v>594</v>
      </c>
      <c r="H409" s="66"/>
      <c r="I409" s="20">
        <f t="shared" si="10"/>
        <v>0</v>
      </c>
      <c r="J409" s="4"/>
      <c r="K409" s="4"/>
      <c r="L409" s="123"/>
      <c r="AH409" s="2"/>
      <c r="AI409" s="2"/>
      <c r="AJ409" s="2"/>
      <c r="AK409" s="2"/>
    </row>
    <row r="410" spans="2:37" ht="40.5" x14ac:dyDescent="0.3">
      <c r="B410" s="7"/>
      <c r="C410" s="154"/>
      <c r="D410" s="15"/>
      <c r="E410" s="15"/>
      <c r="F410" s="70"/>
      <c r="G410" s="65" t="s">
        <v>594</v>
      </c>
      <c r="H410" s="66"/>
      <c r="I410" s="20"/>
      <c r="J410" s="4"/>
      <c r="K410" s="4"/>
      <c r="L410" s="123"/>
      <c r="AH410" s="2"/>
      <c r="AI410" s="2"/>
      <c r="AJ410" s="2"/>
      <c r="AK410" s="2"/>
    </row>
    <row r="411" spans="2:37" ht="15" hidden="1" customHeight="1" x14ac:dyDescent="0.3">
      <c r="B411" s="7"/>
      <c r="C411" s="154"/>
      <c r="D411" s="15"/>
      <c r="E411" s="15"/>
      <c r="F411" s="70">
        <v>4639</v>
      </c>
      <c r="G411" s="8" t="s">
        <v>605</v>
      </c>
      <c r="H411" s="66"/>
      <c r="I411" s="20">
        <f t="shared" si="10"/>
        <v>0</v>
      </c>
      <c r="J411" s="4">
        <v>0</v>
      </c>
      <c r="K411" s="4">
        <v>0</v>
      </c>
      <c r="L411" s="123"/>
      <c r="AH411" s="2"/>
      <c r="AI411" s="2"/>
      <c r="AJ411" s="2"/>
      <c r="AK411" s="2"/>
    </row>
    <row r="412" spans="2:37" ht="25.5" customHeight="1" x14ac:dyDescent="0.3">
      <c r="B412" s="7"/>
      <c r="C412" s="154"/>
      <c r="D412" s="15"/>
      <c r="E412" s="15"/>
      <c r="F412" s="70">
        <v>4819</v>
      </c>
      <c r="G412" s="19" t="s">
        <v>573</v>
      </c>
      <c r="H412" s="66"/>
      <c r="I412" s="4">
        <f>SUM(J412:K412)</f>
        <v>110</v>
      </c>
      <c r="J412" s="4">
        <v>110</v>
      </c>
      <c r="K412" s="4">
        <v>0</v>
      </c>
      <c r="L412" s="123"/>
      <c r="AH412" s="2"/>
      <c r="AI412" s="2"/>
      <c r="AJ412" s="2"/>
      <c r="AK412" s="2"/>
    </row>
    <row r="413" spans="2:37" ht="27" customHeight="1" x14ac:dyDescent="0.3">
      <c r="B413" s="7">
        <v>2843</v>
      </c>
      <c r="C413" s="154" t="s">
        <v>121</v>
      </c>
      <c r="D413" s="15">
        <v>4</v>
      </c>
      <c r="E413" s="15">
        <v>3</v>
      </c>
      <c r="F413" s="70"/>
      <c r="G413" s="65" t="s">
        <v>507</v>
      </c>
      <c r="H413" s="79" t="s">
        <v>13</v>
      </c>
      <c r="I413" s="20">
        <f t="shared" si="10"/>
        <v>2547</v>
      </c>
      <c r="J413" s="4">
        <f>SUM(J415,J416,J417)</f>
        <v>2547</v>
      </c>
      <c r="K413" s="4">
        <f>SUM(K415)</f>
        <v>0</v>
      </c>
      <c r="L413" s="123"/>
      <c r="AH413" s="2"/>
      <c r="AI413" s="2"/>
      <c r="AJ413" s="2"/>
      <c r="AK413" s="2"/>
    </row>
    <row r="414" spans="2:37" ht="40.5" x14ac:dyDescent="0.3">
      <c r="B414" s="7"/>
      <c r="C414" s="154"/>
      <c r="D414" s="15"/>
      <c r="E414" s="15"/>
      <c r="F414" s="70"/>
      <c r="G414" s="65" t="s">
        <v>594</v>
      </c>
      <c r="H414" s="66"/>
      <c r="I414" s="20"/>
      <c r="J414" s="4"/>
      <c r="K414" s="4"/>
      <c r="L414" s="123"/>
      <c r="AH414" s="2"/>
      <c r="AI414" s="2"/>
      <c r="AJ414" s="2"/>
      <c r="AK414" s="2"/>
    </row>
    <row r="415" spans="2:37" ht="15" customHeight="1" x14ac:dyDescent="0.3">
      <c r="B415" s="7"/>
      <c r="C415" s="154"/>
      <c r="D415" s="15"/>
      <c r="E415" s="15"/>
      <c r="F415" s="70">
        <v>4639</v>
      </c>
      <c r="G415" s="8" t="s">
        <v>605</v>
      </c>
      <c r="H415" s="66"/>
      <c r="I415" s="20">
        <f t="shared" si="10"/>
        <v>2067</v>
      </c>
      <c r="J415" s="4">
        <v>2067</v>
      </c>
      <c r="K415" s="4">
        <v>0</v>
      </c>
      <c r="L415" s="123"/>
      <c r="AH415" s="2"/>
      <c r="AI415" s="2"/>
      <c r="AJ415" s="2"/>
      <c r="AK415" s="2"/>
    </row>
    <row r="416" spans="2:37" ht="15" hidden="1" customHeight="1" x14ac:dyDescent="0.3">
      <c r="B416" s="7"/>
      <c r="C416" s="154"/>
      <c r="D416" s="15"/>
      <c r="E416" s="15"/>
      <c r="F416" s="70">
        <v>4657</v>
      </c>
      <c r="G416" s="8" t="s">
        <v>645</v>
      </c>
      <c r="H416" s="66"/>
      <c r="I416" s="20">
        <f>J416</f>
        <v>0</v>
      </c>
      <c r="J416" s="4">
        <v>0</v>
      </c>
      <c r="K416" s="4"/>
      <c r="L416" s="123"/>
      <c r="AH416" s="2"/>
      <c r="AI416" s="2"/>
      <c r="AJ416" s="2"/>
      <c r="AK416" s="2"/>
    </row>
    <row r="417" spans="2:37" ht="30" customHeight="1" x14ac:dyDescent="0.3">
      <c r="B417" s="7"/>
      <c r="C417" s="154"/>
      <c r="D417" s="15"/>
      <c r="E417" s="15"/>
      <c r="F417" s="70">
        <v>4657</v>
      </c>
      <c r="G417" s="8" t="s">
        <v>740</v>
      </c>
      <c r="H417" s="66"/>
      <c r="I417" s="20">
        <f>J417</f>
        <v>480</v>
      </c>
      <c r="J417" s="20">
        <v>480</v>
      </c>
      <c r="K417" s="4"/>
      <c r="L417" s="123"/>
      <c r="AH417" s="2"/>
      <c r="AI417" s="2"/>
      <c r="AJ417" s="2"/>
      <c r="AK417" s="2"/>
    </row>
    <row r="418" spans="2:37" ht="17.25" customHeight="1" x14ac:dyDescent="0.3">
      <c r="B418" s="7"/>
      <c r="C418" s="154"/>
      <c r="D418" s="15"/>
      <c r="E418" s="15"/>
      <c r="F418" s="70"/>
      <c r="G418" s="8" t="s">
        <v>568</v>
      </c>
      <c r="H418" s="66"/>
      <c r="I418" s="20">
        <f>J418</f>
        <v>480</v>
      </c>
      <c r="J418" s="20">
        <v>480</v>
      </c>
      <c r="K418" s="4"/>
      <c r="L418" s="123"/>
      <c r="AH418" s="2"/>
      <c r="AI418" s="2"/>
      <c r="AJ418" s="2"/>
      <c r="AK418" s="2"/>
    </row>
    <row r="419" spans="2:37" ht="38.25" customHeight="1" x14ac:dyDescent="0.3">
      <c r="B419" s="7">
        <v>2850</v>
      </c>
      <c r="C419" s="153" t="s">
        <v>121</v>
      </c>
      <c r="D419" s="51">
        <v>5</v>
      </c>
      <c r="E419" s="51">
        <v>0</v>
      </c>
      <c r="F419" s="74"/>
      <c r="G419" s="100" t="s">
        <v>508</v>
      </c>
      <c r="H419" s="83" t="s">
        <v>14</v>
      </c>
      <c r="I419" s="4">
        <f t="shared" si="10"/>
        <v>3500</v>
      </c>
      <c r="J419" s="4">
        <f>SUM(J420)</f>
        <v>0</v>
      </c>
      <c r="K419" s="4">
        <f>SUM(K420)</f>
        <v>3500</v>
      </c>
      <c r="L419" s="123"/>
      <c r="AH419" s="2"/>
      <c r="AI419" s="2"/>
      <c r="AJ419" s="2"/>
      <c r="AK419" s="2"/>
    </row>
    <row r="420" spans="2:37" ht="27" customHeight="1" x14ac:dyDescent="0.3">
      <c r="B420" s="7">
        <v>2851</v>
      </c>
      <c r="C420" s="153" t="s">
        <v>121</v>
      </c>
      <c r="D420" s="51">
        <v>5</v>
      </c>
      <c r="E420" s="51">
        <v>1</v>
      </c>
      <c r="F420" s="74"/>
      <c r="G420" s="101" t="s">
        <v>509</v>
      </c>
      <c r="H420" s="79" t="s">
        <v>15</v>
      </c>
      <c r="I420" s="20">
        <f t="shared" si="10"/>
        <v>3500</v>
      </c>
      <c r="J420" s="4">
        <v>0</v>
      </c>
      <c r="K420" s="4">
        <f>K422</f>
        <v>3500</v>
      </c>
      <c r="L420" s="123"/>
      <c r="AH420" s="2"/>
      <c r="AI420" s="2"/>
      <c r="AJ420" s="2"/>
      <c r="AK420" s="2"/>
    </row>
    <row r="421" spans="2:37" ht="40.5" x14ac:dyDescent="0.3">
      <c r="B421" s="7"/>
      <c r="C421" s="154"/>
      <c r="D421" s="15"/>
      <c r="E421" s="15"/>
      <c r="F421" s="70"/>
      <c r="G421" s="65" t="s">
        <v>594</v>
      </c>
      <c r="H421" s="66"/>
      <c r="I421" s="4"/>
      <c r="J421" s="4"/>
      <c r="K421" s="4"/>
      <c r="L421" s="123"/>
      <c r="AH421" s="2"/>
      <c r="AI421" s="2"/>
      <c r="AJ421" s="2"/>
      <c r="AK421" s="2"/>
    </row>
    <row r="422" spans="2:37" x14ac:dyDescent="0.3">
      <c r="B422" s="7"/>
      <c r="C422" s="154"/>
      <c r="D422" s="15"/>
      <c r="E422" s="15"/>
      <c r="F422" s="70">
        <v>5134</v>
      </c>
      <c r="G422" s="80" t="s">
        <v>584</v>
      </c>
      <c r="H422" s="66"/>
      <c r="I422" s="4">
        <f>K422</f>
        <v>3500</v>
      </c>
      <c r="J422" s="4"/>
      <c r="K422" s="4">
        <v>3500</v>
      </c>
      <c r="L422" s="123"/>
      <c r="AH422" s="2"/>
      <c r="AI422" s="2"/>
      <c r="AJ422" s="2"/>
      <c r="AK422" s="2"/>
    </row>
    <row r="423" spans="2:37" ht="27" hidden="1" customHeight="1" x14ac:dyDescent="0.3">
      <c r="B423" s="7">
        <v>2860</v>
      </c>
      <c r="C423" s="153" t="s">
        <v>121</v>
      </c>
      <c r="D423" s="51">
        <v>6</v>
      </c>
      <c r="E423" s="51">
        <v>0</v>
      </c>
      <c r="F423" s="74"/>
      <c r="G423" s="100" t="s">
        <v>510</v>
      </c>
      <c r="H423" s="83" t="s">
        <v>65</v>
      </c>
      <c r="I423" s="20">
        <f t="shared" si="10"/>
        <v>0</v>
      </c>
      <c r="J423" s="4">
        <f>SUM(J424)</f>
        <v>0</v>
      </c>
      <c r="K423" s="4">
        <f>SUM(K424)</f>
        <v>0</v>
      </c>
      <c r="L423" s="123"/>
      <c r="AH423" s="2"/>
      <c r="AI423" s="2"/>
      <c r="AJ423" s="2"/>
      <c r="AK423" s="2"/>
    </row>
    <row r="424" spans="2:37" ht="15" hidden="1" customHeight="1" x14ac:dyDescent="0.3">
      <c r="B424" s="7">
        <v>2861</v>
      </c>
      <c r="C424" s="154" t="s">
        <v>121</v>
      </c>
      <c r="D424" s="15">
        <v>6</v>
      </c>
      <c r="E424" s="15">
        <v>1</v>
      </c>
      <c r="F424" s="70"/>
      <c r="G424" s="101" t="s">
        <v>511</v>
      </c>
      <c r="H424" s="79" t="s">
        <v>66</v>
      </c>
      <c r="I424" s="20">
        <f t="shared" ref="I424:I487" si="11">SUM(J424:K424)</f>
        <v>0</v>
      </c>
      <c r="J424" s="4">
        <v>0</v>
      </c>
      <c r="K424" s="4">
        <v>0</v>
      </c>
      <c r="L424" s="123"/>
      <c r="AH424" s="2"/>
      <c r="AI424" s="2"/>
      <c r="AJ424" s="2"/>
      <c r="AK424" s="2"/>
    </row>
    <row r="425" spans="2:37" ht="40.5" hidden="1" x14ac:dyDescent="0.3">
      <c r="B425" s="7"/>
      <c r="C425" s="154"/>
      <c r="D425" s="15"/>
      <c r="E425" s="15"/>
      <c r="F425" s="70"/>
      <c r="G425" s="65" t="s">
        <v>594</v>
      </c>
      <c r="H425" s="66"/>
      <c r="I425" s="4">
        <f t="shared" si="11"/>
        <v>0</v>
      </c>
      <c r="J425" s="4"/>
      <c r="K425" s="4"/>
      <c r="L425" s="123"/>
      <c r="AH425" s="2"/>
      <c r="AI425" s="2"/>
      <c r="AJ425" s="2"/>
      <c r="AK425" s="2"/>
    </row>
    <row r="426" spans="2:37" s="55" customFormat="1" ht="38.25" customHeight="1" x14ac:dyDescent="0.2">
      <c r="B426" s="15">
        <v>2900</v>
      </c>
      <c r="C426" s="153" t="s">
        <v>122</v>
      </c>
      <c r="D426" s="51">
        <v>0</v>
      </c>
      <c r="E426" s="51">
        <v>0</v>
      </c>
      <c r="F426" s="74"/>
      <c r="G426" s="84" t="s">
        <v>621</v>
      </c>
      <c r="H426" s="81" t="s">
        <v>67</v>
      </c>
      <c r="I426" s="20">
        <f t="shared" si="11"/>
        <v>276030</v>
      </c>
      <c r="J426" s="20">
        <f>SUM(J427,J447,J474,J483,J487,J491)</f>
        <v>231132.1</v>
      </c>
      <c r="K426" s="20">
        <f>K427+K487+K491+K447</f>
        <v>44897.9</v>
      </c>
      <c r="L426" s="221"/>
      <c r="M426" s="54"/>
      <c r="N426" s="54"/>
      <c r="O426" s="54"/>
      <c r="P426" s="54"/>
      <c r="Q426" s="33"/>
      <c r="S426" s="56"/>
      <c r="AH426" s="82"/>
      <c r="AI426" s="82"/>
      <c r="AJ426" s="82"/>
      <c r="AK426" s="82"/>
    </row>
    <row r="427" spans="2:37" ht="26.25" customHeight="1" x14ac:dyDescent="0.3">
      <c r="B427" s="7">
        <v>2910</v>
      </c>
      <c r="C427" s="153" t="s">
        <v>122</v>
      </c>
      <c r="D427" s="51">
        <v>1</v>
      </c>
      <c r="E427" s="51">
        <v>0</v>
      </c>
      <c r="F427" s="74"/>
      <c r="G427" s="58" t="s">
        <v>512</v>
      </c>
      <c r="H427" s="59" t="s">
        <v>68</v>
      </c>
      <c r="I427" s="4">
        <f t="shared" si="11"/>
        <v>224638.4</v>
      </c>
      <c r="J427" s="4">
        <f>SUM(J428)</f>
        <v>179740.5</v>
      </c>
      <c r="K427" s="4">
        <f>SUM(K428)</f>
        <v>44897.9</v>
      </c>
      <c r="L427" s="123"/>
      <c r="AH427" s="2"/>
      <c r="AI427" s="2"/>
      <c r="AJ427" s="2"/>
      <c r="AK427" s="2"/>
    </row>
    <row r="428" spans="2:37" ht="15" customHeight="1" x14ac:dyDescent="0.3">
      <c r="B428" s="7">
        <v>2911</v>
      </c>
      <c r="C428" s="154" t="s">
        <v>122</v>
      </c>
      <c r="D428" s="15">
        <v>1</v>
      </c>
      <c r="E428" s="15">
        <v>1</v>
      </c>
      <c r="F428" s="70"/>
      <c r="G428" s="65" t="s">
        <v>513</v>
      </c>
      <c r="H428" s="79" t="s">
        <v>69</v>
      </c>
      <c r="I428" s="20">
        <f t="shared" si="11"/>
        <v>224638.4</v>
      </c>
      <c r="J428" s="4">
        <f>J430+J431+J432+J433+J434+J435+J436+J437+J438</f>
        <v>179740.5</v>
      </c>
      <c r="K428" s="4">
        <f>K440+K441+K442+K443+K446</f>
        <v>44897.9</v>
      </c>
      <c r="L428" s="123"/>
      <c r="AH428" s="2"/>
      <c r="AI428" s="2"/>
      <c r="AJ428" s="2"/>
      <c r="AK428" s="2"/>
    </row>
    <row r="429" spans="2:37" ht="40.5" x14ac:dyDescent="0.3">
      <c r="B429" s="7"/>
      <c r="C429" s="154"/>
      <c r="D429" s="15"/>
      <c r="E429" s="15"/>
      <c r="F429" s="70"/>
      <c r="G429" s="65" t="s">
        <v>594</v>
      </c>
      <c r="H429" s="66"/>
      <c r="I429" s="20"/>
      <c r="J429" s="4"/>
      <c r="K429" s="4"/>
      <c r="L429" s="123"/>
      <c r="AH429" s="2"/>
      <c r="AI429" s="2"/>
      <c r="AJ429" s="2"/>
      <c r="AK429" s="2"/>
    </row>
    <row r="430" spans="2:37" ht="17.25" hidden="1" customHeight="1" x14ac:dyDescent="0.3">
      <c r="B430" s="7"/>
      <c r="C430" s="154"/>
      <c r="D430" s="15"/>
      <c r="E430" s="15"/>
      <c r="F430" s="70">
        <v>4269</v>
      </c>
      <c r="G430" s="19" t="s">
        <v>564</v>
      </c>
      <c r="H430" s="66"/>
      <c r="I430" s="4">
        <f t="shared" ref="I430:I438" si="12">J430</f>
        <v>0</v>
      </c>
      <c r="J430" s="4">
        <v>0</v>
      </c>
      <c r="K430" s="4"/>
      <c r="L430" s="123"/>
      <c r="N430" s="1">
        <v>83358700</v>
      </c>
      <c r="O430" s="1">
        <v>36595.800000000003</v>
      </c>
      <c r="P430" s="1">
        <v>27767000</v>
      </c>
      <c r="R430" s="22">
        <f>SUM(N430:Q430)</f>
        <v>111162295.8</v>
      </c>
      <c r="AH430" s="2"/>
      <c r="AI430" s="2"/>
      <c r="AJ430" s="2"/>
      <c r="AK430" s="2"/>
    </row>
    <row r="431" spans="2:37" ht="28.5" customHeight="1" x14ac:dyDescent="0.3">
      <c r="B431" s="7"/>
      <c r="C431" s="154"/>
      <c r="D431" s="15"/>
      <c r="E431" s="15"/>
      <c r="F431" s="70">
        <v>4511</v>
      </c>
      <c r="G431" s="19" t="s">
        <v>565</v>
      </c>
      <c r="H431" s="66"/>
      <c r="I431" s="4">
        <f t="shared" si="12"/>
        <v>168561.5</v>
      </c>
      <c r="J431" s="4">
        <v>168561.5</v>
      </c>
      <c r="K431" s="4"/>
      <c r="L431" s="123"/>
      <c r="R431" s="156"/>
      <c r="S431" s="5"/>
      <c r="AH431" s="2"/>
      <c r="AI431" s="2"/>
      <c r="AJ431" s="2"/>
      <c r="AK431" s="2"/>
    </row>
    <row r="432" spans="2:37" ht="21" customHeight="1" x14ac:dyDescent="0.3">
      <c r="B432" s="7"/>
      <c r="C432" s="154"/>
      <c r="D432" s="15"/>
      <c r="E432" s="15"/>
      <c r="F432" s="70">
        <v>4212</v>
      </c>
      <c r="G432" s="19" t="s">
        <v>546</v>
      </c>
      <c r="H432" s="66"/>
      <c r="I432" s="4">
        <f t="shared" si="12"/>
        <v>8000</v>
      </c>
      <c r="J432" s="4">
        <v>8000</v>
      </c>
      <c r="K432" s="4">
        <v>0</v>
      </c>
      <c r="L432" s="123"/>
      <c r="AH432" s="2"/>
      <c r="AI432" s="2"/>
      <c r="AJ432" s="2"/>
      <c r="AK432" s="2"/>
    </row>
    <row r="433" spans="2:38" ht="21" customHeight="1" x14ac:dyDescent="0.3">
      <c r="B433" s="7"/>
      <c r="C433" s="154"/>
      <c r="D433" s="15"/>
      <c r="E433" s="15"/>
      <c r="F433" s="70">
        <v>4213</v>
      </c>
      <c r="G433" s="19" t="s">
        <v>547</v>
      </c>
      <c r="H433" s="66"/>
      <c r="I433" s="4">
        <f t="shared" si="12"/>
        <v>600</v>
      </c>
      <c r="J433" s="4">
        <v>600</v>
      </c>
      <c r="K433" s="4"/>
      <c r="L433" s="123"/>
      <c r="AH433" s="2"/>
      <c r="AI433" s="2"/>
      <c r="AJ433" s="2"/>
      <c r="AK433" s="2"/>
    </row>
    <row r="434" spans="2:38" ht="20.25" customHeight="1" x14ac:dyDescent="0.3">
      <c r="B434" s="7"/>
      <c r="C434" s="154"/>
      <c r="D434" s="15"/>
      <c r="E434" s="15"/>
      <c r="F434" s="70">
        <v>4214</v>
      </c>
      <c r="G434" s="19" t="s">
        <v>548</v>
      </c>
      <c r="H434" s="66"/>
      <c r="I434" s="4">
        <f t="shared" si="12"/>
        <v>0</v>
      </c>
      <c r="J434" s="4">
        <v>0</v>
      </c>
      <c r="K434" s="4"/>
      <c r="L434" s="123"/>
      <c r="AH434" s="2"/>
      <c r="AI434" s="2"/>
      <c r="AJ434" s="2"/>
      <c r="AK434" s="2"/>
    </row>
    <row r="435" spans="2:38" ht="20.25" customHeight="1" x14ac:dyDescent="0.3">
      <c r="B435" s="7"/>
      <c r="C435" s="154"/>
      <c r="D435" s="15"/>
      <c r="E435" s="15"/>
      <c r="F435" s="70">
        <v>4241</v>
      </c>
      <c r="G435" s="19" t="s">
        <v>557</v>
      </c>
      <c r="H435" s="66"/>
      <c r="I435" s="4">
        <f t="shared" si="12"/>
        <v>99</v>
      </c>
      <c r="J435" s="4">
        <v>99</v>
      </c>
      <c r="K435" s="4"/>
      <c r="L435" s="123"/>
      <c r="AH435" s="2"/>
      <c r="AI435" s="2"/>
      <c r="AJ435" s="2"/>
      <c r="AK435" s="2"/>
    </row>
    <row r="436" spans="2:38" ht="20.25" customHeight="1" x14ac:dyDescent="0.3">
      <c r="B436" s="7"/>
      <c r="C436" s="154"/>
      <c r="D436" s="15"/>
      <c r="E436" s="15"/>
      <c r="F436" s="70">
        <v>4262</v>
      </c>
      <c r="G436" s="19" t="s">
        <v>561</v>
      </c>
      <c r="H436" s="66"/>
      <c r="I436" s="4">
        <f t="shared" si="12"/>
        <v>1200</v>
      </c>
      <c r="J436" s="4">
        <v>1200</v>
      </c>
      <c r="K436" s="4"/>
      <c r="L436" s="123"/>
      <c r="AH436" s="2"/>
      <c r="AI436" s="2"/>
      <c r="AJ436" s="2"/>
      <c r="AK436" s="2"/>
    </row>
    <row r="437" spans="2:38" ht="21" customHeight="1" x14ac:dyDescent="0.3">
      <c r="B437" s="7"/>
      <c r="C437" s="154"/>
      <c r="D437" s="15"/>
      <c r="E437" s="15"/>
      <c r="F437" s="70">
        <v>4267</v>
      </c>
      <c r="G437" s="19" t="s">
        <v>563</v>
      </c>
      <c r="H437" s="66"/>
      <c r="I437" s="4">
        <f t="shared" si="12"/>
        <v>0</v>
      </c>
      <c r="J437" s="4">
        <v>0</v>
      </c>
      <c r="K437" s="4"/>
      <c r="L437" s="123"/>
      <c r="AH437" s="2"/>
      <c r="AI437" s="2"/>
      <c r="AJ437" s="2"/>
      <c r="AK437" s="2"/>
    </row>
    <row r="438" spans="2:38" ht="42" customHeight="1" x14ac:dyDescent="0.3">
      <c r="B438" s="7"/>
      <c r="C438" s="154"/>
      <c r="D438" s="15"/>
      <c r="E438" s="15"/>
      <c r="F438" s="70">
        <v>4655</v>
      </c>
      <c r="G438" s="19" t="s">
        <v>569</v>
      </c>
      <c r="H438" s="66"/>
      <c r="I438" s="4">
        <f t="shared" si="12"/>
        <v>1280</v>
      </c>
      <c r="J438" s="4">
        <v>1280</v>
      </c>
      <c r="K438" s="4"/>
      <c r="L438" s="123"/>
      <c r="AH438" s="2"/>
      <c r="AI438" s="2"/>
      <c r="AJ438" s="2"/>
      <c r="AK438" s="2"/>
    </row>
    <row r="439" spans="2:38" ht="19.5" customHeight="1" x14ac:dyDescent="0.3">
      <c r="B439" s="7"/>
      <c r="C439" s="154"/>
      <c r="D439" s="15"/>
      <c r="E439" s="15"/>
      <c r="F439" s="70">
        <v>5134</v>
      </c>
      <c r="G439" s="19" t="s">
        <v>584</v>
      </c>
      <c r="H439" s="66"/>
      <c r="I439" s="4"/>
      <c r="J439" s="4"/>
      <c r="K439" s="4">
        <v>0</v>
      </c>
      <c r="L439" s="123"/>
      <c r="AH439" s="2"/>
      <c r="AI439" s="2"/>
      <c r="AJ439" s="2"/>
      <c r="AK439" s="2"/>
    </row>
    <row r="440" spans="2:38" x14ac:dyDescent="0.3">
      <c r="B440" s="7"/>
      <c r="C440" s="154"/>
      <c r="D440" s="15"/>
      <c r="E440" s="15"/>
      <c r="F440" s="70">
        <v>5112</v>
      </c>
      <c r="G440" s="19" t="s">
        <v>578</v>
      </c>
      <c r="H440" s="66"/>
      <c r="I440" s="20">
        <f>K440</f>
        <v>32397.9</v>
      </c>
      <c r="J440" s="4"/>
      <c r="K440" s="4">
        <v>32397.9</v>
      </c>
      <c r="L440" s="123"/>
      <c r="Q440" s="123"/>
      <c r="R440" s="164"/>
      <c r="AH440" s="2"/>
      <c r="AI440" s="2"/>
      <c r="AJ440" s="2"/>
      <c r="AK440" s="2"/>
      <c r="AL440" s="18"/>
    </row>
    <row r="441" spans="2:38" x14ac:dyDescent="0.3">
      <c r="B441" s="7"/>
      <c r="C441" s="154"/>
      <c r="D441" s="15"/>
      <c r="E441" s="15"/>
      <c r="F441" s="70">
        <v>5134</v>
      </c>
      <c r="G441" s="73" t="s">
        <v>584</v>
      </c>
      <c r="H441" s="66"/>
      <c r="I441" s="20">
        <f>K441</f>
        <v>0</v>
      </c>
      <c r="J441" s="4"/>
      <c r="K441" s="4"/>
      <c r="L441" s="123"/>
      <c r="AH441" s="2"/>
      <c r="AI441" s="2"/>
      <c r="AJ441" s="2"/>
      <c r="AK441" s="2"/>
      <c r="AL441" s="18"/>
    </row>
    <row r="442" spans="2:38" ht="30.75" customHeight="1" x14ac:dyDescent="0.3">
      <c r="B442" s="7"/>
      <c r="C442" s="154"/>
      <c r="D442" s="15"/>
      <c r="E442" s="15"/>
      <c r="F442" s="70">
        <v>5113</v>
      </c>
      <c r="G442" s="73" t="s">
        <v>579</v>
      </c>
      <c r="H442" s="66"/>
      <c r="I442" s="20">
        <f>K442</f>
        <v>5000</v>
      </c>
      <c r="J442" s="4"/>
      <c r="K442" s="20">
        <v>5000</v>
      </c>
      <c r="L442" s="221"/>
      <c r="AH442" s="2"/>
      <c r="AI442" s="2"/>
      <c r="AJ442" s="2"/>
      <c r="AK442" s="2"/>
      <c r="AL442" s="18"/>
    </row>
    <row r="443" spans="2:38" x14ac:dyDescent="0.3">
      <c r="B443" s="7"/>
      <c r="C443" s="154"/>
      <c r="D443" s="15"/>
      <c r="E443" s="15"/>
      <c r="F443" s="70">
        <v>5122</v>
      </c>
      <c r="G443" s="19" t="s">
        <v>581</v>
      </c>
      <c r="H443" s="66"/>
      <c r="I443" s="20">
        <f>K443</f>
        <v>2500</v>
      </c>
      <c r="J443" s="4">
        <v>0</v>
      </c>
      <c r="K443" s="4">
        <v>2500</v>
      </c>
      <c r="L443" s="123"/>
      <c r="AH443" s="2"/>
      <c r="AI443" s="2"/>
      <c r="AJ443" s="2"/>
      <c r="AK443" s="2"/>
      <c r="AL443" s="18"/>
    </row>
    <row r="444" spans="2:38" hidden="1" x14ac:dyDescent="0.3">
      <c r="B444" s="7">
        <v>2912</v>
      </c>
      <c r="C444" s="154" t="s">
        <v>122</v>
      </c>
      <c r="D444" s="15">
        <v>1</v>
      </c>
      <c r="E444" s="15">
        <v>2</v>
      </c>
      <c r="F444" s="70"/>
      <c r="G444" s="65" t="s">
        <v>514</v>
      </c>
      <c r="H444" s="79" t="s">
        <v>70</v>
      </c>
      <c r="I444" s="20">
        <f>SUM(J444:K444)</f>
        <v>0</v>
      </c>
      <c r="J444" s="4">
        <v>0</v>
      </c>
      <c r="K444" s="4">
        <v>0</v>
      </c>
      <c r="L444" s="123"/>
      <c r="AH444" s="2"/>
      <c r="AI444" s="2"/>
      <c r="AJ444" s="2"/>
      <c r="AK444" s="2"/>
      <c r="AL444" s="18"/>
    </row>
    <row r="445" spans="2:38" ht="40.5" hidden="1" x14ac:dyDescent="0.3">
      <c r="B445" s="7"/>
      <c r="C445" s="154"/>
      <c r="D445" s="15"/>
      <c r="E445" s="15"/>
      <c r="F445" s="70"/>
      <c r="G445" s="65" t="s">
        <v>594</v>
      </c>
      <c r="H445" s="66"/>
      <c r="I445" s="20">
        <f>SUM(J445:K445)</f>
        <v>0</v>
      </c>
      <c r="J445" s="4"/>
      <c r="K445" s="4"/>
      <c r="L445" s="123"/>
      <c r="AH445" s="2"/>
      <c r="AI445" s="2"/>
      <c r="AJ445" s="2"/>
      <c r="AK445" s="2"/>
      <c r="AL445" s="18"/>
    </row>
    <row r="446" spans="2:38" x14ac:dyDescent="0.3">
      <c r="B446" s="7"/>
      <c r="C446" s="154"/>
      <c r="D446" s="15"/>
      <c r="E446" s="15"/>
      <c r="F446" s="70">
        <v>5131</v>
      </c>
      <c r="G446" s="80" t="s">
        <v>583</v>
      </c>
      <c r="H446" s="66"/>
      <c r="I446" s="20">
        <f>K446</f>
        <v>5000</v>
      </c>
      <c r="J446" s="4">
        <v>0</v>
      </c>
      <c r="K446" s="4">
        <v>5000</v>
      </c>
      <c r="L446" s="123"/>
      <c r="AH446" s="2"/>
      <c r="AI446" s="2"/>
      <c r="AJ446" s="2"/>
      <c r="AK446" s="2"/>
      <c r="AL446" s="18"/>
    </row>
    <row r="447" spans="2:38" ht="15" customHeight="1" x14ac:dyDescent="0.3">
      <c r="B447" s="7">
        <v>2920</v>
      </c>
      <c r="C447" s="153" t="s">
        <v>122</v>
      </c>
      <c r="D447" s="51">
        <v>2</v>
      </c>
      <c r="E447" s="51">
        <v>0</v>
      </c>
      <c r="F447" s="74"/>
      <c r="G447" s="58" t="s">
        <v>515</v>
      </c>
      <c r="H447" s="59" t="s">
        <v>71</v>
      </c>
      <c r="I447" s="20">
        <f t="shared" si="11"/>
        <v>10500</v>
      </c>
      <c r="J447" s="4">
        <f>SUM(J448)</f>
        <v>10500</v>
      </c>
      <c r="K447" s="4">
        <f>SUM(K448)</f>
        <v>0</v>
      </c>
      <c r="L447" s="123"/>
      <c r="AH447" s="2"/>
      <c r="AI447" s="2"/>
      <c r="AJ447" s="2"/>
      <c r="AK447" s="2"/>
    </row>
    <row r="448" spans="2:38" ht="15" customHeight="1" x14ac:dyDescent="0.3">
      <c r="B448" s="7">
        <v>2922</v>
      </c>
      <c r="C448" s="154" t="s">
        <v>122</v>
      </c>
      <c r="D448" s="15">
        <v>2</v>
      </c>
      <c r="E448" s="15">
        <v>2</v>
      </c>
      <c r="F448" s="70"/>
      <c r="G448" s="65" t="s">
        <v>737</v>
      </c>
      <c r="H448" s="79" t="s">
        <v>72</v>
      </c>
      <c r="I448" s="20">
        <f t="shared" si="11"/>
        <v>10500</v>
      </c>
      <c r="J448" s="4">
        <f>SUM(J451:J471)</f>
        <v>10500</v>
      </c>
      <c r="K448" s="4">
        <f>K473</f>
        <v>0</v>
      </c>
      <c r="L448" s="123"/>
      <c r="T448" s="1"/>
      <c r="AH448" s="2"/>
      <c r="AI448" s="2"/>
      <c r="AJ448" s="2"/>
      <c r="AK448" s="2"/>
    </row>
    <row r="449" spans="2:37" ht="40.5" hidden="1" x14ac:dyDescent="0.3">
      <c r="B449" s="7"/>
      <c r="C449" s="154"/>
      <c r="D449" s="15"/>
      <c r="E449" s="15"/>
      <c r="F449" s="70"/>
      <c r="G449" s="65" t="s">
        <v>594</v>
      </c>
      <c r="H449" s="66"/>
      <c r="I449" s="20">
        <f t="shared" si="11"/>
        <v>0</v>
      </c>
      <c r="J449" s="4"/>
      <c r="K449" s="4"/>
      <c r="L449" s="123"/>
      <c r="AH449" s="2"/>
      <c r="AI449" s="2"/>
      <c r="AJ449" s="2"/>
      <c r="AK449" s="2"/>
    </row>
    <row r="450" spans="2:37" ht="40.5" x14ac:dyDescent="0.3">
      <c r="B450" s="7"/>
      <c r="C450" s="154"/>
      <c r="D450" s="15"/>
      <c r="E450" s="15"/>
      <c r="F450" s="70"/>
      <c r="G450" s="65" t="s">
        <v>594</v>
      </c>
      <c r="H450" s="66"/>
      <c r="I450" s="20"/>
      <c r="J450" s="4"/>
      <c r="K450" s="4"/>
      <c r="L450" s="123"/>
      <c r="AH450" s="2"/>
      <c r="AI450" s="2"/>
      <c r="AJ450" s="2"/>
      <c r="AK450" s="2"/>
    </row>
    <row r="451" spans="2:37" ht="15" customHeight="1" x14ac:dyDescent="0.3">
      <c r="B451" s="7"/>
      <c r="C451" s="154"/>
      <c r="D451" s="15"/>
      <c r="E451" s="15"/>
      <c r="F451" s="70">
        <v>4261</v>
      </c>
      <c r="G451" s="19" t="s">
        <v>560</v>
      </c>
      <c r="H451" s="66"/>
      <c r="I451" s="20">
        <f t="shared" si="11"/>
        <v>2500</v>
      </c>
      <c r="J451" s="4">
        <v>2500</v>
      </c>
      <c r="K451" s="4">
        <v>0</v>
      </c>
      <c r="L451" s="123"/>
      <c r="AH451" s="2"/>
      <c r="AI451" s="2"/>
      <c r="AJ451" s="2"/>
      <c r="AK451" s="2"/>
    </row>
    <row r="452" spans="2:37" ht="42" customHeight="1" x14ac:dyDescent="0.3">
      <c r="B452" s="7"/>
      <c r="C452" s="154"/>
      <c r="D452" s="15"/>
      <c r="E452" s="15"/>
      <c r="F452" s="165" t="s">
        <v>656</v>
      </c>
      <c r="G452" s="19" t="s">
        <v>655</v>
      </c>
      <c r="H452" s="66"/>
      <c r="I452" s="14">
        <f>J452</f>
        <v>0</v>
      </c>
      <c r="J452" s="14">
        <v>0</v>
      </c>
      <c r="K452" s="4"/>
      <c r="L452" s="123"/>
      <c r="AH452" s="2"/>
      <c r="AI452" s="2"/>
      <c r="AJ452" s="2"/>
      <c r="AK452" s="2"/>
    </row>
    <row r="453" spans="2:37" ht="40.5" x14ac:dyDescent="0.3">
      <c r="B453" s="7"/>
      <c r="C453" s="154"/>
      <c r="D453" s="15"/>
      <c r="E453" s="15"/>
      <c r="F453" s="70">
        <v>4655</v>
      </c>
      <c r="G453" s="8" t="s">
        <v>648</v>
      </c>
      <c r="H453" s="66"/>
      <c r="I453" s="4">
        <f t="shared" si="11"/>
        <v>8000</v>
      </c>
      <c r="J453" s="4">
        <v>8000</v>
      </c>
      <c r="K453" s="4">
        <v>0</v>
      </c>
      <c r="L453" s="123"/>
      <c r="AH453" s="2"/>
      <c r="AI453" s="2"/>
      <c r="AJ453" s="2"/>
      <c r="AK453" s="2"/>
    </row>
    <row r="454" spans="2:37" ht="27" hidden="1" x14ac:dyDescent="0.3">
      <c r="B454" s="7"/>
      <c r="C454" s="154"/>
      <c r="D454" s="15"/>
      <c r="E454" s="15"/>
      <c r="F454" s="70">
        <v>4727</v>
      </c>
      <c r="G454" s="19" t="s">
        <v>571</v>
      </c>
      <c r="H454" s="66"/>
      <c r="I454" s="4">
        <f t="shared" si="11"/>
        <v>0</v>
      </c>
      <c r="J454" s="4">
        <v>0</v>
      </c>
      <c r="K454" s="4">
        <v>0</v>
      </c>
      <c r="L454" s="123"/>
      <c r="AH454" s="2"/>
      <c r="AI454" s="2"/>
      <c r="AJ454" s="2"/>
      <c r="AK454" s="2"/>
    </row>
    <row r="455" spans="2:37" ht="15" hidden="1" customHeight="1" x14ac:dyDescent="0.3">
      <c r="B455" s="7"/>
      <c r="C455" s="154"/>
      <c r="D455" s="15"/>
      <c r="E455" s="15"/>
      <c r="F455" s="70">
        <v>5134</v>
      </c>
      <c r="G455" s="19" t="s">
        <v>584</v>
      </c>
      <c r="H455" s="66"/>
      <c r="I455" s="4">
        <f t="shared" si="11"/>
        <v>0</v>
      </c>
      <c r="J455" s="4"/>
      <c r="K455" s="4">
        <v>0</v>
      </c>
      <c r="L455" s="123"/>
      <c r="AH455" s="2"/>
      <c r="AI455" s="2"/>
      <c r="AJ455" s="2"/>
      <c r="AK455" s="2"/>
    </row>
    <row r="456" spans="2:37" ht="15" hidden="1" customHeight="1" x14ac:dyDescent="0.3">
      <c r="B456" s="7"/>
      <c r="C456" s="154"/>
      <c r="D456" s="15"/>
      <c r="E456" s="15"/>
      <c r="F456" s="70">
        <v>4269</v>
      </c>
      <c r="G456" s="19" t="s">
        <v>604</v>
      </c>
      <c r="H456" s="66"/>
      <c r="I456" s="4">
        <f t="shared" si="11"/>
        <v>0</v>
      </c>
      <c r="J456" s="4">
        <v>0</v>
      </c>
      <c r="K456" s="4"/>
      <c r="L456" s="123"/>
      <c r="AH456" s="2"/>
      <c r="AI456" s="2"/>
      <c r="AJ456" s="2"/>
      <c r="AK456" s="2"/>
    </row>
    <row r="457" spans="2:37" ht="15" hidden="1" customHeight="1" x14ac:dyDescent="0.3">
      <c r="B457" s="7"/>
      <c r="C457" s="154"/>
      <c r="D457" s="15"/>
      <c r="E457" s="15"/>
      <c r="F457" s="70">
        <v>4269</v>
      </c>
      <c r="G457" s="19" t="s">
        <v>564</v>
      </c>
      <c r="H457" s="66"/>
      <c r="I457" s="4">
        <f t="shared" si="11"/>
        <v>0</v>
      </c>
      <c r="J457" s="4"/>
      <c r="K457" s="4"/>
      <c r="L457" s="123"/>
      <c r="AH457" s="2"/>
      <c r="AI457" s="2"/>
      <c r="AJ457" s="2"/>
      <c r="AK457" s="2"/>
    </row>
    <row r="458" spans="2:37" ht="29.25" hidden="1" customHeight="1" x14ac:dyDescent="0.3">
      <c r="B458" s="7"/>
      <c r="C458" s="154"/>
      <c r="D458" s="15"/>
      <c r="E458" s="15"/>
      <c r="F458" s="70">
        <v>4637</v>
      </c>
      <c r="G458" s="19" t="s">
        <v>642</v>
      </c>
      <c r="H458" s="66"/>
      <c r="I458" s="4">
        <f t="shared" si="11"/>
        <v>0</v>
      </c>
      <c r="J458" s="4">
        <v>0</v>
      </c>
      <c r="K458" s="4"/>
      <c r="L458" s="123"/>
      <c r="AH458" s="2"/>
      <c r="AI458" s="2"/>
      <c r="AJ458" s="2"/>
      <c r="AK458" s="2"/>
    </row>
    <row r="459" spans="2:37" ht="29.25" hidden="1" customHeight="1" x14ac:dyDescent="0.3">
      <c r="B459" s="7"/>
      <c r="C459" s="154"/>
      <c r="D459" s="15"/>
      <c r="E459" s="15"/>
      <c r="F459" s="70">
        <v>4655</v>
      </c>
      <c r="G459" s="80" t="s">
        <v>569</v>
      </c>
      <c r="H459" s="66"/>
      <c r="I459" s="4">
        <f t="shared" si="11"/>
        <v>0</v>
      </c>
      <c r="J459" s="4">
        <v>0</v>
      </c>
      <c r="K459" s="4"/>
      <c r="L459" s="123"/>
      <c r="AH459" s="2"/>
      <c r="AI459" s="2"/>
      <c r="AJ459" s="2"/>
      <c r="AK459" s="2"/>
    </row>
    <row r="460" spans="2:37" ht="40.5" hidden="1" x14ac:dyDescent="0.3">
      <c r="B460" s="7">
        <v>2930</v>
      </c>
      <c r="C460" s="153" t="s">
        <v>122</v>
      </c>
      <c r="D460" s="51">
        <v>3</v>
      </c>
      <c r="E460" s="51">
        <v>0</v>
      </c>
      <c r="F460" s="70">
        <v>4645</v>
      </c>
      <c r="G460" s="65" t="s">
        <v>569</v>
      </c>
      <c r="H460" s="59" t="s">
        <v>73</v>
      </c>
      <c r="I460" s="20">
        <f t="shared" si="11"/>
        <v>0</v>
      </c>
      <c r="J460" s="4">
        <v>0</v>
      </c>
      <c r="K460" s="4">
        <f>SUM(K461,K463)</f>
        <v>0</v>
      </c>
      <c r="L460" s="123"/>
      <c r="AH460" s="2"/>
      <c r="AI460" s="2"/>
      <c r="AJ460" s="2"/>
      <c r="AK460" s="2"/>
    </row>
    <row r="461" spans="2:37" ht="40.5" hidden="1" x14ac:dyDescent="0.3">
      <c r="B461" s="7">
        <v>2931</v>
      </c>
      <c r="C461" s="154" t="s">
        <v>122</v>
      </c>
      <c r="D461" s="15">
        <v>3</v>
      </c>
      <c r="E461" s="15">
        <v>1</v>
      </c>
      <c r="F461" s="70">
        <v>4646</v>
      </c>
      <c r="G461" s="65" t="s">
        <v>569</v>
      </c>
      <c r="H461" s="79" t="s">
        <v>74</v>
      </c>
      <c r="I461" s="20">
        <f t="shared" si="11"/>
        <v>0</v>
      </c>
      <c r="J461" s="4">
        <v>0</v>
      </c>
      <c r="K461" s="4">
        <v>0</v>
      </c>
      <c r="L461" s="123"/>
      <c r="AH461" s="2"/>
      <c r="AI461" s="2"/>
      <c r="AJ461" s="2"/>
      <c r="AK461" s="2"/>
    </row>
    <row r="462" spans="2:37" ht="40.5" hidden="1" x14ac:dyDescent="0.3">
      <c r="B462" s="7"/>
      <c r="C462" s="154"/>
      <c r="D462" s="15"/>
      <c r="E462" s="15"/>
      <c r="F462" s="70">
        <v>4647</v>
      </c>
      <c r="G462" s="65" t="s">
        <v>569</v>
      </c>
      <c r="H462" s="66"/>
      <c r="I462" s="20">
        <f t="shared" si="11"/>
        <v>0</v>
      </c>
      <c r="J462" s="4">
        <v>0</v>
      </c>
      <c r="K462" s="4"/>
      <c r="L462" s="123"/>
      <c r="AH462" s="2"/>
      <c r="AI462" s="2"/>
      <c r="AJ462" s="2"/>
      <c r="AK462" s="2"/>
    </row>
    <row r="463" spans="2:37" ht="15" hidden="1" customHeight="1" x14ac:dyDescent="0.3">
      <c r="B463" s="7">
        <v>2932</v>
      </c>
      <c r="C463" s="154" t="s">
        <v>122</v>
      </c>
      <c r="D463" s="15">
        <v>3</v>
      </c>
      <c r="E463" s="15">
        <v>2</v>
      </c>
      <c r="F463" s="70">
        <v>4648</v>
      </c>
      <c r="G463" s="65" t="s">
        <v>569</v>
      </c>
      <c r="H463" s="79"/>
      <c r="I463" s="20">
        <f t="shared" si="11"/>
        <v>0</v>
      </c>
      <c r="J463" s="4">
        <v>0</v>
      </c>
      <c r="K463" s="4">
        <v>0</v>
      </c>
      <c r="L463" s="123"/>
      <c r="AH463" s="2"/>
      <c r="AI463" s="2"/>
      <c r="AJ463" s="2"/>
      <c r="AK463" s="2"/>
    </row>
    <row r="464" spans="2:37" ht="40.5" hidden="1" x14ac:dyDescent="0.3">
      <c r="B464" s="7"/>
      <c r="C464" s="154"/>
      <c r="D464" s="15"/>
      <c r="E464" s="15"/>
      <c r="F464" s="70">
        <v>4649</v>
      </c>
      <c r="G464" s="65" t="s">
        <v>569</v>
      </c>
      <c r="H464" s="66"/>
      <c r="I464" s="20">
        <f t="shared" si="11"/>
        <v>0</v>
      </c>
      <c r="J464" s="4">
        <v>0</v>
      </c>
      <c r="K464" s="4"/>
      <c r="L464" s="123"/>
      <c r="AH464" s="2"/>
      <c r="AI464" s="2"/>
      <c r="AJ464" s="2"/>
      <c r="AK464" s="2"/>
    </row>
    <row r="465" spans="2:37" ht="15" hidden="1" customHeight="1" x14ac:dyDescent="0.3">
      <c r="B465" s="7">
        <v>2940</v>
      </c>
      <c r="C465" s="153" t="s">
        <v>122</v>
      </c>
      <c r="D465" s="51">
        <v>4</v>
      </c>
      <c r="E465" s="51">
        <v>0</v>
      </c>
      <c r="F465" s="70">
        <v>4650</v>
      </c>
      <c r="G465" s="65" t="s">
        <v>569</v>
      </c>
      <c r="H465" s="59" t="s">
        <v>75</v>
      </c>
      <c r="I465" s="20">
        <f t="shared" si="11"/>
        <v>0</v>
      </c>
      <c r="J465" s="4">
        <v>0</v>
      </c>
      <c r="K465" s="4">
        <f>SUM(K466,K468)</f>
        <v>0</v>
      </c>
      <c r="L465" s="123"/>
      <c r="AH465" s="2"/>
      <c r="AI465" s="2"/>
      <c r="AJ465" s="2"/>
      <c r="AK465" s="2"/>
    </row>
    <row r="466" spans="2:37" ht="15" hidden="1" customHeight="1" x14ac:dyDescent="0.3">
      <c r="B466" s="7">
        <v>2941</v>
      </c>
      <c r="C466" s="154" t="s">
        <v>122</v>
      </c>
      <c r="D466" s="15">
        <v>4</v>
      </c>
      <c r="E466" s="15">
        <v>1</v>
      </c>
      <c r="F466" s="70">
        <v>4651</v>
      </c>
      <c r="G466" s="65" t="s">
        <v>569</v>
      </c>
      <c r="H466" s="79" t="s">
        <v>76</v>
      </c>
      <c r="I466" s="20">
        <f t="shared" si="11"/>
        <v>0</v>
      </c>
      <c r="J466" s="4">
        <v>0</v>
      </c>
      <c r="K466" s="4">
        <v>0</v>
      </c>
      <c r="L466" s="123"/>
      <c r="AH466" s="2"/>
      <c r="AI466" s="2"/>
      <c r="AJ466" s="2"/>
      <c r="AK466" s="2"/>
    </row>
    <row r="467" spans="2:37" ht="40.5" hidden="1" x14ac:dyDescent="0.3">
      <c r="B467" s="7"/>
      <c r="C467" s="154"/>
      <c r="D467" s="15"/>
      <c r="E467" s="15"/>
      <c r="F467" s="70">
        <v>4652</v>
      </c>
      <c r="G467" s="65" t="s">
        <v>569</v>
      </c>
      <c r="H467" s="66"/>
      <c r="I467" s="20">
        <f t="shared" si="11"/>
        <v>0</v>
      </c>
      <c r="J467" s="4">
        <v>0</v>
      </c>
      <c r="K467" s="4"/>
      <c r="L467" s="123"/>
      <c r="AH467" s="2"/>
      <c r="AI467" s="2"/>
      <c r="AJ467" s="2"/>
      <c r="AK467" s="2"/>
    </row>
    <row r="468" spans="2:37" ht="15" hidden="1" customHeight="1" x14ac:dyDescent="0.3">
      <c r="B468" s="7">
        <v>2942</v>
      </c>
      <c r="C468" s="154" t="s">
        <v>122</v>
      </c>
      <c r="D468" s="15">
        <v>4</v>
      </c>
      <c r="E468" s="15">
        <v>2</v>
      </c>
      <c r="F468" s="70">
        <v>4653</v>
      </c>
      <c r="G468" s="65" t="s">
        <v>569</v>
      </c>
      <c r="H468" s="79" t="s">
        <v>77</v>
      </c>
      <c r="I468" s="20">
        <f t="shared" si="11"/>
        <v>0</v>
      </c>
      <c r="J468" s="4">
        <v>0</v>
      </c>
      <c r="K468" s="4">
        <v>0</v>
      </c>
      <c r="L468" s="123"/>
      <c r="AH468" s="2"/>
      <c r="AI468" s="2"/>
      <c r="AJ468" s="2"/>
      <c r="AK468" s="2"/>
    </row>
    <row r="469" spans="2:37" ht="40.5" hidden="1" x14ac:dyDescent="0.3">
      <c r="B469" s="7"/>
      <c r="C469" s="154"/>
      <c r="D469" s="15"/>
      <c r="E469" s="15"/>
      <c r="F469" s="70">
        <v>4654</v>
      </c>
      <c r="G469" s="65" t="s">
        <v>569</v>
      </c>
      <c r="H469" s="66"/>
      <c r="I469" s="20">
        <f t="shared" si="11"/>
        <v>0</v>
      </c>
      <c r="J469" s="4">
        <v>0</v>
      </c>
      <c r="K469" s="4"/>
      <c r="L469" s="123"/>
      <c r="AH469" s="2"/>
      <c r="AI469" s="2"/>
      <c r="AJ469" s="2"/>
      <c r="AK469" s="2"/>
    </row>
    <row r="470" spans="2:37" ht="40.5" hidden="1" x14ac:dyDescent="0.3">
      <c r="B470" s="7"/>
      <c r="C470" s="154"/>
      <c r="D470" s="15"/>
      <c r="E470" s="15"/>
      <c r="F470" s="70">
        <v>4655</v>
      </c>
      <c r="G470" s="65" t="s">
        <v>648</v>
      </c>
      <c r="H470" s="66"/>
      <c r="I470" s="14">
        <f t="shared" si="11"/>
        <v>0</v>
      </c>
      <c r="J470" s="14">
        <v>0</v>
      </c>
      <c r="K470" s="4"/>
      <c r="L470" s="123"/>
      <c r="AH470" s="2"/>
      <c r="AI470" s="2"/>
      <c r="AJ470" s="2"/>
      <c r="AK470" s="2"/>
    </row>
    <row r="471" spans="2:37" hidden="1" x14ac:dyDescent="0.3">
      <c r="B471" s="7"/>
      <c r="C471" s="154"/>
      <c r="D471" s="15"/>
      <c r="E471" s="15"/>
      <c r="F471" s="70">
        <v>5112</v>
      </c>
      <c r="G471" s="19" t="s">
        <v>578</v>
      </c>
      <c r="H471" s="66"/>
      <c r="I471" s="14">
        <f t="shared" si="11"/>
        <v>0</v>
      </c>
      <c r="J471" s="14">
        <v>0</v>
      </c>
      <c r="K471" s="4"/>
      <c r="L471" s="123"/>
      <c r="AH471" s="2"/>
      <c r="AI471" s="2"/>
      <c r="AJ471" s="2"/>
      <c r="AK471" s="2"/>
    </row>
    <row r="472" spans="2:37" hidden="1" x14ac:dyDescent="0.3">
      <c r="B472" s="7"/>
      <c r="C472" s="154"/>
      <c r="D472" s="15"/>
      <c r="E472" s="15"/>
      <c r="F472" s="70"/>
      <c r="G472" s="19"/>
      <c r="H472" s="66"/>
      <c r="I472" s="14"/>
      <c r="J472" s="14"/>
      <c r="K472" s="4"/>
      <c r="L472" s="123"/>
      <c r="AH472" s="2"/>
      <c r="AI472" s="2"/>
      <c r="AJ472" s="2"/>
      <c r="AK472" s="2"/>
    </row>
    <row r="473" spans="2:37" hidden="1" x14ac:dyDescent="0.3">
      <c r="B473" s="7"/>
      <c r="C473" s="154"/>
      <c r="D473" s="15"/>
      <c r="E473" s="15"/>
      <c r="F473" s="70">
        <v>5112</v>
      </c>
      <c r="G473" s="19" t="s">
        <v>578</v>
      </c>
      <c r="H473" s="66"/>
      <c r="I473" s="14">
        <f>K473</f>
        <v>0</v>
      </c>
      <c r="J473" s="14">
        <v>0</v>
      </c>
      <c r="K473" s="4"/>
      <c r="L473" s="123"/>
      <c r="AH473" s="2"/>
      <c r="AI473" s="2"/>
      <c r="AJ473" s="2"/>
      <c r="AK473" s="2"/>
    </row>
    <row r="474" spans="2:37" ht="27" x14ac:dyDescent="0.3">
      <c r="B474" s="7">
        <v>2950</v>
      </c>
      <c r="C474" s="153" t="s">
        <v>122</v>
      </c>
      <c r="D474" s="51">
        <v>5</v>
      </c>
      <c r="E474" s="51">
        <v>0</v>
      </c>
      <c r="F474" s="74"/>
      <c r="G474" s="58" t="s">
        <v>606</v>
      </c>
      <c r="H474" s="59" t="s">
        <v>78</v>
      </c>
      <c r="I474" s="4">
        <f t="shared" si="11"/>
        <v>38856.6</v>
      </c>
      <c r="J474" s="4">
        <f>J475+J480</f>
        <v>38856.6</v>
      </c>
      <c r="K474" s="4">
        <f>SUM(K475,K480)</f>
        <v>0</v>
      </c>
      <c r="L474" s="123"/>
      <c r="AH474" s="2"/>
      <c r="AI474" s="2"/>
      <c r="AJ474" s="2"/>
      <c r="AK474" s="2"/>
    </row>
    <row r="475" spans="2:37" ht="15" customHeight="1" x14ac:dyDescent="0.3">
      <c r="B475" s="7">
        <v>2951</v>
      </c>
      <c r="C475" s="154" t="s">
        <v>122</v>
      </c>
      <c r="D475" s="15">
        <v>5</v>
      </c>
      <c r="E475" s="15">
        <v>1</v>
      </c>
      <c r="F475" s="70"/>
      <c r="G475" s="65" t="s">
        <v>516</v>
      </c>
      <c r="H475" s="59"/>
      <c r="I475" s="20">
        <f t="shared" si="11"/>
        <v>37416.6</v>
      </c>
      <c r="J475" s="4">
        <f>J477+J478+J479</f>
        <v>37416.6</v>
      </c>
      <c r="K475" s="4">
        <f>SUM(K477)</f>
        <v>0</v>
      </c>
      <c r="L475" s="123"/>
      <c r="AH475" s="2"/>
      <c r="AI475" s="2"/>
      <c r="AJ475" s="2"/>
      <c r="AK475" s="2"/>
    </row>
    <row r="476" spans="2:37" ht="40.5" x14ac:dyDescent="0.3">
      <c r="B476" s="7"/>
      <c r="C476" s="154"/>
      <c r="D476" s="15"/>
      <c r="E476" s="15"/>
      <c r="F476" s="70"/>
      <c r="G476" s="65" t="s">
        <v>594</v>
      </c>
      <c r="H476" s="66"/>
      <c r="I476" s="20"/>
      <c r="J476" s="4"/>
      <c r="K476" s="4"/>
      <c r="L476" s="123"/>
      <c r="AH476" s="2"/>
      <c r="AI476" s="2"/>
      <c r="AJ476" s="2"/>
      <c r="AK476" s="2"/>
    </row>
    <row r="477" spans="2:37" ht="26.25" customHeight="1" x14ac:dyDescent="0.3">
      <c r="B477" s="7"/>
      <c r="C477" s="154"/>
      <c r="D477" s="15"/>
      <c r="E477" s="15"/>
      <c r="F477" s="70">
        <v>4511</v>
      </c>
      <c r="G477" s="19" t="s">
        <v>565</v>
      </c>
      <c r="H477" s="66"/>
      <c r="I477" s="4">
        <f t="shared" si="11"/>
        <v>36416.6</v>
      </c>
      <c r="J477" s="4">
        <v>36416.6</v>
      </c>
      <c r="K477" s="4">
        <v>0</v>
      </c>
      <c r="L477" s="123"/>
      <c r="N477" s="5"/>
      <c r="AH477" s="2"/>
      <c r="AI477" s="2"/>
      <c r="AJ477" s="2"/>
      <c r="AK477" s="2"/>
    </row>
    <row r="478" spans="2:37" ht="42" customHeight="1" x14ac:dyDescent="0.3">
      <c r="B478" s="7"/>
      <c r="C478" s="154"/>
      <c r="D478" s="15"/>
      <c r="E478" s="15"/>
      <c r="F478" s="165" t="s">
        <v>656</v>
      </c>
      <c r="G478" s="19" t="s">
        <v>655</v>
      </c>
      <c r="H478" s="66"/>
      <c r="I478" s="4">
        <f>J478</f>
        <v>1000</v>
      </c>
      <c r="J478" s="4">
        <v>1000</v>
      </c>
      <c r="K478" s="4"/>
      <c r="L478" s="123"/>
      <c r="AH478" s="2"/>
      <c r="AI478" s="2"/>
      <c r="AJ478" s="2"/>
      <c r="AK478" s="2"/>
    </row>
    <row r="479" spans="2:37" ht="44.25" customHeight="1" x14ac:dyDescent="0.3">
      <c r="B479" s="7"/>
      <c r="C479" s="154"/>
      <c r="D479" s="15"/>
      <c r="E479" s="15"/>
      <c r="F479" s="158">
        <v>4655</v>
      </c>
      <c r="G479" s="159" t="s">
        <v>569</v>
      </c>
      <c r="H479" s="66"/>
      <c r="I479" s="4"/>
      <c r="J479" s="4">
        <v>0</v>
      </c>
      <c r="K479" s="4"/>
      <c r="L479" s="123"/>
      <c r="N479" s="5"/>
      <c r="AH479" s="2"/>
      <c r="AI479" s="2"/>
      <c r="AJ479" s="2"/>
      <c r="AK479" s="2"/>
    </row>
    <row r="480" spans="2:37" ht="15" customHeight="1" x14ac:dyDescent="0.3">
      <c r="B480" s="7">
        <v>2952</v>
      </c>
      <c r="C480" s="154" t="s">
        <v>122</v>
      </c>
      <c r="D480" s="15">
        <v>5</v>
      </c>
      <c r="E480" s="15">
        <v>2</v>
      </c>
      <c r="F480" s="70"/>
      <c r="G480" s="65" t="s">
        <v>517</v>
      </c>
      <c r="H480" s="79" t="s">
        <v>79</v>
      </c>
      <c r="I480" s="20">
        <f t="shared" si="11"/>
        <v>1440</v>
      </c>
      <c r="J480" s="4">
        <f>J482</f>
        <v>1440</v>
      </c>
      <c r="K480" s="4">
        <v>0</v>
      </c>
      <c r="L480" s="123"/>
      <c r="AH480" s="2"/>
      <c r="AI480" s="2"/>
      <c r="AJ480" s="2"/>
      <c r="AK480" s="2"/>
    </row>
    <row r="481" spans="2:37" ht="40.5" x14ac:dyDescent="0.3">
      <c r="B481" s="7"/>
      <c r="C481" s="154"/>
      <c r="D481" s="15"/>
      <c r="E481" s="15"/>
      <c r="F481" s="70"/>
      <c r="G481" s="65" t="s">
        <v>594</v>
      </c>
      <c r="H481" s="66"/>
      <c r="I481" s="20">
        <f t="shared" si="11"/>
        <v>0</v>
      </c>
      <c r="J481" s="4"/>
      <c r="K481" s="4"/>
      <c r="L481" s="123"/>
      <c r="AH481" s="2"/>
      <c r="AI481" s="2"/>
      <c r="AJ481" s="2"/>
      <c r="AK481" s="2"/>
    </row>
    <row r="482" spans="2:37" x14ac:dyDescent="0.3">
      <c r="B482" s="7"/>
      <c r="C482" s="154"/>
      <c r="D482" s="15"/>
      <c r="E482" s="15"/>
      <c r="F482" s="70">
        <v>4639</v>
      </c>
      <c r="G482" s="65" t="s">
        <v>605</v>
      </c>
      <c r="H482" s="66"/>
      <c r="I482" s="20">
        <f>J482</f>
        <v>1440</v>
      </c>
      <c r="J482" s="4">
        <v>1440</v>
      </c>
      <c r="K482" s="4"/>
      <c r="L482" s="123"/>
      <c r="AH482" s="2"/>
      <c r="AI482" s="2"/>
      <c r="AJ482" s="2"/>
      <c r="AK482" s="2"/>
    </row>
    <row r="483" spans="2:37" ht="27" x14ac:dyDescent="0.3">
      <c r="B483" s="7">
        <v>2960</v>
      </c>
      <c r="C483" s="153" t="s">
        <v>122</v>
      </c>
      <c r="D483" s="51">
        <v>6</v>
      </c>
      <c r="E483" s="51">
        <v>0</v>
      </c>
      <c r="F483" s="74"/>
      <c r="G483" s="58" t="s">
        <v>518</v>
      </c>
      <c r="H483" s="59" t="s">
        <v>80</v>
      </c>
      <c r="I483" s="20">
        <f t="shared" si="11"/>
        <v>2035</v>
      </c>
      <c r="J483" s="4">
        <f>SUM(J484)</f>
        <v>2035</v>
      </c>
      <c r="K483" s="4">
        <f>SUM(K484)</f>
        <v>0</v>
      </c>
      <c r="L483" s="123"/>
      <c r="AH483" s="2"/>
      <c r="AI483" s="2"/>
      <c r="AJ483" s="2"/>
      <c r="AK483" s="2"/>
    </row>
    <row r="484" spans="2:37" ht="25.5" customHeight="1" x14ac:dyDescent="0.3">
      <c r="B484" s="7">
        <v>2961</v>
      </c>
      <c r="C484" s="154" t="s">
        <v>122</v>
      </c>
      <c r="D484" s="15">
        <v>6</v>
      </c>
      <c r="E484" s="15">
        <v>1</v>
      </c>
      <c r="F484" s="70"/>
      <c r="G484" s="65" t="s">
        <v>519</v>
      </c>
      <c r="H484" s="79" t="s">
        <v>81</v>
      </c>
      <c r="I484" s="20">
        <f t="shared" si="11"/>
        <v>2035</v>
      </c>
      <c r="J484" s="4">
        <f>J486</f>
        <v>2035</v>
      </c>
      <c r="K484" s="4">
        <v>0</v>
      </c>
      <c r="L484" s="123"/>
      <c r="AH484" s="2"/>
      <c r="AI484" s="2"/>
      <c r="AJ484" s="2"/>
      <c r="AK484" s="2"/>
    </row>
    <row r="485" spans="2:37" ht="40.5" x14ac:dyDescent="0.3">
      <c r="B485" s="7"/>
      <c r="C485" s="154"/>
      <c r="D485" s="15"/>
      <c r="E485" s="15"/>
      <c r="F485" s="70"/>
      <c r="G485" s="65" t="s">
        <v>594</v>
      </c>
      <c r="H485" s="66"/>
      <c r="I485" s="20">
        <f t="shared" si="11"/>
        <v>0</v>
      </c>
      <c r="J485" s="4"/>
      <c r="K485" s="4"/>
      <c r="L485" s="123"/>
      <c r="AH485" s="2"/>
      <c r="AI485" s="2"/>
      <c r="AJ485" s="2"/>
      <c r="AK485" s="2"/>
    </row>
    <row r="486" spans="2:37" x14ac:dyDescent="0.3">
      <c r="B486" s="7"/>
      <c r="C486" s="154"/>
      <c r="D486" s="15"/>
      <c r="E486" s="15"/>
      <c r="F486" s="70">
        <v>4639</v>
      </c>
      <c r="G486" s="65" t="s">
        <v>605</v>
      </c>
      <c r="H486" s="66"/>
      <c r="I486" s="20">
        <f>J486</f>
        <v>2035</v>
      </c>
      <c r="J486" s="4">
        <v>2035</v>
      </c>
      <c r="K486" s="4"/>
      <c r="L486" s="123"/>
      <c r="AH486" s="2"/>
      <c r="AI486" s="2"/>
      <c r="AJ486" s="2"/>
      <c r="AK486" s="2"/>
    </row>
    <row r="487" spans="2:37" ht="27" x14ac:dyDescent="0.3">
      <c r="B487" s="7">
        <v>2970</v>
      </c>
      <c r="C487" s="153" t="s">
        <v>122</v>
      </c>
      <c r="D487" s="51">
        <v>7</v>
      </c>
      <c r="E487" s="51">
        <v>0</v>
      </c>
      <c r="F487" s="74"/>
      <c r="G487" s="58" t="s">
        <v>520</v>
      </c>
      <c r="H487" s="59" t="s">
        <v>82</v>
      </c>
      <c r="I487" s="20">
        <f t="shared" si="11"/>
        <v>0</v>
      </c>
      <c r="J487" s="4">
        <f>SUM(J488)</f>
        <v>0</v>
      </c>
      <c r="K487" s="4">
        <f>SUM(K488)</f>
        <v>0</v>
      </c>
      <c r="L487" s="123"/>
      <c r="AH487" s="2"/>
      <c r="AI487" s="2"/>
      <c r="AJ487" s="2"/>
      <c r="AK487" s="2"/>
    </row>
    <row r="488" spans="2:37" ht="27" hidden="1" x14ac:dyDescent="0.3">
      <c r="B488" s="7">
        <v>2971</v>
      </c>
      <c r="C488" s="154" t="s">
        <v>122</v>
      </c>
      <c r="D488" s="15">
        <v>7</v>
      </c>
      <c r="E488" s="15">
        <v>1</v>
      </c>
      <c r="F488" s="70"/>
      <c r="G488" s="65" t="s">
        <v>521</v>
      </c>
      <c r="H488" s="79" t="s">
        <v>82</v>
      </c>
      <c r="I488" s="20">
        <f t="shared" ref="I488:I526" si="13">SUM(J488:K488)</f>
        <v>0</v>
      </c>
      <c r="J488" s="4">
        <v>0</v>
      </c>
      <c r="K488" s="4">
        <f>K490</f>
        <v>0</v>
      </c>
      <c r="L488" s="123"/>
      <c r="AH488" s="2"/>
      <c r="AI488" s="2"/>
      <c r="AJ488" s="2"/>
      <c r="AK488" s="2"/>
    </row>
    <row r="489" spans="2:37" ht="40.5" hidden="1" x14ac:dyDescent="0.3">
      <c r="B489" s="7"/>
      <c r="C489" s="154"/>
      <c r="D489" s="15"/>
      <c r="E489" s="15"/>
      <c r="F489" s="70"/>
      <c r="G489" s="65" t="s">
        <v>594</v>
      </c>
      <c r="H489" s="66"/>
      <c r="I489" s="20"/>
      <c r="J489" s="4"/>
      <c r="K489" s="4"/>
      <c r="L489" s="123"/>
      <c r="AH489" s="2"/>
      <c r="AI489" s="2"/>
      <c r="AJ489" s="2"/>
      <c r="AK489" s="2"/>
    </row>
    <row r="490" spans="2:37" hidden="1" x14ac:dyDescent="0.3">
      <c r="B490" s="7"/>
      <c r="C490" s="154"/>
      <c r="D490" s="15"/>
      <c r="E490" s="15"/>
      <c r="F490" s="70">
        <v>5134</v>
      </c>
      <c r="G490" s="19" t="s">
        <v>584</v>
      </c>
      <c r="H490" s="66"/>
      <c r="I490" s="20">
        <f>K490</f>
        <v>0</v>
      </c>
      <c r="J490" s="4"/>
      <c r="K490" s="4"/>
      <c r="L490" s="123"/>
      <c r="AH490" s="2"/>
      <c r="AI490" s="2"/>
      <c r="AJ490" s="2"/>
      <c r="AK490" s="2"/>
    </row>
    <row r="491" spans="2:37" ht="15" hidden="1" customHeight="1" x14ac:dyDescent="0.3">
      <c r="B491" s="7">
        <v>2980</v>
      </c>
      <c r="C491" s="153" t="s">
        <v>122</v>
      </c>
      <c r="D491" s="51">
        <v>8</v>
      </c>
      <c r="E491" s="51">
        <v>0</v>
      </c>
      <c r="F491" s="74"/>
      <c r="G491" s="58" t="s">
        <v>522</v>
      </c>
      <c r="H491" s="59" t="s">
        <v>83</v>
      </c>
      <c r="I491" s="20">
        <f t="shared" si="13"/>
        <v>0</v>
      </c>
      <c r="J491" s="4">
        <f>SUM(J492)</f>
        <v>0</v>
      </c>
      <c r="K491" s="4">
        <f>SUM(K492)</f>
        <v>0</v>
      </c>
      <c r="L491" s="123"/>
      <c r="AH491" s="2"/>
      <c r="AI491" s="2"/>
      <c r="AJ491" s="2"/>
      <c r="AK491" s="2"/>
    </row>
    <row r="492" spans="2:37" hidden="1" x14ac:dyDescent="0.3">
      <c r="B492" s="7">
        <v>2981</v>
      </c>
      <c r="C492" s="154" t="s">
        <v>122</v>
      </c>
      <c r="D492" s="15">
        <v>8</v>
      </c>
      <c r="E492" s="15">
        <v>1</v>
      </c>
      <c r="F492" s="70"/>
      <c r="G492" s="65" t="s">
        <v>523</v>
      </c>
      <c r="H492" s="79" t="s">
        <v>84</v>
      </c>
      <c r="I492" s="20">
        <f t="shared" si="13"/>
        <v>0</v>
      </c>
      <c r="J492" s="4">
        <v>0</v>
      </c>
      <c r="K492" s="4">
        <f>K494</f>
        <v>0</v>
      </c>
      <c r="L492" s="123"/>
      <c r="AH492" s="2"/>
      <c r="AI492" s="2"/>
      <c r="AJ492" s="2"/>
      <c r="AK492" s="2"/>
    </row>
    <row r="493" spans="2:37" ht="42.75" hidden="1" customHeight="1" x14ac:dyDescent="0.3">
      <c r="B493" s="7"/>
      <c r="C493" s="154"/>
      <c r="D493" s="15"/>
      <c r="E493" s="15"/>
      <c r="F493" s="70"/>
      <c r="G493" s="65" t="s">
        <v>594</v>
      </c>
      <c r="H493" s="79"/>
      <c r="I493" s="20"/>
      <c r="J493" s="4"/>
      <c r="K493" s="4"/>
      <c r="L493" s="123"/>
      <c r="AH493" s="2"/>
      <c r="AI493" s="2"/>
      <c r="AJ493" s="2"/>
      <c r="AK493" s="2"/>
    </row>
    <row r="494" spans="2:37" ht="18.75" hidden="1" customHeight="1" x14ac:dyDescent="0.3">
      <c r="B494" s="7"/>
      <c r="C494" s="154"/>
      <c r="D494" s="15"/>
      <c r="E494" s="15"/>
      <c r="F494" s="70">
        <v>5112</v>
      </c>
      <c r="G494" s="80" t="s">
        <v>578</v>
      </c>
      <c r="H494" s="79"/>
      <c r="I494" s="20">
        <f>K494</f>
        <v>0</v>
      </c>
      <c r="J494" s="4"/>
      <c r="K494" s="4">
        <v>0</v>
      </c>
      <c r="L494" s="123"/>
      <c r="AH494" s="2"/>
      <c r="AI494" s="2"/>
      <c r="AJ494" s="2"/>
      <c r="AK494" s="2"/>
    </row>
    <row r="495" spans="2:37" s="55" customFormat="1" ht="38.25" customHeight="1" x14ac:dyDescent="0.2">
      <c r="B495" s="15">
        <v>3000</v>
      </c>
      <c r="C495" s="153" t="s">
        <v>123</v>
      </c>
      <c r="D495" s="51">
        <v>0</v>
      </c>
      <c r="E495" s="51">
        <v>0</v>
      </c>
      <c r="F495" s="74"/>
      <c r="G495" s="80" t="s">
        <v>622</v>
      </c>
      <c r="H495" s="81" t="s">
        <v>85</v>
      </c>
      <c r="I495" s="20">
        <f t="shared" si="13"/>
        <v>11720</v>
      </c>
      <c r="J495" s="20">
        <f>SUM(J496,J501,J504,J508,J512,J515,J518,J522,J524)</f>
        <v>11720</v>
      </c>
      <c r="K495" s="20">
        <f>SUM(K496,K501,K504,K508,K512,K515,K518,K522,K524)</f>
        <v>0</v>
      </c>
      <c r="L495" s="221"/>
      <c r="M495" s="54"/>
      <c r="N495" s="54"/>
      <c r="O495" s="54"/>
      <c r="P495" s="54"/>
      <c r="Q495" s="33"/>
      <c r="S495" s="56"/>
      <c r="AH495" s="86"/>
      <c r="AI495" s="86"/>
      <c r="AJ495" s="86"/>
      <c r="AK495" s="86"/>
    </row>
    <row r="496" spans="2:37" ht="27" x14ac:dyDescent="0.3">
      <c r="B496" s="7">
        <v>3010</v>
      </c>
      <c r="C496" s="153" t="s">
        <v>123</v>
      </c>
      <c r="D496" s="51">
        <v>1</v>
      </c>
      <c r="E496" s="51">
        <v>0</v>
      </c>
      <c r="F496" s="74"/>
      <c r="G496" s="58" t="s">
        <v>524</v>
      </c>
      <c r="H496" s="59" t="s">
        <v>86</v>
      </c>
      <c r="I496" s="20">
        <f t="shared" si="13"/>
        <v>0</v>
      </c>
      <c r="J496" s="4">
        <f>SUM(J497,J499)</f>
        <v>0</v>
      </c>
      <c r="K496" s="4">
        <f>SUM(K497,K499)</f>
        <v>0</v>
      </c>
      <c r="L496" s="123"/>
      <c r="AH496" s="2"/>
      <c r="AI496" s="2"/>
      <c r="AJ496" s="2"/>
      <c r="AK496" s="2"/>
    </row>
    <row r="497" spans="2:37" ht="15" hidden="1" customHeight="1" x14ac:dyDescent="0.3">
      <c r="B497" s="7">
        <v>3011</v>
      </c>
      <c r="C497" s="154" t="s">
        <v>123</v>
      </c>
      <c r="D497" s="15">
        <v>1</v>
      </c>
      <c r="E497" s="15">
        <v>1</v>
      </c>
      <c r="F497" s="70"/>
      <c r="G497" s="65" t="s">
        <v>525</v>
      </c>
      <c r="H497" s="79" t="s">
        <v>87</v>
      </c>
      <c r="I497" s="20">
        <f t="shared" si="13"/>
        <v>0</v>
      </c>
      <c r="J497" s="4">
        <v>0</v>
      </c>
      <c r="K497" s="4">
        <v>0</v>
      </c>
      <c r="L497" s="123"/>
      <c r="AH497" s="2"/>
      <c r="AI497" s="2"/>
      <c r="AJ497" s="2"/>
      <c r="AK497" s="2"/>
    </row>
    <row r="498" spans="2:37" ht="40.5" hidden="1" x14ac:dyDescent="0.3">
      <c r="B498" s="7"/>
      <c r="C498" s="154"/>
      <c r="D498" s="15"/>
      <c r="E498" s="15"/>
      <c r="F498" s="70"/>
      <c r="G498" s="65" t="s">
        <v>594</v>
      </c>
      <c r="H498" s="66"/>
      <c r="I498" s="20">
        <f t="shared" si="13"/>
        <v>0</v>
      </c>
      <c r="J498" s="4"/>
      <c r="K498" s="4"/>
      <c r="L498" s="123"/>
      <c r="AH498" s="2"/>
      <c r="AI498" s="2"/>
      <c r="AJ498" s="2"/>
      <c r="AK498" s="2"/>
    </row>
    <row r="499" spans="2:37" ht="15" hidden="1" customHeight="1" x14ac:dyDescent="0.3">
      <c r="B499" s="7">
        <v>3012</v>
      </c>
      <c r="C499" s="154" t="s">
        <v>123</v>
      </c>
      <c r="D499" s="15">
        <v>1</v>
      </c>
      <c r="E499" s="15">
        <v>2</v>
      </c>
      <c r="F499" s="70"/>
      <c r="G499" s="65" t="s">
        <v>526</v>
      </c>
      <c r="H499" s="79" t="s">
        <v>88</v>
      </c>
      <c r="I499" s="20">
        <f t="shared" si="13"/>
        <v>0</v>
      </c>
      <c r="J499" s="4">
        <v>0</v>
      </c>
      <c r="K499" s="4">
        <v>0</v>
      </c>
      <c r="L499" s="123"/>
      <c r="AH499" s="2"/>
      <c r="AI499" s="2"/>
      <c r="AJ499" s="2"/>
      <c r="AK499" s="2"/>
    </row>
    <row r="500" spans="2:37" ht="40.5" hidden="1" x14ac:dyDescent="0.3">
      <c r="B500" s="7"/>
      <c r="C500" s="154"/>
      <c r="D500" s="15"/>
      <c r="E500" s="15"/>
      <c r="F500" s="70"/>
      <c r="G500" s="65" t="s">
        <v>594</v>
      </c>
      <c r="H500" s="66"/>
      <c r="I500" s="20">
        <f t="shared" si="13"/>
        <v>0</v>
      </c>
      <c r="J500" s="4"/>
      <c r="K500" s="4"/>
      <c r="L500" s="123"/>
      <c r="AH500" s="2"/>
      <c r="AI500" s="2"/>
      <c r="AJ500" s="2"/>
      <c r="AK500" s="2"/>
    </row>
    <row r="501" spans="2:37" ht="15" hidden="1" customHeight="1" x14ac:dyDescent="0.3">
      <c r="B501" s="7">
        <v>3020</v>
      </c>
      <c r="C501" s="153" t="s">
        <v>123</v>
      </c>
      <c r="D501" s="51">
        <v>2</v>
      </c>
      <c r="E501" s="51">
        <v>0</v>
      </c>
      <c r="F501" s="74"/>
      <c r="G501" s="58" t="s">
        <v>527</v>
      </c>
      <c r="H501" s="59" t="s">
        <v>89</v>
      </c>
      <c r="I501" s="20">
        <f t="shared" si="13"/>
        <v>0</v>
      </c>
      <c r="J501" s="4">
        <f>SUM(J502)</f>
        <v>0</v>
      </c>
      <c r="K501" s="4">
        <f>SUM(K502)</f>
        <v>0</v>
      </c>
      <c r="L501" s="123"/>
      <c r="AH501" s="2"/>
      <c r="AI501" s="2"/>
      <c r="AJ501" s="2"/>
      <c r="AK501" s="2"/>
    </row>
    <row r="502" spans="2:37" ht="15" hidden="1" customHeight="1" x14ac:dyDescent="0.3">
      <c r="B502" s="7">
        <v>3021</v>
      </c>
      <c r="C502" s="154" t="s">
        <v>123</v>
      </c>
      <c r="D502" s="15">
        <v>2</v>
      </c>
      <c r="E502" s="15">
        <v>1</v>
      </c>
      <c r="F502" s="70"/>
      <c r="G502" s="65" t="s">
        <v>528</v>
      </c>
      <c r="H502" s="79" t="s">
        <v>90</v>
      </c>
      <c r="I502" s="20">
        <f t="shared" si="13"/>
        <v>0</v>
      </c>
      <c r="J502" s="4">
        <v>0</v>
      </c>
      <c r="K502" s="4">
        <v>0</v>
      </c>
      <c r="L502" s="123"/>
      <c r="AH502" s="2"/>
      <c r="AI502" s="2"/>
      <c r="AJ502" s="2"/>
      <c r="AK502" s="2"/>
    </row>
    <row r="503" spans="2:37" ht="40.5" hidden="1" x14ac:dyDescent="0.3">
      <c r="B503" s="7"/>
      <c r="C503" s="154"/>
      <c r="D503" s="15"/>
      <c r="E503" s="15"/>
      <c r="F503" s="70"/>
      <c r="G503" s="65" t="s">
        <v>594</v>
      </c>
      <c r="H503" s="66"/>
      <c r="I503" s="20">
        <f t="shared" si="13"/>
        <v>0</v>
      </c>
      <c r="J503" s="4"/>
      <c r="K503" s="4"/>
      <c r="L503" s="123"/>
      <c r="AH503" s="2"/>
      <c r="AI503" s="2"/>
      <c r="AJ503" s="2"/>
      <c r="AK503" s="2"/>
    </row>
    <row r="504" spans="2:37" ht="15" customHeight="1" x14ac:dyDescent="0.3">
      <c r="B504" s="7">
        <v>3030</v>
      </c>
      <c r="C504" s="153" t="s">
        <v>123</v>
      </c>
      <c r="D504" s="51">
        <v>3</v>
      </c>
      <c r="E504" s="51">
        <v>0</v>
      </c>
      <c r="F504" s="74"/>
      <c r="G504" s="58" t="s">
        <v>529</v>
      </c>
      <c r="H504" s="59" t="s">
        <v>91</v>
      </c>
      <c r="I504" s="20">
        <f t="shared" si="13"/>
        <v>450</v>
      </c>
      <c r="J504" s="4">
        <f>SUM(J505)</f>
        <v>450</v>
      </c>
      <c r="K504" s="4">
        <f>SUM(K505)</f>
        <v>0</v>
      </c>
      <c r="L504" s="123"/>
      <c r="AH504" s="2"/>
      <c r="AI504" s="2"/>
      <c r="AJ504" s="2"/>
      <c r="AK504" s="2"/>
    </row>
    <row r="505" spans="2:37" s="62" customFormat="1" ht="15" customHeight="1" x14ac:dyDescent="0.3">
      <c r="B505" s="7">
        <v>3031</v>
      </c>
      <c r="C505" s="154" t="s">
        <v>123</v>
      </c>
      <c r="D505" s="15">
        <v>3</v>
      </c>
      <c r="E505" s="15">
        <v>1</v>
      </c>
      <c r="F505" s="70"/>
      <c r="G505" s="65" t="s">
        <v>530</v>
      </c>
      <c r="H505" s="59"/>
      <c r="I505" s="20">
        <f t="shared" si="13"/>
        <v>450</v>
      </c>
      <c r="J505" s="4">
        <f>J507</f>
        <v>450</v>
      </c>
      <c r="K505" s="4">
        <v>0</v>
      </c>
      <c r="L505" s="123"/>
      <c r="M505" s="60"/>
      <c r="N505" s="60"/>
      <c r="O505" s="60"/>
      <c r="P505" s="60"/>
      <c r="Q505" s="61"/>
      <c r="S505" s="63"/>
      <c r="AH505" s="102"/>
      <c r="AI505" s="102"/>
      <c r="AJ505" s="102"/>
      <c r="AK505" s="102"/>
    </row>
    <row r="506" spans="2:37" s="62" customFormat="1" ht="42" customHeight="1" x14ac:dyDescent="0.3">
      <c r="B506" s="7"/>
      <c r="C506" s="154"/>
      <c r="D506" s="15"/>
      <c r="E506" s="15"/>
      <c r="F506" s="70"/>
      <c r="G506" s="65" t="s">
        <v>594</v>
      </c>
      <c r="H506" s="59"/>
      <c r="I506" s="20"/>
      <c r="J506" s="4"/>
      <c r="K506" s="4"/>
      <c r="L506" s="123"/>
      <c r="M506" s="60"/>
      <c r="N506" s="60"/>
      <c r="O506" s="60"/>
      <c r="P506" s="60"/>
      <c r="Q506" s="61"/>
      <c r="S506" s="63"/>
      <c r="AH506" s="102"/>
      <c r="AI506" s="102"/>
      <c r="AJ506" s="102"/>
      <c r="AK506" s="102"/>
    </row>
    <row r="507" spans="2:37" s="62" customFormat="1" ht="15" customHeight="1" x14ac:dyDescent="0.3">
      <c r="B507" s="7"/>
      <c r="C507" s="154"/>
      <c r="D507" s="15"/>
      <c r="E507" s="15"/>
      <c r="F507" s="70">
        <v>4726</v>
      </c>
      <c r="G507" s="19" t="s">
        <v>570</v>
      </c>
      <c r="H507" s="59"/>
      <c r="I507" s="20">
        <f>SUM(J507:K507)</f>
        <v>450</v>
      </c>
      <c r="J507" s="4">
        <v>450</v>
      </c>
      <c r="K507" s="4">
        <v>0</v>
      </c>
      <c r="L507" s="123"/>
      <c r="M507" s="60"/>
      <c r="N507" s="60"/>
      <c r="O507" s="60"/>
      <c r="P507" s="60"/>
      <c r="Q507" s="61"/>
      <c r="S507" s="63"/>
      <c r="AH507" s="102"/>
      <c r="AI507" s="102"/>
      <c r="AJ507" s="102"/>
      <c r="AK507" s="102"/>
    </row>
    <row r="508" spans="2:37" ht="15" customHeight="1" x14ac:dyDescent="0.3">
      <c r="B508" s="7">
        <v>3040</v>
      </c>
      <c r="C508" s="153" t="s">
        <v>123</v>
      </c>
      <c r="D508" s="51">
        <v>4</v>
      </c>
      <c r="E508" s="51">
        <v>0</v>
      </c>
      <c r="F508" s="74"/>
      <c r="G508" s="58" t="s">
        <v>531</v>
      </c>
      <c r="H508" s="59" t="s">
        <v>92</v>
      </c>
      <c r="I508" s="20">
        <f t="shared" si="13"/>
        <v>1470</v>
      </c>
      <c r="J508" s="4">
        <f>SUM(J509)</f>
        <v>1470</v>
      </c>
      <c r="K508" s="4">
        <f>SUM(K509)</f>
        <v>0</v>
      </c>
      <c r="L508" s="123"/>
      <c r="AH508" s="2"/>
      <c r="AI508" s="2"/>
      <c r="AJ508" s="2"/>
      <c r="AK508" s="2"/>
    </row>
    <row r="509" spans="2:37" ht="15" customHeight="1" x14ac:dyDescent="0.3">
      <c r="B509" s="7">
        <v>3041</v>
      </c>
      <c r="C509" s="154" t="s">
        <v>123</v>
      </c>
      <c r="D509" s="15">
        <v>4</v>
      </c>
      <c r="E509" s="15">
        <v>1</v>
      </c>
      <c r="F509" s="70"/>
      <c r="G509" s="65" t="s">
        <v>532</v>
      </c>
      <c r="H509" s="79" t="s">
        <v>93</v>
      </c>
      <c r="I509" s="20">
        <f t="shared" si="13"/>
        <v>1470</v>
      </c>
      <c r="J509" s="4">
        <f>J511</f>
        <v>1470</v>
      </c>
      <c r="K509" s="4">
        <f>SUM(K511)</f>
        <v>0</v>
      </c>
      <c r="L509" s="123"/>
      <c r="AH509" s="2"/>
      <c r="AI509" s="2"/>
      <c r="AJ509" s="2"/>
      <c r="AK509" s="2"/>
    </row>
    <row r="510" spans="2:37" ht="40.5" x14ac:dyDescent="0.3">
      <c r="B510" s="7"/>
      <c r="C510" s="154"/>
      <c r="D510" s="15"/>
      <c r="E510" s="15"/>
      <c r="F510" s="70"/>
      <c r="G510" s="65" t="s">
        <v>594</v>
      </c>
      <c r="H510" s="66"/>
      <c r="I510" s="20"/>
      <c r="J510" s="4"/>
      <c r="K510" s="4"/>
      <c r="L510" s="123"/>
      <c r="AH510" s="2"/>
      <c r="AI510" s="2"/>
      <c r="AJ510" s="2"/>
      <c r="AK510" s="2"/>
    </row>
    <row r="511" spans="2:37" ht="15" customHeight="1" x14ac:dyDescent="0.3">
      <c r="B511" s="7"/>
      <c r="C511" s="154"/>
      <c r="D511" s="15"/>
      <c r="E511" s="15"/>
      <c r="F511" s="70">
        <v>4729</v>
      </c>
      <c r="G511" s="19" t="s">
        <v>572</v>
      </c>
      <c r="H511" s="66"/>
      <c r="I511" s="20">
        <f t="shared" si="13"/>
        <v>1470</v>
      </c>
      <c r="J511" s="4">
        <v>1470</v>
      </c>
      <c r="K511" s="4">
        <v>0</v>
      </c>
      <c r="L511" s="123"/>
      <c r="AH511" s="2"/>
      <c r="AI511" s="2"/>
      <c r="AJ511" s="2"/>
      <c r="AK511" s="2"/>
    </row>
    <row r="512" spans="2:37" ht="15" hidden="1" customHeight="1" x14ac:dyDescent="0.3">
      <c r="B512" s="7">
        <v>3050</v>
      </c>
      <c r="C512" s="153" t="s">
        <v>123</v>
      </c>
      <c r="D512" s="51">
        <v>5</v>
      </c>
      <c r="E512" s="51">
        <v>0</v>
      </c>
      <c r="F512" s="74"/>
      <c r="G512" s="58" t="s">
        <v>533</v>
      </c>
      <c r="H512" s="59" t="s">
        <v>94</v>
      </c>
      <c r="I512" s="20">
        <f t="shared" si="13"/>
        <v>0</v>
      </c>
      <c r="J512" s="4">
        <f>SUM(J513)</f>
        <v>0</v>
      </c>
      <c r="K512" s="4">
        <f>SUM(K513)</f>
        <v>0</v>
      </c>
      <c r="L512" s="123"/>
      <c r="AH512" s="2"/>
      <c r="AI512" s="2"/>
      <c r="AJ512" s="2"/>
      <c r="AK512" s="2"/>
    </row>
    <row r="513" spans="2:37" ht="15" hidden="1" customHeight="1" x14ac:dyDescent="0.3">
      <c r="B513" s="7">
        <v>3051</v>
      </c>
      <c r="C513" s="154" t="s">
        <v>123</v>
      </c>
      <c r="D513" s="15">
        <v>5</v>
      </c>
      <c r="E513" s="15">
        <v>1</v>
      </c>
      <c r="F513" s="70"/>
      <c r="G513" s="65" t="s">
        <v>534</v>
      </c>
      <c r="H513" s="79" t="s">
        <v>94</v>
      </c>
      <c r="I513" s="20">
        <f t="shared" si="13"/>
        <v>0</v>
      </c>
      <c r="J513" s="4">
        <v>0</v>
      </c>
      <c r="K513" s="4">
        <v>0</v>
      </c>
      <c r="L513" s="123"/>
      <c r="AH513" s="2"/>
      <c r="AI513" s="2"/>
      <c r="AJ513" s="2"/>
      <c r="AK513" s="2"/>
    </row>
    <row r="514" spans="2:37" ht="40.5" hidden="1" x14ac:dyDescent="0.3">
      <c r="B514" s="7"/>
      <c r="C514" s="154"/>
      <c r="D514" s="15"/>
      <c r="E514" s="15"/>
      <c r="F514" s="70"/>
      <c r="G514" s="65" t="s">
        <v>594</v>
      </c>
      <c r="H514" s="66"/>
      <c r="I514" s="20">
        <f t="shared" si="13"/>
        <v>0</v>
      </c>
      <c r="J514" s="4"/>
      <c r="K514" s="4"/>
      <c r="L514" s="123"/>
      <c r="AH514" s="2"/>
      <c r="AI514" s="2"/>
      <c r="AJ514" s="2"/>
      <c r="AK514" s="2"/>
    </row>
    <row r="515" spans="2:37" ht="15" hidden="1" customHeight="1" x14ac:dyDescent="0.3">
      <c r="B515" s="7">
        <v>3060</v>
      </c>
      <c r="C515" s="153" t="s">
        <v>123</v>
      </c>
      <c r="D515" s="51">
        <v>6</v>
      </c>
      <c r="E515" s="51">
        <v>0</v>
      </c>
      <c r="F515" s="74"/>
      <c r="G515" s="58" t="s">
        <v>535</v>
      </c>
      <c r="H515" s="59" t="s">
        <v>95</v>
      </c>
      <c r="I515" s="20">
        <f t="shared" si="13"/>
        <v>0</v>
      </c>
      <c r="J515" s="4">
        <f>SUM(J516)</f>
        <v>0</v>
      </c>
      <c r="K515" s="4">
        <f>SUM(K516)</f>
        <v>0</v>
      </c>
      <c r="L515" s="123"/>
      <c r="AH515" s="2"/>
      <c r="AI515" s="2"/>
      <c r="AJ515" s="2"/>
      <c r="AK515" s="2"/>
    </row>
    <row r="516" spans="2:37" ht="15" hidden="1" customHeight="1" x14ac:dyDescent="0.3">
      <c r="B516" s="7">
        <v>3061</v>
      </c>
      <c r="C516" s="154" t="s">
        <v>123</v>
      </c>
      <c r="D516" s="15">
        <v>6</v>
      </c>
      <c r="E516" s="15">
        <v>1</v>
      </c>
      <c r="F516" s="70"/>
      <c r="G516" s="65" t="s">
        <v>536</v>
      </c>
      <c r="H516" s="79" t="s">
        <v>95</v>
      </c>
      <c r="I516" s="20">
        <f t="shared" si="13"/>
        <v>0</v>
      </c>
      <c r="J516" s="4">
        <v>0</v>
      </c>
      <c r="K516" s="4">
        <v>0</v>
      </c>
      <c r="L516" s="123"/>
      <c r="AH516" s="2"/>
      <c r="AI516" s="2"/>
      <c r="AJ516" s="2"/>
      <c r="AK516" s="2"/>
    </row>
    <row r="517" spans="2:37" ht="40.5" hidden="1" x14ac:dyDescent="0.3">
      <c r="B517" s="7"/>
      <c r="C517" s="154"/>
      <c r="D517" s="15"/>
      <c r="E517" s="15"/>
      <c r="F517" s="70"/>
      <c r="G517" s="65" t="s">
        <v>594</v>
      </c>
      <c r="H517" s="66"/>
      <c r="I517" s="20"/>
      <c r="J517" s="4"/>
      <c r="K517" s="4"/>
      <c r="L517" s="123"/>
      <c r="T517" s="103"/>
      <c r="AH517" s="2"/>
      <c r="AI517" s="2"/>
      <c r="AJ517" s="2"/>
      <c r="AK517" s="2"/>
    </row>
    <row r="518" spans="2:37" ht="25.5" customHeight="1" x14ac:dyDescent="0.3">
      <c r="B518" s="7">
        <v>3070</v>
      </c>
      <c r="C518" s="153" t="s">
        <v>123</v>
      </c>
      <c r="D518" s="51">
        <v>7</v>
      </c>
      <c r="E518" s="51">
        <v>0</v>
      </c>
      <c r="F518" s="74"/>
      <c r="G518" s="58" t="s">
        <v>537</v>
      </c>
      <c r="H518" s="59" t="s">
        <v>96</v>
      </c>
      <c r="I518" s="4">
        <f t="shared" si="13"/>
        <v>9800</v>
      </c>
      <c r="J518" s="4">
        <f>SUM(J519)</f>
        <v>9800</v>
      </c>
      <c r="K518" s="4">
        <f>SUM(K519)</f>
        <v>0</v>
      </c>
      <c r="L518" s="123"/>
      <c r="AH518" s="2"/>
      <c r="AI518" s="2"/>
      <c r="AJ518" s="2"/>
      <c r="AK518" s="2"/>
    </row>
    <row r="519" spans="2:37" ht="27" x14ac:dyDescent="0.3">
      <c r="B519" s="7">
        <v>3071</v>
      </c>
      <c r="C519" s="154" t="s">
        <v>123</v>
      </c>
      <c r="D519" s="15">
        <v>7</v>
      </c>
      <c r="E519" s="15">
        <v>1</v>
      </c>
      <c r="F519" s="70"/>
      <c r="G519" s="65" t="s">
        <v>538</v>
      </c>
      <c r="H519" s="79" t="s">
        <v>97</v>
      </c>
      <c r="I519" s="4">
        <f t="shared" si="13"/>
        <v>9800</v>
      </c>
      <c r="J519" s="4">
        <f>SUM(J521)</f>
        <v>9800</v>
      </c>
      <c r="K519" s="4">
        <f>SUM(K521)</f>
        <v>0</v>
      </c>
      <c r="L519" s="123"/>
      <c r="AH519" s="2"/>
      <c r="AI519" s="2"/>
      <c r="AJ519" s="2"/>
      <c r="AK519" s="2"/>
    </row>
    <row r="520" spans="2:37" ht="40.5" x14ac:dyDescent="0.3">
      <c r="B520" s="7"/>
      <c r="C520" s="154"/>
      <c r="D520" s="15"/>
      <c r="E520" s="15"/>
      <c r="F520" s="70"/>
      <c r="G520" s="65" t="s">
        <v>594</v>
      </c>
      <c r="H520" s="66"/>
      <c r="I520" s="20"/>
      <c r="J520" s="4"/>
      <c r="K520" s="4"/>
      <c r="L520" s="123"/>
      <c r="AH520" s="2"/>
      <c r="AI520" s="2"/>
      <c r="AJ520" s="2"/>
      <c r="AK520" s="2"/>
    </row>
    <row r="521" spans="2:37" ht="15" customHeight="1" x14ac:dyDescent="0.3">
      <c r="B521" s="7"/>
      <c r="C521" s="154"/>
      <c r="D521" s="15"/>
      <c r="E521" s="15"/>
      <c r="F521" s="70">
        <v>4729</v>
      </c>
      <c r="G521" s="19" t="s">
        <v>572</v>
      </c>
      <c r="H521" s="66"/>
      <c r="I521" s="20">
        <f t="shared" si="13"/>
        <v>9800</v>
      </c>
      <c r="J521" s="4">
        <v>9800</v>
      </c>
      <c r="K521" s="4">
        <v>0</v>
      </c>
      <c r="L521" s="123"/>
      <c r="AH521" s="2"/>
      <c r="AI521" s="2"/>
      <c r="AJ521" s="2"/>
      <c r="AK521" s="2"/>
    </row>
    <row r="522" spans="2:37" ht="40.5" hidden="1" x14ac:dyDescent="0.3">
      <c r="B522" s="7">
        <v>3080</v>
      </c>
      <c r="C522" s="153" t="s">
        <v>123</v>
      </c>
      <c r="D522" s="51">
        <v>8</v>
      </c>
      <c r="E522" s="51">
        <v>0</v>
      </c>
      <c r="F522" s="74"/>
      <c r="G522" s="58" t="s">
        <v>607</v>
      </c>
      <c r="H522" s="59" t="s">
        <v>98</v>
      </c>
      <c r="I522" s="20">
        <f t="shared" si="13"/>
        <v>0</v>
      </c>
      <c r="J522" s="4">
        <f>SUM(J523)</f>
        <v>0</v>
      </c>
      <c r="K522" s="4">
        <f>SUM(K523)</f>
        <v>0</v>
      </c>
      <c r="L522" s="123"/>
      <c r="AH522" s="2"/>
      <c r="AI522" s="2"/>
      <c r="AJ522" s="2"/>
      <c r="AK522" s="2"/>
    </row>
    <row r="523" spans="2:37" ht="39.75" hidden="1" customHeight="1" x14ac:dyDescent="0.3">
      <c r="B523" s="7">
        <v>3081</v>
      </c>
      <c r="C523" s="154" t="s">
        <v>123</v>
      </c>
      <c r="D523" s="15">
        <v>8</v>
      </c>
      <c r="E523" s="15">
        <v>1</v>
      </c>
      <c r="F523" s="70"/>
      <c r="G523" s="65" t="s">
        <v>607</v>
      </c>
      <c r="H523" s="79" t="s">
        <v>99</v>
      </c>
      <c r="I523" s="20">
        <f t="shared" si="13"/>
        <v>0</v>
      </c>
      <c r="J523" s="4">
        <f>SUM(J524)</f>
        <v>0</v>
      </c>
      <c r="K523" s="4">
        <f>SUM(K524)</f>
        <v>0</v>
      </c>
      <c r="L523" s="123"/>
      <c r="AH523" s="2"/>
      <c r="AI523" s="2"/>
      <c r="AJ523" s="2"/>
      <c r="AK523" s="2"/>
    </row>
    <row r="524" spans="2:37" ht="26.25" hidden="1" customHeight="1" x14ac:dyDescent="0.3">
      <c r="B524" s="7">
        <v>3090</v>
      </c>
      <c r="C524" s="153" t="s">
        <v>123</v>
      </c>
      <c r="D524" s="51">
        <v>9</v>
      </c>
      <c r="E524" s="51">
        <v>0</v>
      </c>
      <c r="F524" s="74"/>
      <c r="G524" s="58" t="s">
        <v>539</v>
      </c>
      <c r="H524" s="59" t="s">
        <v>100</v>
      </c>
      <c r="I524" s="20">
        <f t="shared" si="13"/>
        <v>0</v>
      </c>
      <c r="J524" s="4">
        <f>SUM(J525+J527)</f>
        <v>0</v>
      </c>
      <c r="K524" s="4">
        <f>SUM(K525+K527)</f>
        <v>0</v>
      </c>
      <c r="L524" s="123"/>
      <c r="AH524" s="2"/>
      <c r="AI524" s="2"/>
      <c r="AJ524" s="2"/>
      <c r="AK524" s="2"/>
    </row>
    <row r="525" spans="2:37" ht="26.25" hidden="1" customHeight="1" x14ac:dyDescent="0.3">
      <c r="B525" s="7">
        <v>3091</v>
      </c>
      <c r="C525" s="154" t="s">
        <v>123</v>
      </c>
      <c r="D525" s="15">
        <v>9</v>
      </c>
      <c r="E525" s="15">
        <v>1</v>
      </c>
      <c r="F525" s="70"/>
      <c r="G525" s="65" t="s">
        <v>540</v>
      </c>
      <c r="H525" s="79" t="s">
        <v>101</v>
      </c>
      <c r="I525" s="20">
        <f t="shared" si="13"/>
        <v>0</v>
      </c>
      <c r="J525" s="4">
        <v>0</v>
      </c>
      <c r="K525" s="4">
        <v>0</v>
      </c>
      <c r="L525" s="123"/>
      <c r="AH525" s="2"/>
      <c r="AI525" s="2"/>
      <c r="AJ525" s="2"/>
      <c r="AK525" s="2"/>
    </row>
    <row r="526" spans="2:37" ht="40.5" hidden="1" x14ac:dyDescent="0.3">
      <c r="B526" s="7"/>
      <c r="C526" s="154"/>
      <c r="D526" s="15"/>
      <c r="E526" s="15"/>
      <c r="F526" s="70"/>
      <c r="G526" s="65" t="s">
        <v>594</v>
      </c>
      <c r="H526" s="66"/>
      <c r="I526" s="20">
        <f t="shared" si="13"/>
        <v>0</v>
      </c>
      <c r="J526" s="4"/>
      <c r="K526" s="4"/>
      <c r="L526" s="123"/>
      <c r="AH526" s="2"/>
      <c r="AI526" s="2"/>
      <c r="AJ526" s="2"/>
      <c r="AK526" s="2"/>
    </row>
    <row r="527" spans="2:37" ht="39.75" hidden="1" customHeight="1" x14ac:dyDescent="0.3">
      <c r="B527" s="7">
        <v>3092</v>
      </c>
      <c r="C527" s="154" t="s">
        <v>123</v>
      </c>
      <c r="D527" s="15">
        <v>9</v>
      </c>
      <c r="E527" s="15">
        <v>2</v>
      </c>
      <c r="F527" s="70"/>
      <c r="G527" s="65" t="s">
        <v>643</v>
      </c>
      <c r="H527" s="79"/>
      <c r="I527" s="20">
        <f>SUM(J527:K527)</f>
        <v>0</v>
      </c>
      <c r="J527" s="4">
        <v>0</v>
      </c>
      <c r="K527" s="4">
        <v>0</v>
      </c>
      <c r="L527" s="123"/>
      <c r="AH527" s="2"/>
      <c r="AI527" s="2"/>
      <c r="AJ527" s="2"/>
      <c r="AK527" s="2"/>
    </row>
    <row r="528" spans="2:37" ht="40.5" hidden="1" x14ac:dyDescent="0.3">
      <c r="B528" s="7"/>
      <c r="C528" s="154"/>
      <c r="D528" s="15"/>
      <c r="E528" s="15"/>
      <c r="F528" s="70"/>
      <c r="G528" s="65" t="s">
        <v>594</v>
      </c>
      <c r="H528" s="66"/>
      <c r="I528" s="20">
        <f>SUM(J528:K528)</f>
        <v>0</v>
      </c>
      <c r="J528" s="4"/>
      <c r="K528" s="4"/>
      <c r="L528" s="123"/>
      <c r="AH528" s="2"/>
      <c r="AI528" s="2"/>
      <c r="AJ528" s="2"/>
      <c r="AK528" s="2"/>
    </row>
    <row r="529" spans="2:37" s="55" customFormat="1" ht="28.5" customHeight="1" x14ac:dyDescent="0.2">
      <c r="B529" s="15">
        <v>3100</v>
      </c>
      <c r="C529" s="153" t="s">
        <v>124</v>
      </c>
      <c r="D529" s="50">
        <v>0</v>
      </c>
      <c r="E529" s="50">
        <v>0</v>
      </c>
      <c r="F529" s="104"/>
      <c r="G529" s="6" t="s">
        <v>615</v>
      </c>
      <c r="H529" s="105"/>
      <c r="I529" s="20">
        <f>SUM(I530)</f>
        <v>54575.8</v>
      </c>
      <c r="J529" s="20">
        <f>SUM(J530)</f>
        <v>54575.8</v>
      </c>
      <c r="K529" s="20">
        <f>K530</f>
        <v>0</v>
      </c>
      <c r="L529" s="221"/>
      <c r="M529" s="54"/>
      <c r="N529" s="54"/>
      <c r="O529" s="54"/>
      <c r="P529" s="54"/>
      <c r="Q529" s="33"/>
      <c r="S529" s="56"/>
      <c r="AH529" s="86"/>
      <c r="AI529" s="86"/>
      <c r="AJ529" s="86"/>
      <c r="AK529" s="86"/>
    </row>
    <row r="530" spans="2:37" ht="27" x14ac:dyDescent="0.3">
      <c r="B530" s="7">
        <v>3110</v>
      </c>
      <c r="C530" s="155" t="s">
        <v>124</v>
      </c>
      <c r="D530" s="106">
        <v>1</v>
      </c>
      <c r="E530" s="106">
        <v>0</v>
      </c>
      <c r="F530" s="107"/>
      <c r="G530" s="100" t="s">
        <v>541</v>
      </c>
      <c r="H530" s="79"/>
      <c r="I530" s="20">
        <f>SUM(I531)</f>
        <v>54575.8</v>
      </c>
      <c r="J530" s="4">
        <f>SUM(J531)</f>
        <v>54575.8</v>
      </c>
      <c r="K530" s="4">
        <f>K531</f>
        <v>0</v>
      </c>
      <c r="L530" s="123"/>
      <c r="AH530" s="2"/>
      <c r="AI530" s="2"/>
      <c r="AJ530" s="2"/>
      <c r="AK530" s="2"/>
    </row>
    <row r="531" spans="2:37" ht="15" customHeight="1" x14ac:dyDescent="0.3">
      <c r="B531" s="7">
        <v>3112</v>
      </c>
      <c r="C531" s="155" t="s">
        <v>124</v>
      </c>
      <c r="D531" s="106">
        <v>1</v>
      </c>
      <c r="E531" s="106">
        <v>2</v>
      </c>
      <c r="F531" s="107"/>
      <c r="G531" s="101" t="s">
        <v>542</v>
      </c>
      <c r="H531" s="79"/>
      <c r="I531" s="20">
        <f>SUM(I533)</f>
        <v>54575.8</v>
      </c>
      <c r="J531" s="4">
        <f>SUM(J533)</f>
        <v>54575.8</v>
      </c>
      <c r="K531" s="4">
        <f>K533</f>
        <v>0</v>
      </c>
      <c r="L531" s="123"/>
      <c r="AH531" s="2"/>
      <c r="AI531" s="2"/>
      <c r="AJ531" s="2"/>
      <c r="AK531" s="2"/>
    </row>
    <row r="532" spans="2:37" ht="40.5" x14ac:dyDescent="0.3">
      <c r="B532" s="7"/>
      <c r="C532" s="154"/>
      <c r="D532" s="15"/>
      <c r="E532" s="15"/>
      <c r="F532" s="70"/>
      <c r="G532" s="65" t="s">
        <v>594</v>
      </c>
      <c r="H532" s="66"/>
      <c r="I532" s="20"/>
      <c r="J532" s="4"/>
      <c r="K532" s="4"/>
      <c r="L532" s="123"/>
      <c r="AH532" s="2"/>
      <c r="AI532" s="2"/>
      <c r="AJ532" s="2"/>
      <c r="AK532" s="2"/>
    </row>
    <row r="533" spans="2:37" ht="15" customHeight="1" x14ac:dyDescent="0.3">
      <c r="B533" s="7"/>
      <c r="C533" s="154"/>
      <c r="D533" s="15"/>
      <c r="E533" s="15"/>
      <c r="F533" s="70">
        <v>4891</v>
      </c>
      <c r="G533" s="19" t="s">
        <v>608</v>
      </c>
      <c r="H533" s="66"/>
      <c r="I533" s="20">
        <f>SUM(J533,-J534,K533)</f>
        <v>54575.8</v>
      </c>
      <c r="J533" s="4">
        <v>54575.8</v>
      </c>
      <c r="K533" s="4"/>
      <c r="L533" s="123"/>
      <c r="AH533" s="87"/>
      <c r="AI533" s="2"/>
      <c r="AJ533" s="2"/>
      <c r="AK533" s="2"/>
    </row>
    <row r="534" spans="2:37" ht="40.5" customHeight="1" x14ac:dyDescent="0.3">
      <c r="B534" s="7"/>
      <c r="C534" s="154"/>
      <c r="D534" s="15"/>
      <c r="E534" s="15"/>
      <c r="F534" s="70"/>
      <c r="G534" s="108" t="s">
        <v>609</v>
      </c>
      <c r="H534" s="66"/>
      <c r="I534" s="20"/>
      <c r="J534" s="4">
        <v>0</v>
      </c>
      <c r="K534" s="4">
        <v>0</v>
      </c>
      <c r="L534" s="226"/>
      <c r="AG534" s="2"/>
      <c r="AJ534" s="2"/>
    </row>
    <row r="535" spans="2:37" x14ac:dyDescent="0.3">
      <c r="C535" s="109"/>
      <c r="D535" s="110"/>
      <c r="E535" s="111"/>
      <c r="F535" s="111"/>
      <c r="I535" s="92"/>
      <c r="J535" s="92"/>
      <c r="K535" s="92"/>
      <c r="L535" s="92"/>
    </row>
    <row r="536" spans="2:37" x14ac:dyDescent="0.3">
      <c r="C536" s="113"/>
      <c r="D536" s="110"/>
      <c r="E536" s="111"/>
      <c r="F536" s="111"/>
      <c r="AJ536" s="2"/>
    </row>
    <row r="537" spans="2:37" x14ac:dyDescent="0.3">
      <c r="C537" s="113"/>
      <c r="D537" s="110"/>
      <c r="E537" s="111"/>
      <c r="F537" s="111"/>
      <c r="G537" s="22"/>
    </row>
    <row r="538" spans="2:37" x14ac:dyDescent="0.3">
      <c r="C538" s="113"/>
      <c r="D538" s="114"/>
      <c r="E538" s="115"/>
      <c r="F538" s="116"/>
      <c r="I538" s="2"/>
      <c r="K538" s="2"/>
      <c r="L538" s="2"/>
    </row>
    <row r="539" spans="2:37" x14ac:dyDescent="0.3">
      <c r="F539" s="116"/>
      <c r="I539" s="2"/>
    </row>
    <row r="540" spans="2:37" x14ac:dyDescent="0.3">
      <c r="F540" s="116"/>
      <c r="I540" s="2"/>
    </row>
    <row r="541" spans="2:37" x14ac:dyDescent="0.3">
      <c r="D541" s="119"/>
      <c r="F541" s="115"/>
      <c r="I541" s="2"/>
      <c r="K541" s="2"/>
      <c r="L541" s="2"/>
    </row>
    <row r="542" spans="2:37" x14ac:dyDescent="0.3">
      <c r="F542" s="120"/>
      <c r="I542" s="2"/>
    </row>
    <row r="544" spans="2:37" x14ac:dyDescent="0.3">
      <c r="I544" s="2"/>
      <c r="K544" s="2"/>
      <c r="L544" s="2"/>
    </row>
    <row r="545" spans="9:12" x14ac:dyDescent="0.3">
      <c r="I545" s="2"/>
    </row>
    <row r="546" spans="9:12" x14ac:dyDescent="0.3">
      <c r="I546" s="2"/>
      <c r="K546" s="2"/>
      <c r="L546" s="2"/>
    </row>
    <row r="547" spans="9:12" x14ac:dyDescent="0.3">
      <c r="I547" s="2"/>
    </row>
    <row r="548" spans="9:12" x14ac:dyDescent="0.3">
      <c r="I548" s="87"/>
    </row>
    <row r="552" spans="9:12" x14ac:dyDescent="0.3">
      <c r="I552" s="2"/>
    </row>
    <row r="553" spans="9:12" x14ac:dyDescent="0.3">
      <c r="I553" s="2"/>
    </row>
    <row r="554" spans="9:12" x14ac:dyDescent="0.3">
      <c r="I554" s="2"/>
    </row>
  </sheetData>
  <mergeCells count="17">
    <mergeCell ref="F7:F8"/>
    <mergeCell ref="I1:K1"/>
    <mergeCell ref="I2:K2"/>
    <mergeCell ref="N7:N8"/>
    <mergeCell ref="O7:P7"/>
    <mergeCell ref="P8:V8"/>
    <mergeCell ref="B4:K4"/>
    <mergeCell ref="J6:K6"/>
    <mergeCell ref="B7:B8"/>
    <mergeCell ref="G7:G8"/>
    <mergeCell ref="H7:H8"/>
    <mergeCell ref="I3:K3"/>
    <mergeCell ref="I7:I8"/>
    <mergeCell ref="C7:C8"/>
    <mergeCell ref="D7:D8"/>
    <mergeCell ref="E7:E8"/>
    <mergeCell ref="J7:K7"/>
  </mergeCells>
  <phoneticPr fontId="1" type="noConversion"/>
  <pageMargins left="0.64929133858267696" right="0.18" top="0.39370078740157499" bottom="0.761811024" header="0.15748031496063" footer="0.23622047244094499"/>
  <pageSetup paperSize="9" scale="93" orientation="portrait" useFirstPageNumber="1" horizontalDpi="300" verticalDpi="300" r:id="rId1"/>
  <headerFooter alignWithMargins="0">
    <oddFooter xml:space="preserve">&amp;C&amp;P&amp;RԲյուջե 2024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Հատված 1</vt:lpstr>
      <vt:lpstr>Հատված 4-5</vt:lpstr>
      <vt:lpstr>Հատված 6</vt:lpstr>
      <vt:lpstr>'Հատված 1'!Print_Area</vt:lpstr>
      <vt:lpstr>'Հատված 6'!Print_Area</vt:lpstr>
      <vt:lpstr>'Հատված 1'!Print_Titles</vt:lpstr>
      <vt:lpstr>'Հատված 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Tatevik</cp:lastModifiedBy>
  <cp:lastPrinted>2024-07-06T19:14:15Z</cp:lastPrinted>
  <dcterms:created xsi:type="dcterms:W3CDTF">1996-10-14T23:33:28Z</dcterms:created>
  <dcterms:modified xsi:type="dcterms:W3CDTF">2024-07-16T04:42:13Z</dcterms:modified>
</cp:coreProperties>
</file>