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5621"/>
</workbook>
</file>

<file path=xl/calcChain.xml><?xml version="1.0" encoding="utf-8"?>
<calcChain xmlns="http://schemas.openxmlformats.org/spreadsheetml/2006/main">
  <c r="F353" i="16" l="1"/>
  <c r="H178" i="16" l="1"/>
  <c r="F354" i="16"/>
  <c r="G390" i="16" l="1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 s="1"/>
  <c r="H399" i="16" s="1"/>
  <c r="F398" i="16"/>
  <c r="F397" i="16"/>
  <c r="H396" i="16"/>
  <c r="G396" i="16"/>
  <c r="F396" i="16"/>
  <c r="F395" i="16"/>
  <c r="H394" i="16"/>
  <c r="G394" i="16"/>
  <c r="F394" i="16"/>
  <c r="F393" i="16"/>
  <c r="F390" i="16" s="1"/>
  <c r="F389" i="16" s="1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F381" i="16" s="1"/>
  <c r="H381" i="16"/>
  <c r="G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F294" i="16" s="1"/>
  <c r="H294" i="16"/>
  <c r="G294" i="16"/>
  <c r="F293" i="16"/>
  <c r="F292" i="16"/>
  <c r="F291" i="16"/>
  <c r="F290" i="16"/>
  <c r="H288" i="16"/>
  <c r="H281" i="16" s="1"/>
  <c r="G288" i="16"/>
  <c r="F287" i="16"/>
  <c r="F286" i="16"/>
  <c r="F285" i="16"/>
  <c r="F283" i="16" s="1"/>
  <c r="H283" i="16"/>
  <c r="G283" i="16"/>
  <c r="G281" i="16" s="1"/>
  <c r="F280" i="16"/>
  <c r="F279" i="16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F250" i="16"/>
  <c r="F248" i="16" s="1"/>
  <c r="H248" i="16"/>
  <c r="G248" i="16"/>
  <c r="F247" i="16"/>
  <c r="F245" i="16" s="1"/>
  <c r="H245" i="16"/>
  <c r="G245" i="16"/>
  <c r="F244" i="16"/>
  <c r="F242" i="16" s="1"/>
  <c r="H242" i="16"/>
  <c r="G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F196" i="16" s="1"/>
  <c r="H196" i="16"/>
  <c r="G196" i="16"/>
  <c r="F195" i="16"/>
  <c r="F194" i="16"/>
  <c r="F193" i="16"/>
  <c r="F192" i="16"/>
  <c r="H190" i="16"/>
  <c r="G190" i="16"/>
  <c r="F189" i="16"/>
  <c r="F187" i="16" s="1"/>
  <c r="H187" i="16"/>
  <c r="G187" i="16"/>
  <c r="F186" i="16"/>
  <c r="F185" i="16"/>
  <c r="F184" i="16"/>
  <c r="F183" i="16"/>
  <c r="F182" i="16"/>
  <c r="F181" i="16"/>
  <c r="F180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H154" i="16" s="1"/>
  <c r="G160" i="16"/>
  <c r="F160" i="16" s="1"/>
  <c r="F154" i="16" s="1"/>
  <c r="F159" i="16"/>
  <c r="F158" i="16"/>
  <c r="F157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F67" i="16" s="1"/>
  <c r="H67" i="16"/>
  <c r="G67" i="16"/>
  <c r="F66" i="16"/>
  <c r="F65" i="16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H19" i="16"/>
  <c r="G19" i="16"/>
  <c r="G18" i="16" s="1"/>
  <c r="H18" i="16"/>
  <c r="D237" i="12"/>
  <c r="D236" i="12"/>
  <c r="D235" i="12"/>
  <c r="D234" i="12"/>
  <c r="F232" i="12"/>
  <c r="D231" i="12"/>
  <c r="F229" i="12"/>
  <c r="D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0" i="12" s="1"/>
  <c r="D182" i="12"/>
  <c r="F180" i="12"/>
  <c r="D175" i="12"/>
  <c r="F172" i="12"/>
  <c r="E172" i="12"/>
  <c r="D172" i="12"/>
  <c r="D171" i="12"/>
  <c r="E169" i="12"/>
  <c r="D169" i="12"/>
  <c r="D168" i="12"/>
  <c r="E166" i="12"/>
  <c r="D166" i="12"/>
  <c r="D165" i="12"/>
  <c r="D162" i="12" s="1"/>
  <c r="D164" i="12"/>
  <c r="E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D147" i="12" s="1"/>
  <c r="F147" i="12"/>
  <c r="E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2" i="12"/>
  <c r="D121" i="12"/>
  <c r="E120" i="12"/>
  <c r="D119" i="12"/>
  <c r="D118" i="12"/>
  <c r="E116" i="12"/>
  <c r="D115" i="12"/>
  <c r="D114" i="12"/>
  <c r="E112" i="12"/>
  <c r="D111" i="12"/>
  <c r="D108" i="12" s="1"/>
  <c r="D110" i="12"/>
  <c r="E108" i="12"/>
  <c r="E106" i="12"/>
  <c r="D105" i="12"/>
  <c r="D104" i="12"/>
  <c r="E102" i="12"/>
  <c r="D102" i="12"/>
  <c r="D101" i="12"/>
  <c r="D100" i="12"/>
  <c r="D98" i="12" s="1"/>
  <c r="D96" i="12" s="1"/>
  <c r="E98" i="12"/>
  <c r="E96" i="12"/>
  <c r="D95" i="12"/>
  <c r="D94" i="12"/>
  <c r="D91" i="12" s="1"/>
  <c r="D93" i="12"/>
  <c r="E91" i="12"/>
  <c r="D90" i="12"/>
  <c r="D87" i="12" s="1"/>
  <c r="D89" i="12"/>
  <c r="E87" i="12"/>
  <c r="D86" i="12"/>
  <c r="D83" i="12" s="1"/>
  <c r="D85" i="12"/>
  <c r="E83" i="12"/>
  <c r="E81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49" i="12" s="1"/>
  <c r="D51" i="12"/>
  <c r="E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7" i="12" s="1"/>
  <c r="D25" i="12" s="1"/>
  <c r="D29" i="12"/>
  <c r="E27" i="12"/>
  <c r="E25" i="12"/>
  <c r="F23" i="12"/>
  <c r="D81" i="12" l="1"/>
  <c r="D112" i="12"/>
  <c r="F178" i="12"/>
  <c r="F176" i="12" s="1"/>
  <c r="D224" i="12"/>
  <c r="F19" i="16"/>
  <c r="F18" i="16" s="1"/>
  <c r="F178" i="16"/>
  <c r="F176" i="16" s="1"/>
  <c r="F190" i="16"/>
  <c r="G251" i="16"/>
  <c r="F277" i="16"/>
  <c r="F275" i="16" s="1"/>
  <c r="F288" i="16"/>
  <c r="D120" i="12"/>
  <c r="F63" i="16"/>
  <c r="F50" i="16" s="1"/>
  <c r="F211" i="16"/>
  <c r="H251" i="16"/>
  <c r="F281" i="16"/>
  <c r="H310" i="16"/>
  <c r="G213" i="16"/>
  <c r="G211" i="16" s="1"/>
  <c r="D71" i="12"/>
  <c r="D38" i="12" s="1"/>
  <c r="F102" i="16"/>
  <c r="G16" i="16"/>
  <c r="F16" i="16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F21" i="12"/>
  <c r="D120" i="9"/>
  <c r="F148" i="16" l="1"/>
  <c r="D23" i="12"/>
  <c r="D21" i="12" s="1"/>
  <c r="H15" i="16"/>
  <c r="G310" i="16"/>
  <c r="G258" i="10"/>
  <c r="F310" i="16" l="1"/>
  <c r="F15" i="16" s="1"/>
  <c r="G15" i="16"/>
  <c r="E84" i="9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F118" i="9"/>
  <c r="E118" i="9"/>
  <c r="D118" i="9" s="1"/>
  <c r="D121" i="9"/>
  <c r="D66" i="9"/>
  <c r="D93" i="9" l="1"/>
  <c r="G274" i="10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C46" i="9" s="1"/>
  <c r="AB47" i="9"/>
  <c r="AB46" i="9" s="1"/>
  <c r="Z47" i="9"/>
  <c r="Z46" i="9" s="1"/>
  <c r="Y47" i="9"/>
  <c r="Y46" i="9" s="1"/>
  <c r="W47" i="9"/>
  <c r="V47" i="9"/>
  <c r="V46" i="9" s="1"/>
  <c r="T47" i="9"/>
  <c r="T46" i="9" s="1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W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F261" i="10"/>
  <c r="F260" i="10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G104" i="10" s="1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G77" i="10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H60" i="10"/>
  <c r="G60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H31" i="10"/>
  <c r="G31" i="10"/>
  <c r="F30" i="10"/>
  <c r="F29" i="10"/>
  <c r="F28" i="10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104" i="10" l="1"/>
  <c r="H226" i="10"/>
  <c r="F240" i="10"/>
  <c r="S76" i="9"/>
  <c r="F26" i="10"/>
  <c r="F31" i="10"/>
  <c r="G58" i="10"/>
  <c r="H75" i="10"/>
  <c r="G197" i="10"/>
  <c r="F258" i="10"/>
  <c r="G256" i="10"/>
  <c r="F270" i="10"/>
  <c r="F289" i="10"/>
  <c r="F315" i="10"/>
  <c r="W16" i="9"/>
  <c r="AC16" i="9"/>
  <c r="AK22" i="9"/>
  <c r="AK21" i="9" s="1"/>
  <c r="I52" i="9"/>
  <c r="AE76" i="9"/>
  <c r="F222" i="10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AH16" i="9" l="1"/>
  <c r="AB16" i="9"/>
  <c r="F256" i="10"/>
  <c r="V16" i="9"/>
  <c r="O15" i="9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<sst xmlns="http://schemas.openxmlformats.org/spreadsheetml/2006/main" count="3637" uniqueCount="751">
  <si>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</si>
  <si>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</si>
  <si>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</si>
  <si>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</si>
  <si>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</si>
  <si>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</si>
  <si>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</si>
  <si>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</si>
  <si>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</si>
  <si>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</si>
  <si>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</si>
  <si>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</si>
  <si>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</si>
  <si>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</si>
  <si>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</si>
  <si>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</si>
  <si>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</si>
  <si>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</si>
  <si>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</si>
  <si>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</si>
  <si>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</si>
  <si>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</si>
  <si>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</si>
  <si>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</si>
  <si>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</si>
  <si>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</si>
  <si>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</si>
  <si>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</si>
  <si>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</si>
  <si>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</si>
  <si>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</si>
  <si>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</si>
  <si>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</si>
  <si>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</si>
  <si>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</si>
  <si>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</si>
  <si>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</si>
  <si>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</si>
  <si>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</si>
  <si>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</si>
  <si>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</si>
  <si>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</si>
  <si>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</si>
  <si>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</si>
  <si>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</si>
  <si>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</si>
  <si>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</si>
  <si>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</si>
  <si>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</si>
  <si>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</si>
  <si>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</si>
  <si>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</si>
  <si>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</si>
  <si>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</si>
  <si>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</si>
  <si>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</si>
  <si>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</si>
  <si>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</si>
  <si>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</si>
  <si>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</si>
  <si>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</si>
  <si>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</si>
  <si>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</si>
  <si>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</si>
  <si>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</si>
  <si>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</si>
  <si>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</si>
  <si>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</si>
  <si>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</si>
  <si>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</si>
  <si>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</si>
  <si>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</si>
  <si>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</si>
  <si>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</si>
  <si>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</si>
  <si>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</si>
  <si>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</si>
  <si>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</si>
  <si>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</si>
  <si>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</si>
  <si>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</si>
  <si>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</si>
  <si>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</si>
  <si>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</si>
  <si>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</si>
  <si>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</si>
  <si>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</si>
  <si>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</si>
  <si>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</si>
  <si>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</si>
  <si>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</si>
  <si>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</si>
  <si>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</si>
  <si>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</si>
  <si>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</si>
  <si>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</si>
  <si>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</si>
  <si>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</si>
  <si>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</si>
  <si>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</si>
  <si>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</si>
  <si>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</si>
  <si>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</si>
  <si>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</si>
  <si>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</si>
  <si>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</si>
  <si>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</si>
  <si>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</si>
  <si>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</si>
  <si>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</si>
  <si>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</si>
  <si>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</si>
  <si>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</si>
  <si>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</si>
  <si>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</si>
  <si>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</si>
  <si>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</si>
  <si>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</si>
  <si>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</si>
  <si>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</si>
  <si>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</si>
  <si>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</si>
  <si>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</si>
  <si>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</si>
  <si>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</si>
  <si>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</si>
  <si>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</si>
  <si>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</si>
  <si>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</si>
  <si>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</si>
  <si>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</si>
  <si>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</si>
  <si>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</si>
  <si>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</si>
  <si>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</si>
  <si>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</si>
  <si>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</si>
  <si>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</si>
  <si>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</si>
  <si>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</si>
  <si>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</si>
  <si>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</si>
  <si>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</si>
  <si>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</si>
  <si>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</si>
  <si>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</si>
  <si>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</si>
  <si>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</si>
  <si>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</si>
  <si>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</si>
  <si>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</si>
  <si>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</si>
  <si>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</si>
  <si>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</si>
  <si>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</si>
  <si>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</si>
  <si>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</si>
  <si>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</si>
  <si>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</si>
  <si>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</si>
  <si>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</si>
  <si>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</si>
  <si>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</si>
  <si>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</si>
  <si>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</si>
  <si>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</si>
  <si>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</si>
  <si>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</si>
  <si>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</si>
  <si>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</si>
  <si>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</si>
  <si>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</si>
  <si>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</si>
  <si>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</si>
  <si>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</si>
  <si>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</si>
  <si>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</si>
  <si>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</si>
  <si>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</si>
  <si>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</si>
  <si>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</si>
  <si>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</si>
  <si>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</si>
  <si>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</si>
  <si>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</si>
  <si>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</si>
  <si>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</si>
  <si>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</si>
  <si>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</si>
  <si>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</si>
  <si>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</si>
  <si>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</si>
  <si>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</si>
  <si>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</si>
  <si>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</si>
  <si>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</si>
  <si>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</si>
  <si>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</si>
  <si>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</si>
  <si>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</si>
  <si>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</si>
  <si>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</si>
  <si>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</si>
  <si>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</si>
  <si>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</si>
  <si>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</si>
  <si>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</si>
  <si>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</si>
  <si>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</si>
  <si>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</si>
  <si>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</si>
  <si>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</si>
  <si>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</si>
  <si>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</si>
  <si>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</si>
  <si>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</si>
  <si>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</si>
  <si>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</si>
  <si>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</si>
  <si>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</si>
  <si>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</si>
  <si>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</si>
  <si>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</si>
  <si>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</si>
  <si>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</si>
  <si>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</si>
  <si>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</si>
  <si>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</si>
  <si>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</si>
  <si>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</si>
  <si>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</si>
  <si>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</si>
  <si>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</si>
  <si>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</si>
  <si>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</si>
  <si>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</si>
  <si>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</si>
  <si>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</si>
  <si>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</si>
  <si>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</si>
  <si>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</si>
  <si>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</si>
  <si>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</si>
  <si>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</si>
  <si>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</si>
  <si>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</si>
  <si>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</si>
  <si>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</si>
  <si>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</si>
  <si>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</si>
  <si>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</si>
  <si>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</si>
  <si>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</si>
  <si>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</si>
  <si>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</si>
  <si>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</si>
  <si>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</si>
  <si>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</si>
  <si>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</si>
  <si>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</si>
  <si>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</si>
  <si>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</si>
  <si>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</si>
  <si>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</si>
  <si>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</si>
  <si>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</si>
  <si>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</si>
  <si>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</si>
  <si>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</si>
  <si>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</si>
  <si>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</si>
  <si>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</si>
  <si>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</si>
  <si>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</si>
  <si>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</si>
  <si>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</si>
  <si>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</si>
  <si>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</si>
  <si>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</si>
  <si>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</si>
  <si>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</si>
  <si>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</si>
  <si>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</si>
  <si>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</si>
  <si>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</si>
  <si>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</si>
  <si>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</si>
  <si>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</si>
  <si>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</si>
  <si>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</si>
  <si>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</si>
  <si>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</si>
  <si>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</si>
  <si>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</si>
  <si>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</si>
  <si>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</si>
  <si>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</si>
  <si>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</si>
  <si>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</si>
  <si>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</si>
  <si>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</si>
  <si>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</si>
  <si>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</si>
  <si>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</si>
  <si>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</si>
  <si>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</si>
  <si>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</si>
  <si>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</si>
  <si>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</si>
  <si>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</si>
  <si>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</si>
  <si>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</si>
  <si>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</si>
  <si>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</si>
  <si>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</si>
  <si>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</si>
  <si>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</si>
  <si>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</si>
  <si>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</si>
  <si>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</si>
  <si>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</si>
  <si>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</si>
  <si>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</si>
  <si>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</si>
  <si>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</si>
  <si>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</si>
  <si>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</si>
  <si>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</si>
  <si>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</si>
  <si>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</si>
  <si>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</si>
  <si>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</si>
  <si>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</si>
  <si>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</si>
  <si>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</si>
  <si>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</si>
  <si>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</si>
  <si>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</si>
  <si>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</si>
  <si>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</si>
  <si>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</si>
  <si>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</si>
  <si>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</si>
  <si>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</si>
  <si>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</si>
  <si>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</si>
  <si>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</si>
  <si>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</si>
  <si>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</si>
  <si>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</si>
  <si>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</si>
  <si>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</si>
  <si>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</si>
  <si>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</si>
  <si>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</si>
  <si>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</si>
  <si>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</si>
  <si>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</si>
  <si>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</si>
  <si>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</si>
  <si>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</si>
  <si>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</si>
  <si>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</si>
  <si>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</si>
  <si>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</si>
  <si>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</si>
  <si>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</si>
  <si>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</si>
  <si>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</si>
  <si>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</si>
  <si>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</si>
  <si>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</si>
  <si>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</si>
  <si>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</si>
  <si>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</si>
  <si>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</si>
  <si>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</si>
  <si>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</si>
  <si>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</si>
  <si>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</si>
  <si>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</si>
  <si>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</si>
  <si>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</si>
  <si>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</si>
  <si>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</si>
  <si>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</si>
  <si>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</si>
  <si>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</si>
  <si>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</si>
  <si>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</si>
  <si>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</si>
  <si>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</si>
  <si>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</si>
  <si>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</si>
  <si>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</si>
  <si>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</si>
  <si>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</si>
  <si>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</si>
  <si>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</si>
  <si>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</si>
  <si>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</si>
  <si>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</si>
  <si>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</si>
  <si>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</si>
  <si>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</si>
  <si>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</si>
  <si>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</si>
  <si>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</si>
  <si>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</si>
  <si>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</si>
  <si>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</si>
  <si>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</si>
  <si>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</si>
  <si>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</si>
  <si>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</si>
  <si>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</si>
  <si>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</si>
  <si>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</si>
  <si>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</si>
  <si>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</si>
  <si>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</si>
  <si>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</si>
  <si>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</si>
  <si>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</si>
  <si>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</si>
  <si>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</si>
  <si>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</si>
  <si>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</si>
  <si>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</si>
  <si>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</si>
  <si>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</si>
  <si>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</si>
  <si>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</si>
  <si>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</si>
  <si>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</si>
  <si>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</si>
  <si>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</si>
  <si>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</si>
  <si>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</si>
  <si>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</si>
  <si>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</si>
  <si>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</si>
  <si>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</si>
  <si>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</si>
  <si>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</si>
  <si>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</si>
  <si>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</si>
  <si>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</si>
  <si>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</si>
  <si>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</si>
  <si>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</si>
  <si>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</si>
  <si>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</si>
  <si>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</si>
  <si>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</si>
  <si>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</si>
  <si>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</si>
  <si>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</si>
  <si>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</si>
  <si>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</si>
  <si>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</si>
  <si>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</si>
  <si>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</si>
  <si>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</si>
  <si>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</si>
  <si>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</si>
  <si>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</si>
  <si>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</si>
  <si>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</si>
  <si>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</si>
  <si>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</si>
  <si>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</si>
  <si>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</si>
  <si>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</si>
  <si>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</si>
  <si>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</si>
  <si>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</si>
  <si>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</si>
  <si>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</si>
  <si>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</si>
  <si>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</si>
  <si>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</si>
  <si>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</si>
  <si>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</si>
  <si>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</si>
  <si>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</si>
  <si>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</si>
  <si>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</si>
  <si>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</si>
  <si>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</si>
  <si>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</si>
  <si>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</si>
  <si>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</si>
  <si>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</si>
  <si>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</si>
  <si>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</si>
  <si>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</si>
  <si>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</si>
  <si>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</si>
  <si>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</si>
  <si>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</si>
  <si>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</si>
  <si>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</si>
  <si>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</si>
  <si>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</si>
  <si>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</si>
  <si>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</si>
  <si>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</si>
  <si>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</si>
  <si>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</si>
  <si>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</si>
  <si>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</si>
  <si>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</si>
  <si>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</si>
  <si>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</si>
  <si>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</si>
  <si>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</si>
  <si>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</si>
  <si>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</si>
  <si>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</si>
  <si>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</si>
  <si>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</si>
  <si>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</si>
  <si>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</si>
  <si>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</si>
  <si>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</si>
  <si>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</si>
  <si>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</si>
  <si>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</si>
  <si>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</si>
  <si>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</si>
  <si>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</si>
  <si>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</si>
  <si>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</si>
  <si>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</si>
  <si>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</si>
  <si>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</si>
  <si>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</si>
  <si>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</si>
  <si>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</si>
  <si>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</si>
  <si>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</si>
  <si>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</si>
  <si>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</si>
  <si>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</si>
  <si>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</si>
  <si>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</si>
  <si>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</si>
  <si>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</si>
  <si>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</si>
  <si>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</si>
  <si>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</si>
  <si>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</si>
  <si>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</si>
  <si>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</si>
  <si>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</si>
  <si>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</si>
  <si>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</si>
  <si>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</si>
  <si>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</si>
  <si>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</si>
  <si>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</si>
  <si>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</si>
  <si>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</si>
  <si>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</si>
  <si>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</si>
  <si>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</si>
  <si>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</si>
  <si>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</si>
  <si>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</si>
  <si>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</si>
  <si>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</si>
  <si>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</si>
  <si>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</si>
  <si>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</si>
  <si>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</si>
  <si>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</si>
  <si>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</si>
  <si>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</si>
  <si>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</si>
  <si>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</si>
  <si>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</si>
  <si>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</si>
  <si>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</si>
  <si>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</si>
  <si>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</si>
  <si>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</si>
  <si>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</si>
  <si>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</si>
  <si>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</si>
  <si>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</si>
  <si>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</si>
  <si>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</si>
  <si>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</si>
  <si>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</si>
  <si>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</si>
  <si>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</si>
  <si>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</si>
  <si>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</si>
  <si>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</si>
  <si>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</si>
  <si>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</si>
  <si>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</si>
  <si>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</si>
  <si>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</si>
  <si>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</si>
  <si>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</si>
  <si>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</si>
  <si>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</si>
  <si>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</si>
  <si>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</si>
  <si>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</si>
  <si>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</si>
  <si>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</si>
  <si>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</si>
  <si>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</si>
  <si>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</si>
  <si>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</si>
  <si>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</si>
  <si>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</si>
  <si>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</si>
  <si>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</si>
  <si>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</si>
  <si>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</si>
  <si>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</si>
  <si>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</si>
  <si>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</si>
  <si>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</si>
  <si>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</si>
  <si>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</si>
  <si>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</si>
  <si>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</si>
  <si>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</si>
  <si>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</si>
  <si>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</si>
  <si>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</si>
  <si>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</si>
  <si>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</si>
  <si>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</si>
  <si>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</si>
  <si>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</si>
  <si>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</si>
  <si>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</si>
  <si>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</si>
  <si>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</si>
  <si>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</si>
  <si>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</si>
  <si>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</si>
  <si>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</si>
  <si>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</si>
  <si>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</si>
  <si>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</si>
  <si>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</si>
  <si>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</si>
  <si>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</si>
  <si>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</si>
  <si>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</si>
  <si>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</si>
  <si>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</si>
  <si>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</si>
  <si>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</si>
  <si>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</si>
  <si>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</si>
  <si>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</si>
  <si>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</si>
  <si>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</si>
  <si>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</si>
  <si>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</si>
  <si>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</si>
  <si>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</si>
  <si>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</si>
  <si>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</si>
  <si>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</si>
  <si>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</si>
  <si>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</si>
  <si>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</si>
  <si>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</si>
  <si>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</si>
  <si>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</si>
  <si>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</si>
  <si>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</si>
  <si>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</si>
  <si>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</si>
  <si>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</si>
  <si>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</si>
  <si>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</si>
  <si>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</si>
  <si>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</si>
  <si>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</si>
  <si>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</si>
  <si>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</si>
  <si>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</si>
  <si>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</si>
  <si>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</si>
  <si>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</si>
  <si>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</si>
  <si>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</si>
  <si>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</si>
  <si>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</si>
  <si>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</si>
  <si>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</si>
  <si>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</si>
  <si>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</si>
  <si>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</si>
  <si>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</si>
  <si>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</si>
  <si>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</si>
  <si>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</si>
  <si>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</si>
  <si>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</si>
  <si>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</si>
  <si>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</si>
  <si>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</si>
  <si>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</si>
  <si>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</si>
  <si>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</si>
  <si>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</si>
  <si>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</si>
  <si>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</si>
  <si>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</si>
  <si>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</si>
  <si>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</si>
  <si>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</si>
  <si>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</si>
  <si>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</si>
  <si>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</si>
  <si>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</si>
  <si>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</si>
  <si>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</si>
  <si>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</si>
  <si>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</si>
  <si>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</si>
  <si>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</si>
  <si>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</si>
  <si>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</si>
  <si>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</si>
  <si>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</si>
  <si>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</si>
  <si>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</si>
  <si>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</si>
  <si>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</si>
  <si>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</si>
  <si>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</si>
  <si>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ԱՊՐԻԼԻ  26 -Ի</t>
  </si>
  <si>
    <t>2024Թ.   ԱՊՐԻԼԻ  26 -Ի</t>
  </si>
  <si>
    <t>2024Թ.    ԱՊՐԻԼԻ  26 -Ի</t>
  </si>
  <si>
    <t>2024Թ.  ԱՊՐԻԼԻ  26-Ի</t>
  </si>
  <si>
    <t xml:space="preserve">ԹԻՎ     052-Ն   ՈՐՈՇՄԱՆ  </t>
  </si>
  <si>
    <t xml:space="preserve">ԹԻՎ    052 -Ն   ՈՐՈՇՄԱՆ </t>
  </si>
  <si>
    <t xml:space="preserve">ԹԻՎ   052-Ն   ՈՐՈՇՄԱՆ  </t>
  </si>
  <si>
    <t xml:space="preserve">ԹԻՎ     052 -Ն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</si>
</sst>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5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5" t="s">
        <v>552</v>
      </c>
      <c r="B1" s="106"/>
      <c r="C1" s="106"/>
      <c r="D1" s="107"/>
      <c r="E1" s="38" t="s">
        <v>550</v>
      </c>
      <c r="F1" s="105" t="s">
        <v>553</v>
      </c>
      <c r="G1" s="106"/>
      <c r="H1" s="106"/>
      <c r="I1" s="108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T15" sqref="AT15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5" t="s">
        <v>569</v>
      </c>
      <c r="B1" s="115"/>
      <c r="C1" s="115"/>
      <c r="D1" s="115"/>
      <c r="E1" s="115"/>
      <c r="F1" s="115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5" t="s">
        <v>570</v>
      </c>
      <c r="B2" s="115"/>
      <c r="C2" s="115"/>
      <c r="D2" s="115"/>
      <c r="E2" s="115"/>
      <c r="F2" s="115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5" t="s">
        <v>0</v>
      </c>
      <c r="B3" s="115"/>
      <c r="C3" s="115"/>
      <c r="D3" s="115"/>
      <c r="E3" s="115"/>
      <c r="F3" s="115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6" t="s">
        <v>743</v>
      </c>
      <c r="B4" s="115"/>
      <c r="C4" s="115"/>
      <c r="D4" s="115"/>
      <c r="E4" s="115"/>
      <c r="F4" s="115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5" t="s">
        <v>747</v>
      </c>
      <c r="B5" s="115"/>
      <c r="C5" s="115"/>
      <c r="D5" s="115"/>
      <c r="E5" s="115"/>
      <c r="F5" s="115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14" t="s">
        <v>571</v>
      </c>
      <c r="B8" s="114"/>
      <c r="C8" s="114"/>
      <c r="D8" s="114"/>
      <c r="E8" s="114"/>
      <c r="F8" s="114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1" t="s">
        <v>738</v>
      </c>
      <c r="B9" s="111"/>
      <c r="C9" s="111"/>
      <c r="D9" s="111"/>
      <c r="E9" s="111"/>
      <c r="F9" s="111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2" t="s">
        <v>1</v>
      </c>
      <c r="F12" s="112"/>
      <c r="G12" s="113" t="s">
        <v>572</v>
      </c>
      <c r="H12" s="109"/>
      <c r="I12" s="109"/>
      <c r="J12" s="109" t="s">
        <v>573</v>
      </c>
      <c r="K12" s="109"/>
      <c r="L12" s="109"/>
      <c r="M12" s="109" t="s">
        <v>574</v>
      </c>
      <c r="N12" s="109"/>
      <c r="O12" s="109"/>
      <c r="P12" s="109" t="s">
        <v>575</v>
      </c>
      <c r="Q12" s="109"/>
      <c r="R12" s="109"/>
      <c r="S12" s="109" t="s">
        <v>576</v>
      </c>
      <c r="T12" s="109"/>
      <c r="U12" s="109"/>
      <c r="V12" s="109" t="s">
        <v>577</v>
      </c>
      <c r="W12" s="109"/>
      <c r="X12" s="109"/>
      <c r="Y12" s="109" t="s">
        <v>578</v>
      </c>
      <c r="Z12" s="109"/>
      <c r="AA12" s="109"/>
      <c r="AB12" s="109" t="s">
        <v>579</v>
      </c>
      <c r="AC12" s="109"/>
      <c r="AD12" s="109"/>
      <c r="AE12" s="109" t="s">
        <v>580</v>
      </c>
      <c r="AF12" s="109"/>
      <c r="AG12" s="109"/>
      <c r="AH12" s="109" t="s">
        <v>581</v>
      </c>
      <c r="AI12" s="109"/>
      <c r="AJ12" s="109"/>
      <c r="AK12" s="110" t="s">
        <v>582</v>
      </c>
      <c r="AL12" s="110"/>
      <c r="AM12" s="110"/>
      <c r="AN12" s="110" t="s">
        <v>583</v>
      </c>
      <c r="AO12" s="110"/>
      <c r="AP12" s="110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3152243.1</v>
      </c>
      <c r="E15" s="62">
        <f>SUM(E16,E52,E71)</f>
        <v>2803347.5</v>
      </c>
      <c r="F15" s="62">
        <f>F52+F118</f>
        <v>897294.2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1992376.6</v>
      </c>
      <c r="E52" s="9">
        <f t="shared" ref="E52:AM52" si="21">SUM(E53,E55,E57,E59,E61,E68)</f>
        <v>1643481</v>
      </c>
      <c r="F52" s="9">
        <f t="shared" si="21"/>
        <v>348895.6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348895.6</v>
      </c>
      <c r="E68" s="64">
        <v>0</v>
      </c>
      <c r="F68" s="10">
        <f>F69</f>
        <v>348895.6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348895.6</v>
      </c>
      <c r="E69" s="64">
        <v>0</v>
      </c>
      <c r="F69" s="10">
        <v>348895.6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76.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548398.6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548398.6</v>
      </c>
      <c r="E120" s="64">
        <v>0</v>
      </c>
      <c r="F120" s="10">
        <v>548398.6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09"/>
      <c r="K65449" s="109"/>
      <c r="L65449" s="109"/>
      <c r="P65449" s="109"/>
      <c r="Q65449" s="109"/>
      <c r="R65449" s="109"/>
      <c r="S65449" s="109"/>
      <c r="T65449" s="109"/>
      <c r="U65449" s="109"/>
      <c r="AH65449" s="109"/>
      <c r="AI65449" s="109"/>
      <c r="AJ65449" s="109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E28" sqref="E28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5" t="s">
        <v>721</v>
      </c>
      <c r="B1" s="115"/>
      <c r="C1" s="115"/>
      <c r="D1" s="115"/>
      <c r="E1" s="115"/>
      <c r="F1" s="115"/>
      <c r="G1" s="115"/>
      <c r="H1" s="115"/>
    </row>
    <row r="2" spans="1:42" s="2" customFormat="1" ht="18.75" hidden="1" customHeight="1">
      <c r="A2" s="115" t="s">
        <v>0</v>
      </c>
      <c r="B2" s="115"/>
      <c r="C2" s="115"/>
      <c r="D2" s="115"/>
      <c r="E2" s="115"/>
      <c r="F2" s="115"/>
      <c r="G2" s="115"/>
      <c r="H2" s="115"/>
    </row>
    <row r="3" spans="1:42" s="2" customFormat="1" ht="18" hidden="1" customHeight="1">
      <c r="A3" s="115" t="s">
        <v>3</v>
      </c>
      <c r="B3" s="115"/>
      <c r="C3" s="115"/>
      <c r="D3" s="115"/>
      <c r="E3" s="115"/>
      <c r="F3" s="115"/>
      <c r="G3" s="115"/>
      <c r="H3" s="115"/>
    </row>
    <row r="4" spans="1:42" s="2" customFormat="1" ht="22.5" hidden="1" customHeight="1">
      <c r="A4" s="115" t="s">
        <v>4</v>
      </c>
      <c r="B4" s="115"/>
      <c r="C4" s="115"/>
      <c r="D4" s="115"/>
      <c r="E4" s="115"/>
      <c r="F4" s="115"/>
      <c r="G4" s="115"/>
      <c r="H4" s="115"/>
    </row>
    <row r="5" spans="1:42" s="2" customFormat="1" ht="15" customHeight="1">
      <c r="A5" s="115" t="s">
        <v>722</v>
      </c>
      <c r="B5" s="115"/>
      <c r="C5" s="115"/>
      <c r="D5" s="115"/>
      <c r="E5" s="115"/>
      <c r="F5" s="115"/>
      <c r="G5" s="115"/>
      <c r="H5" s="11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5" t="s">
        <v>723</v>
      </c>
      <c r="B6" s="115"/>
      <c r="C6" s="115"/>
      <c r="D6" s="115"/>
      <c r="E6" s="115"/>
      <c r="F6" s="115"/>
      <c r="G6" s="115"/>
      <c r="H6" s="1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5" t="s">
        <v>0</v>
      </c>
      <c r="B7" s="115"/>
      <c r="C7" s="115"/>
      <c r="D7" s="115"/>
      <c r="E7" s="115"/>
      <c r="F7" s="115"/>
      <c r="G7" s="115"/>
      <c r="H7" s="1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5" t="s">
        <v>744</v>
      </c>
      <c r="B8" s="115"/>
      <c r="C8" s="115"/>
      <c r="D8" s="115"/>
      <c r="E8" s="115"/>
      <c r="F8" s="115"/>
      <c r="G8" s="115"/>
      <c r="H8" s="1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5" t="s">
        <v>748</v>
      </c>
      <c r="B9" s="115"/>
      <c r="C9" s="115"/>
      <c r="D9" s="115"/>
      <c r="E9" s="115"/>
      <c r="F9" s="115"/>
      <c r="G9" s="115"/>
      <c r="H9" s="11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4" t="s">
        <v>724</v>
      </c>
      <c r="B15" s="114"/>
      <c r="C15" s="114"/>
      <c r="D15" s="114"/>
      <c r="E15" s="114"/>
      <c r="F15" s="114"/>
      <c r="G15" s="114"/>
      <c r="H15" s="114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7" t="s">
        <v>737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3440268</v>
      </c>
      <c r="G23" s="9">
        <f>SUM(G24,G58,G75,G104,G157,G177,G197,G226,G256,G287,G319)</f>
        <v>2804415.2</v>
      </c>
      <c r="H23" s="9">
        <f>SUM(H24,H58,H75,H104,H157,H177,H197,H226,H256,H287,H319)</f>
        <v>1184251.3999999999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830183</v>
      </c>
      <c r="G24" s="9">
        <f>SUM(G26,G31,G35,G40,G43,G46,G49,G52)</f>
        <v>516990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402353</v>
      </c>
      <c r="G46" s="9">
        <f>SUM(G48)</f>
        <v>99160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402353</v>
      </c>
      <c r="G48" s="9">
        <v>99160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338365.4</v>
      </c>
      <c r="G104" s="9">
        <f>G110+G131</f>
        <v>125274.4</v>
      </c>
      <c r="H104" s="9">
        <f>H115+H131+H154</f>
        <v>213091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375691.3</v>
      </c>
      <c r="G131" s="9">
        <v>32000</v>
      </c>
      <c r="H131" s="20">
        <v>343691.3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279223.7</v>
      </c>
      <c r="G157" s="9">
        <f>SUM(G159,G162,G165,G168,G171,G174)</f>
        <v>274223.7</v>
      </c>
      <c r="H157" s="9">
        <f>SUM(H159,H162,H165,H168,H171,H174)</f>
        <v>5000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279223.7</v>
      </c>
      <c r="G159" s="9">
        <f>SUM(G161)</f>
        <v>274223.7</v>
      </c>
      <c r="H159" s="9">
        <f>SUM(H161)</f>
        <v>5000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279223.7</v>
      </c>
      <c r="G161" s="9">
        <v>274223.7</v>
      </c>
      <c r="H161" s="9">
        <v>5000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415652.3</v>
      </c>
      <c r="G177" s="9">
        <f>SUM(G179,G182,G185,G188,G191,G194)</f>
        <v>141484</v>
      </c>
      <c r="H177" s="9">
        <f>SUM(H179,H182,H185,H188,H191,H194)</f>
        <v>274168.3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344168.3</v>
      </c>
      <c r="G185" s="9">
        <f>SUM(G187)</f>
        <v>70000</v>
      </c>
      <c r="H185" s="9">
        <f>SUM(H187)</f>
        <v>274168.3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344168.3</v>
      </c>
      <c r="G187" s="9">
        <v>70000</v>
      </c>
      <c r="H187" s="9">
        <v>274168.3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1241067.7</v>
      </c>
      <c r="G256" s="9">
        <f>SUM(G258,G262,G266,G270,G274,G278,G281,G284)</f>
        <v>862268.6</v>
      </c>
      <c r="H256" s="9">
        <f>SUM(H258,H262,H266,H270,H274,H278,H281,H284)</f>
        <v>378799.1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1046586.1</v>
      </c>
      <c r="G258" s="9">
        <f>G260</f>
        <v>667787</v>
      </c>
      <c r="H258" s="9">
        <f>SUM(H260:H261)</f>
        <v>378799.1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1046586.1</v>
      </c>
      <c r="G260" s="9">
        <v>667787</v>
      </c>
      <c r="H260" s="9">
        <v>378799.1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193001.5</v>
      </c>
      <c r="G319" s="9">
        <f>SUM(G321)</f>
        <v>741400.1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193001.5</v>
      </c>
      <c r="G321" s="9">
        <f>SUM(G323)</f>
        <v>741400.1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193001.5</v>
      </c>
      <c r="G323" s="9">
        <v>741400.1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5" t="s">
        <v>202</v>
      </c>
      <c r="B1" s="115"/>
      <c r="C1" s="115"/>
      <c r="D1" s="115"/>
      <c r="E1" s="115"/>
      <c r="F1" s="115"/>
    </row>
    <row r="2" spans="1:38" s="2" customFormat="1" ht="18.75" hidden="1" customHeight="1">
      <c r="A2" s="115" t="s">
        <v>0</v>
      </c>
      <c r="B2" s="115"/>
      <c r="C2" s="115"/>
      <c r="D2" s="115"/>
      <c r="E2" s="115"/>
      <c r="F2" s="115"/>
    </row>
    <row r="3" spans="1:38" s="2" customFormat="1" ht="18" hidden="1" customHeight="1">
      <c r="A3" s="115" t="s">
        <v>3</v>
      </c>
      <c r="B3" s="115"/>
      <c r="C3" s="115"/>
      <c r="D3" s="115"/>
      <c r="E3" s="115"/>
      <c r="F3" s="115"/>
    </row>
    <row r="4" spans="1:38" s="2" customFormat="1" ht="22.5" hidden="1" customHeight="1">
      <c r="A4" s="115" t="s">
        <v>4</v>
      </c>
      <c r="B4" s="115"/>
      <c r="C4" s="115"/>
      <c r="D4" s="115"/>
      <c r="E4" s="115"/>
      <c r="F4" s="115"/>
    </row>
    <row r="5" spans="1:38" s="2" customFormat="1" ht="17.25" customHeight="1">
      <c r="A5" s="115" t="s">
        <v>562</v>
      </c>
      <c r="B5" s="115"/>
      <c r="C5" s="115"/>
      <c r="D5" s="115"/>
      <c r="E5" s="115"/>
      <c r="F5" s="115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5" t="s">
        <v>546</v>
      </c>
      <c r="B6" s="125"/>
      <c r="C6" s="125"/>
      <c r="D6" s="125"/>
      <c r="E6" s="125"/>
      <c r="F6" s="125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5" t="s">
        <v>563</v>
      </c>
      <c r="B7" s="125"/>
      <c r="C7" s="125"/>
      <c r="D7" s="125"/>
      <c r="E7" s="125"/>
      <c r="F7" s="125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5" t="s">
        <v>745</v>
      </c>
      <c r="B8" s="125"/>
      <c r="C8" s="125"/>
      <c r="D8" s="125"/>
      <c r="E8" s="125"/>
      <c r="F8" s="125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5" t="s">
        <v>749</v>
      </c>
      <c r="B9" s="125"/>
      <c r="C9" s="125"/>
      <c r="D9" s="125"/>
      <c r="E9" s="125"/>
      <c r="F9" s="125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14" t="s">
        <v>203</v>
      </c>
      <c r="B11" s="114"/>
      <c r="C11" s="114"/>
      <c r="D11" s="114"/>
      <c r="E11" s="114"/>
      <c r="F11" s="114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1" t="s">
        <v>736</v>
      </c>
      <c r="B13" s="111"/>
      <c r="C13" s="111"/>
      <c r="D13" s="111"/>
      <c r="E13" s="111"/>
      <c r="F13" s="111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6" t="s">
        <v>1</v>
      </c>
      <c r="F17" s="127"/>
    </row>
    <row r="18" spans="1:6" ht="27" customHeight="1">
      <c r="A18" s="118" t="s">
        <v>204</v>
      </c>
      <c r="B18" s="6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4" t="s">
        <v>208</v>
      </c>
      <c r="C19" s="121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3440268</v>
      </c>
      <c r="E21" s="9">
        <f>SUM(E23,E176,E214)</f>
        <v>2804415.1999999997</v>
      </c>
      <c r="F21" s="9">
        <f>SUM(F23,F176,F214)</f>
        <v>1184251.3999999999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2256016.5999999996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373618.19999999995</v>
      </c>
      <c r="E38" s="9">
        <f>SUM(E40,E49,E54,E64,E67,E71)</f>
        <v>373618.19999999995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16337.3</v>
      </c>
      <c r="E64" s="9">
        <f>E66</f>
        <v>16337.3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16337.3</v>
      </c>
      <c r="E66" s="9">
        <v>16337.3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71404.5</v>
      </c>
      <c r="E71" s="9">
        <f>SUM(E73:E80)</f>
        <v>71404.5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7268.3</v>
      </c>
      <c r="E79" s="9">
        <v>7268.3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40746.199999999997</v>
      </c>
      <c r="E80" s="9">
        <v>40746.199999999997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1105531.3999999999</v>
      </c>
      <c r="E96" s="9">
        <f>SUM(E98,E102)</f>
        <v>1105531.3999999999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1105531.3999999999</v>
      </c>
      <c r="E98" s="9">
        <f>SUM(E100:E101)</f>
        <v>1105531.3999999999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1105531.3999999999</v>
      </c>
      <c r="E100" s="20">
        <v>1105531.3999999999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19992.5</v>
      </c>
      <c r="E106" s="9">
        <f>SUM(E108,E112,E116,E124)</f>
        <v>19992.5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16000</v>
      </c>
      <c r="E124" s="9">
        <f>SUM(E126:E128)</f>
        <v>16000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16000</v>
      </c>
      <c r="E128" s="9">
        <v>16000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16000</v>
      </c>
      <c r="E131" s="9">
        <v>16000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205211.5</v>
      </c>
      <c r="E147" s="9">
        <f>SUM(E149,E153,E159,E162,E166,E169,E172)</f>
        <v>753610.1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193001.5</v>
      </c>
      <c r="E172" s="9">
        <f>SUM(E174)</f>
        <v>741400.1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193001.5</v>
      </c>
      <c r="E174" s="9">
        <v>741400.1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548398.6</v>
      </c>
      <c r="E175" s="10">
        <v>548398.6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1314851.7</v>
      </c>
      <c r="E176" s="9" t="s">
        <v>2</v>
      </c>
      <c r="F176" s="9">
        <f>SUM(F178,F196,F202,F205,F211)</f>
        <v>1314851.7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1314851.7</v>
      </c>
      <c r="E178" s="9" t="s">
        <v>2</v>
      </c>
      <c r="F178" s="9">
        <f>SUM(F180,F185,F190)</f>
        <v>1314851.7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1092560.5</v>
      </c>
      <c r="E180" s="9" t="s">
        <v>2</v>
      </c>
      <c r="F180" s="9">
        <f>SUM(F182:F184)</f>
        <v>1092560.5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1092560.5</v>
      </c>
      <c r="E184" s="9" t="s">
        <v>2</v>
      </c>
      <c r="F184" s="9">
        <v>1092560.5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200291.20000000001</v>
      </c>
      <c r="E185" s="9" t="s">
        <v>2</v>
      </c>
      <c r="F185" s="9">
        <f>SUM(F187:F189)</f>
        <v>200291.20000000001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5000</v>
      </c>
      <c r="E187" s="9" t="s">
        <v>2</v>
      </c>
      <c r="F187" s="9">
        <v>5000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44553</v>
      </c>
      <c r="E188" s="9" t="s">
        <v>2</v>
      </c>
      <c r="F188" s="9">
        <v>44553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150738.20000000001</v>
      </c>
      <c r="E189" s="9" t="s">
        <v>2</v>
      </c>
      <c r="F189" s="9">
        <v>150738.20000000001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15" workbookViewId="0">
      <selection activeCell="S13" sqref="S13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50.140625" style="3" customWidth="1"/>
    <col min="6" max="6" width="11.5703125" style="83" customWidth="1"/>
    <col min="7" max="7" width="11.42578125" style="83" customWidth="1"/>
    <col min="8" max="8" width="10.5703125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29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15.75" customHeight="1">
      <c r="A1" s="115" t="s">
        <v>741</v>
      </c>
      <c r="B1" s="115"/>
      <c r="C1" s="115"/>
      <c r="D1" s="115"/>
      <c r="E1" s="115"/>
      <c r="F1" s="115"/>
      <c r="G1" s="115"/>
      <c r="H1" s="115"/>
      <c r="O1" s="128">
        <v>734.4</v>
      </c>
    </row>
    <row r="2" spans="1:42" s="23" customFormat="1" ht="1.5" hidden="1" customHeight="1">
      <c r="A2" s="93"/>
      <c r="B2" s="93"/>
      <c r="C2" s="93"/>
      <c r="D2" s="93"/>
      <c r="E2" s="93"/>
      <c r="F2" s="93"/>
      <c r="G2" s="130" t="s">
        <v>729</v>
      </c>
      <c r="H2" s="130"/>
      <c r="O2" s="128"/>
    </row>
    <row r="3" spans="1:42" s="2" customFormat="1" ht="18" customHeight="1">
      <c r="A3" s="115" t="s">
        <v>546</v>
      </c>
      <c r="B3" s="115"/>
      <c r="C3" s="115"/>
      <c r="D3" s="115"/>
      <c r="E3" s="115"/>
      <c r="F3" s="115"/>
      <c r="G3" s="115"/>
      <c r="H3" s="115"/>
      <c r="I3" s="91"/>
      <c r="J3" s="91"/>
      <c r="K3" s="91"/>
      <c r="L3" s="91"/>
      <c r="M3" s="91"/>
      <c r="N3" s="91"/>
      <c r="O3" s="128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5" t="s">
        <v>563</v>
      </c>
      <c r="B4" s="115"/>
      <c r="C4" s="115"/>
      <c r="D4" s="115"/>
      <c r="E4" s="115"/>
      <c r="F4" s="115"/>
      <c r="G4" s="115"/>
      <c r="H4" s="115"/>
      <c r="I4" s="91"/>
      <c r="J4" s="91"/>
      <c r="K4" s="91"/>
      <c r="L4" s="91"/>
      <c r="M4" s="91"/>
      <c r="N4" s="91"/>
      <c r="O4" s="128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5" t="s">
        <v>746</v>
      </c>
      <c r="B5" s="115"/>
      <c r="C5" s="115"/>
      <c r="D5" s="115"/>
      <c r="E5" s="115"/>
      <c r="F5" s="115"/>
      <c r="G5" s="115"/>
      <c r="H5" s="115"/>
      <c r="I5" s="91"/>
      <c r="J5" s="91"/>
      <c r="K5" s="91"/>
      <c r="L5" s="91"/>
      <c r="M5" s="91"/>
      <c r="N5" s="91"/>
      <c r="O5" s="128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5" t="s">
        <v>750</v>
      </c>
      <c r="B6" s="115"/>
      <c r="C6" s="115"/>
      <c r="D6" s="115"/>
      <c r="E6" s="115"/>
      <c r="F6" s="115"/>
      <c r="G6" s="115"/>
      <c r="H6" s="115"/>
      <c r="I6" s="91"/>
      <c r="J6" s="91"/>
      <c r="K6" s="91"/>
      <c r="L6" s="91"/>
      <c r="M6" s="91"/>
      <c r="N6" s="91"/>
      <c r="O6" s="128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28"/>
    </row>
    <row r="8" spans="1:42" s="11" customFormat="1" ht="14.25" customHeight="1">
      <c r="A8" s="131" t="s">
        <v>480</v>
      </c>
      <c r="B8" s="131"/>
      <c r="C8" s="131"/>
      <c r="D8" s="131"/>
      <c r="E8" s="131"/>
      <c r="F8" s="131"/>
      <c r="G8" s="131"/>
      <c r="H8" s="131"/>
      <c r="O8" s="128"/>
    </row>
    <row r="9" spans="1:42" s="11" customFormat="1" ht="27.75" customHeight="1">
      <c r="A9" s="117" t="s">
        <v>735</v>
      </c>
      <c r="B9" s="117"/>
      <c r="C9" s="117"/>
      <c r="D9" s="117"/>
      <c r="E9" s="117"/>
      <c r="F9" s="117"/>
      <c r="G9" s="117"/>
      <c r="H9" s="117"/>
      <c r="O9" s="128"/>
    </row>
    <row r="10" spans="1:42" ht="15" hidden="1" customHeight="1">
      <c r="O10" s="128"/>
    </row>
    <row r="11" spans="1:42" ht="15" hidden="1" customHeight="1">
      <c r="O11" s="128"/>
    </row>
    <row r="12" spans="1:42" ht="13.5" customHeight="1">
      <c r="A12" s="5"/>
      <c r="B12" s="5"/>
      <c r="C12" s="5"/>
      <c r="D12" s="5"/>
      <c r="E12" s="5"/>
      <c r="F12" s="84"/>
      <c r="G12" s="132" t="s">
        <v>1</v>
      </c>
      <c r="H12" s="133"/>
      <c r="I12" s="134"/>
      <c r="O12" s="128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28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28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3440268</v>
      </c>
      <c r="G15" s="9">
        <f>SUM(G16,G102,G119,G148,G211,G251,G281,G310,G344,G375,G399)</f>
        <v>2804415.2</v>
      </c>
      <c r="H15" s="9">
        <f>SUM(H16,H102,H119,H148,H211,H251,H281,H310,H344,H375,H399)</f>
        <v>1184251.3999999999</v>
      </c>
      <c r="K15" s="4"/>
      <c r="M15" s="4"/>
      <c r="O15" s="128"/>
      <c r="P15" s="4"/>
      <c r="Q15" s="4"/>
    </row>
    <row r="16" spans="1:42" ht="52.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830183</v>
      </c>
      <c r="G16" s="9">
        <f>SUM(G18,G46,G50,G67,G70,G73,G93,G96)</f>
        <v>516990</v>
      </c>
      <c r="H16" s="9">
        <f>SUM(H18,H46,H50,H67,H70,H73,H93,H96)</f>
        <v>313193</v>
      </c>
      <c r="O16" s="128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28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28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28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28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28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28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28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28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28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28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28"/>
    </row>
    <row r="28" spans="1:15" s="76" customFormat="1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28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28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28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28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28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28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28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28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28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28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28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28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28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28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28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28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28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28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28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28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28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28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28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28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28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28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28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28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28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28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28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28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28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28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28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28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28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28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28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28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28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28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28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28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28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402353</v>
      </c>
      <c r="G73" s="9">
        <f>SUM(G75)</f>
        <v>99160</v>
      </c>
      <c r="H73" s="9">
        <f>SUM(H75)</f>
        <v>303193</v>
      </c>
      <c r="O73" s="128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28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402353</v>
      </c>
      <c r="G75" s="9">
        <f>SUM(G77:G92)</f>
        <v>99160</v>
      </c>
      <c r="H75" s="9">
        <f>SUM(H77:H92)</f>
        <v>303193</v>
      </c>
      <c r="O75" s="128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28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28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28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28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28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28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28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28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28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28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16000</v>
      </c>
      <c r="G86" s="88">
        <v>16000</v>
      </c>
      <c r="H86" s="9">
        <v>0</v>
      </c>
      <c r="O86" s="128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28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28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28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136031.4</v>
      </c>
      <c r="G90" s="9">
        <v>0</v>
      </c>
      <c r="H90" s="9">
        <v>136031.4</v>
      </c>
      <c r="I90" s="76" t="s">
        <v>521</v>
      </c>
      <c r="O90" s="128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28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28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28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28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28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28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28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28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28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28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28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28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28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28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28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28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28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28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28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28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28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28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28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28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28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28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28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28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28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28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28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28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28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28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28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28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28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28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28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28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28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28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28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28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28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28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28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28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28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28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28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28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28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28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28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28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28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338365.39999999997</v>
      </c>
      <c r="G148" s="9">
        <f>SUM(G150,G154,G163,G171,G176,G187,G190,G196,G205)</f>
        <v>125274.4</v>
      </c>
      <c r="H148" s="9">
        <f>SUM(H150,H154,H163,H171,H176,H187,H190,H196,H205)</f>
        <v>213091</v>
      </c>
      <c r="O148" s="128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28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28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28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28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28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28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28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28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28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28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28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28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28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28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28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28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28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28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28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28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28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28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28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28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28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28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28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375691.3</v>
      </c>
      <c r="G176" s="9">
        <f>G178</f>
        <v>32000</v>
      </c>
      <c r="H176" s="9">
        <f>H178</f>
        <v>343691.3</v>
      </c>
      <c r="O176" s="128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28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375691.3</v>
      </c>
      <c r="G178" s="9">
        <f>SUM(G180:G182)</f>
        <v>32000</v>
      </c>
      <c r="H178" s="9">
        <f>H182</f>
        <v>343691.3</v>
      </c>
      <c r="O178" s="128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28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28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28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343691.3</v>
      </c>
      <c r="G182" s="9">
        <v>0</v>
      </c>
      <c r="H182" s="9">
        <v>343691.3</v>
      </c>
      <c r="O182" s="128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28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28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28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28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28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28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28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28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28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28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28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28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28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28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28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28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28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28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28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28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28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28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28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28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28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28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28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28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279223.7</v>
      </c>
      <c r="G211" s="9">
        <f>SUM(G213,G236,G239,G242,G245,G248)</f>
        <v>274223.7</v>
      </c>
      <c r="H211" s="9">
        <f>SUM(H213,H236,H239,H242,H245,H248)</f>
        <v>5000</v>
      </c>
      <c r="O211" s="128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28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279223.7</v>
      </c>
      <c r="G213" s="9">
        <f>SUM(G215)</f>
        <v>274223.7</v>
      </c>
      <c r="H213" s="9">
        <f>SUM(H215)</f>
        <v>5000</v>
      </c>
      <c r="O213" s="128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28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279223.7</v>
      </c>
      <c r="G215" s="9">
        <f>SUM(G217:G235)</f>
        <v>274223.7</v>
      </c>
      <c r="H215" s="9">
        <f>SUM(H217:H235)</f>
        <v>5000</v>
      </c>
      <c r="O215" s="128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28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28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28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28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28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28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28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28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28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6037.3</v>
      </c>
      <c r="G225" s="9">
        <v>6037.3</v>
      </c>
      <c r="H225" s="9">
        <v>0</v>
      </c>
      <c r="O225" s="128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28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28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28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28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28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28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28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28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5000</v>
      </c>
      <c r="G234" s="9">
        <v>0</v>
      </c>
      <c r="H234" s="9">
        <v>5000</v>
      </c>
      <c r="O234" s="128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28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28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28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28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28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28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28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28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28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28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28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28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28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28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28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28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415652.3</v>
      </c>
      <c r="G251" s="9">
        <f>SUM(G253,G256,G259,G267,G272,G275)</f>
        <v>141484</v>
      </c>
      <c r="H251" s="9">
        <f>SUM(H253,H256,H259,H267,H272,H275)</f>
        <v>274168.3</v>
      </c>
      <c r="O251" s="128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28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28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28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28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28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28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28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344168.3</v>
      </c>
      <c r="G259" s="9">
        <f>SUM(G261)</f>
        <v>70000</v>
      </c>
      <c r="H259" s="9">
        <f>SUM(H261)</f>
        <v>274168.3</v>
      </c>
      <c r="O259" s="128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28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344168.3</v>
      </c>
      <c r="G261" s="9">
        <f>SUM(G263:G266)</f>
        <v>70000</v>
      </c>
      <c r="H261" s="9">
        <f>SUM(H263:H266)</f>
        <v>274168.3</v>
      </c>
      <c r="O261" s="128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28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28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28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28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274168.3</v>
      </c>
      <c r="G266" s="9">
        <v>0</v>
      </c>
      <c r="H266" s="9">
        <v>274168.3</v>
      </c>
      <c r="I266" s="3" t="s">
        <v>541</v>
      </c>
      <c r="O266" s="128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28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28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28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28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28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28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28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28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28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28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28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28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28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28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28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28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28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28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28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28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28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28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28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28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28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28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28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28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28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28"/>
    </row>
    <row r="297" spans="1:1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28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28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28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28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28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28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28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28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28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28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28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28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28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28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28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28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28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28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28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28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28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28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28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28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28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28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28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28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28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28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28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28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28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28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28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28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28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28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28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28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28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28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28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28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28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28"/>
    </row>
    <row r="343" spans="1:1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28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1241067.7</v>
      </c>
      <c r="G344" s="9">
        <f>SUM(G345,G353,G357,G360,G363,G369,G371,G373)</f>
        <v>862268.6</v>
      </c>
      <c r="H344" s="9">
        <f>H345+H363</f>
        <v>378799.1</v>
      </c>
      <c r="O344" s="128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1046586.1</v>
      </c>
      <c r="G345" s="9">
        <f>SUM(G346)</f>
        <v>667787</v>
      </c>
      <c r="H345" s="9">
        <f>SUM(H346)</f>
        <v>378799.1</v>
      </c>
      <c r="O345" s="128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1046586.1</v>
      </c>
      <c r="G346" s="9">
        <f>SUM(G348:G351)</f>
        <v>667787</v>
      </c>
      <c r="H346" s="20">
        <f>H352+H353+H354</f>
        <v>378799.1</v>
      </c>
      <c r="O346" s="128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28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28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660232.5</v>
      </c>
      <c r="G349" s="9">
        <v>660232.5</v>
      </c>
      <c r="H349" s="87">
        <v>0</v>
      </c>
      <c r="O349" s="128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1258.3</v>
      </c>
      <c r="G350" s="9">
        <v>1258.3</v>
      </c>
      <c r="H350" s="87"/>
      <c r="I350" s="76" t="s">
        <v>543</v>
      </c>
      <c r="O350" s="128"/>
    </row>
    <row r="351" spans="1:15" s="76" customFormat="1">
      <c r="A351" s="7"/>
      <c r="B351" s="7"/>
      <c r="C351" s="7"/>
      <c r="D351" s="7"/>
      <c r="E351" s="8" t="s">
        <v>733</v>
      </c>
      <c r="F351" s="9">
        <f>SUM(G351:H351)</f>
        <v>6296.2</v>
      </c>
      <c r="G351" s="9">
        <v>6296.2</v>
      </c>
      <c r="H351" s="20">
        <v>0</v>
      </c>
      <c r="O351" s="128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28"/>
    </row>
    <row r="353" spans="1:15">
      <c r="A353" s="7"/>
      <c r="B353" s="7"/>
      <c r="C353" s="7"/>
      <c r="D353" s="7"/>
      <c r="E353" s="96" t="s">
        <v>505</v>
      </c>
      <c r="F353" s="9">
        <f>H353</f>
        <v>34553</v>
      </c>
      <c r="G353" s="9">
        <f>SUM(G355:G356)</f>
        <v>0</v>
      </c>
      <c r="H353" s="9">
        <v>34553</v>
      </c>
      <c r="O353" s="128"/>
    </row>
    <row r="354" spans="1:15">
      <c r="A354" s="7"/>
      <c r="B354" s="7"/>
      <c r="C354" s="7"/>
      <c r="D354" s="7"/>
      <c r="E354" s="96" t="s">
        <v>540</v>
      </c>
      <c r="F354" s="87">
        <f>H354</f>
        <v>5576.6</v>
      </c>
      <c r="G354" s="87"/>
      <c r="H354" s="87">
        <v>5576.6</v>
      </c>
      <c r="O354" s="128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28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28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28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28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28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28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28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28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28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28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28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28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28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28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28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28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28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28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28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28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28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28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28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28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28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28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28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28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28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28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28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28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28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28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28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28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28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28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28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28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28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28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28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28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193001.5</v>
      </c>
      <c r="G399" s="9">
        <f t="shared" si="7"/>
        <v>741400.1</v>
      </c>
      <c r="H399" s="9">
        <f t="shared" si="7"/>
        <v>0</v>
      </c>
      <c r="O399" s="128"/>
    </row>
    <row r="400" spans="1:15">
      <c r="A400" s="7"/>
      <c r="B400" s="7"/>
      <c r="C400" s="7"/>
      <c r="D400" s="7"/>
      <c r="E400" s="8" t="s">
        <v>16</v>
      </c>
      <c r="F400" s="9">
        <f t="shared" si="7"/>
        <v>193001.5</v>
      </c>
      <c r="G400" s="9">
        <f t="shared" si="7"/>
        <v>741400.1</v>
      </c>
      <c r="H400" s="9">
        <f t="shared" si="7"/>
        <v>0</v>
      </c>
      <c r="O400" s="128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193001.5</v>
      </c>
      <c r="G401" s="9">
        <f t="shared" si="7"/>
        <v>741400.1</v>
      </c>
      <c r="H401" s="9">
        <f t="shared" si="7"/>
        <v>0</v>
      </c>
      <c r="O401" s="128"/>
    </row>
    <row r="402" spans="1:15">
      <c r="A402" s="7"/>
      <c r="B402" s="7"/>
      <c r="C402" s="7"/>
      <c r="D402" s="7"/>
      <c r="E402" s="8" t="s">
        <v>16</v>
      </c>
      <c r="F402" s="9">
        <f>F403</f>
        <v>193001.5</v>
      </c>
      <c r="G402" s="9">
        <f>G403</f>
        <v>741400.1</v>
      </c>
      <c r="H402" s="9">
        <v>0</v>
      </c>
      <c r="O402" s="128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193001.5</v>
      </c>
      <c r="G403" s="9">
        <v>741400.1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2024-05-03T12:16:35Z</dcterms:modified>
</cp:coreProperties>
</file>