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gran\Desktop\hima\Գյումրի 251-Ն\"/>
    </mc:Choice>
  </mc:AlternateContent>
  <xr:revisionPtr revIDLastSave="0" documentId="13_ncr:1_{C653E9A8-98AD-407D-8A8A-55A640D5D685}" xr6:coauthVersionLast="47" xr6:coauthVersionMax="47" xr10:uidLastSave="{00000000-0000-0000-0000-000000000000}"/>
  <bookViews>
    <workbookView xWindow="3810" yWindow="3810" windowWidth="21600" windowHeight="11385" firstSheet="1" activeTab="1" xr2:uid="{00000000-000D-0000-FFFF-FFFF00000000}"/>
  </bookViews>
  <sheets>
    <sheet name="1. Ekamutner" sheetId="9" state="hidden" r:id="rId1"/>
    <sheet name="2.Gorcarakan tsaxs" sheetId="3" r:id="rId2"/>
    <sheet name="3.Tntesagitakan tsaxs" sheetId="4" state="hidden" r:id="rId3"/>
    <sheet name="5.Devicit " sheetId="15" state="hidden" r:id="rId4"/>
    <sheet name="6.Havelurd " sheetId="16" state="hidden" r:id="rId5"/>
    <sheet name="4.Gorcarakan ev tntesagitakan" sheetId="7" state="hidden" r:id="rId6"/>
    <sheet name="Ekamut hamematakan" sheetId="18" state="hidden" r:id="rId7"/>
    <sheet name="Caxser hamematakan" sheetId="17" state="hidden" r:id="rId8"/>
  </sheets>
  <definedNames>
    <definedName name="_xlnm._FilterDatabase" localSheetId="0" hidden="1">'1. Ekamutner'!$A$15:$J$128</definedName>
    <definedName name="_xlnm._FilterDatabase" localSheetId="2" hidden="1">'3.Tntesagitakan tsaxs'!$A$16:$U$236</definedName>
    <definedName name="_xlnm._FilterDatabase" localSheetId="5" hidden="1">'4.Gorcarakan ev tntesagitakan'!$A$14:$N$778</definedName>
    <definedName name="_xlnm._FilterDatabase" localSheetId="6" hidden="1">'Ekamut hamematakan'!$A$10:$J$10</definedName>
    <definedName name="_xlnm.Print_Area" localSheetId="0">'1. Ekamutner'!$A$1:$J$130</definedName>
    <definedName name="_xlnm.Print_Area" localSheetId="1">'2.Gorcarakan tsaxs'!$A$1:$L$314</definedName>
    <definedName name="_xlnm.Print_Area" localSheetId="2">'3.Tntesagitakan tsaxs'!$A$1:$J$235</definedName>
    <definedName name="_xlnm.Print_Area" localSheetId="5">'4.Gorcarakan ev tntesagitakan'!$A$1:$M$778</definedName>
  </definedNames>
  <calcPr calcId="191029"/>
</workbook>
</file>

<file path=xl/calcChain.xml><?xml version="1.0" encoding="utf-8"?>
<calcChain xmlns="http://schemas.openxmlformats.org/spreadsheetml/2006/main">
  <c r="G197" i="4" l="1"/>
  <c r="H197" i="4"/>
  <c r="I197" i="4"/>
  <c r="G194" i="4"/>
  <c r="H194" i="4"/>
  <c r="I194" i="4"/>
  <c r="F194" i="4"/>
  <c r="G45" i="7"/>
  <c r="M45" i="7" s="1"/>
  <c r="G46" i="7"/>
  <c r="M46" i="7" s="1"/>
  <c r="G47" i="7"/>
  <c r="M47" i="7" s="1"/>
  <c r="G48" i="7"/>
  <c r="M48" i="7" s="1"/>
  <c r="G49" i="7"/>
  <c r="M49" i="7" s="1"/>
  <c r="G50" i="7"/>
  <c r="M50" i="7" s="1"/>
  <c r="F197" i="4" l="1"/>
  <c r="H641" i="7"/>
  <c r="E65" i="4"/>
  <c r="G109" i="7"/>
  <c r="F73" i="9"/>
  <c r="L447" i="7"/>
  <c r="K187" i="3" s="1"/>
  <c r="K185" i="3" s="1"/>
  <c r="I173" i="4"/>
  <c r="I171" i="4" s="1"/>
  <c r="G113" i="7"/>
  <c r="M113" i="7" s="1"/>
  <c r="I447" i="7"/>
  <c r="H187" i="3" s="1"/>
  <c r="H185" i="3" s="1"/>
  <c r="K727" i="7"/>
  <c r="K725" i="7" s="1"/>
  <c r="L727" i="7"/>
  <c r="L725" i="7" s="1"/>
  <c r="L543" i="7"/>
  <c r="H358" i="7"/>
  <c r="H356" i="7" s="1"/>
  <c r="F143" i="4"/>
  <c r="H568" i="7"/>
  <c r="I568" i="7"/>
  <c r="J568" i="7"/>
  <c r="K568" i="7"/>
  <c r="J226" i="3" s="1"/>
  <c r="L568" i="7"/>
  <c r="G572" i="7"/>
  <c r="M572" i="7" s="1"/>
  <c r="J358" i="7"/>
  <c r="I152" i="3" s="1"/>
  <c r="I150" i="3" s="1"/>
  <c r="I177" i="4"/>
  <c r="H177" i="4" s="1"/>
  <c r="G177" i="4" s="1"/>
  <c r="D67" i="16"/>
  <c r="D64" i="16"/>
  <c r="E64" i="16"/>
  <c r="G64" i="16"/>
  <c r="H64" i="16"/>
  <c r="I64" i="16"/>
  <c r="J64" i="16"/>
  <c r="E197" i="4"/>
  <c r="E186" i="4"/>
  <c r="H398" i="7"/>
  <c r="H396" i="7" s="1"/>
  <c r="I398" i="7"/>
  <c r="G407" i="7"/>
  <c r="M407" i="7" s="1"/>
  <c r="G401" i="7"/>
  <c r="G402" i="7"/>
  <c r="M402" i="7" s="1"/>
  <c r="J70" i="4" s="1"/>
  <c r="G403" i="7"/>
  <c r="K406" i="17" s="1"/>
  <c r="J406" i="17" s="1"/>
  <c r="G404" i="7"/>
  <c r="M404" i="7" s="1"/>
  <c r="G405" i="7"/>
  <c r="M405" i="7" s="1"/>
  <c r="G406" i="7"/>
  <c r="G44" i="7"/>
  <c r="L47" i="17" s="1"/>
  <c r="I212" i="4"/>
  <c r="H212" i="4"/>
  <c r="G212" i="4" s="1"/>
  <c r="I211" i="4"/>
  <c r="H211" i="4"/>
  <c r="G211" i="4" s="1"/>
  <c r="I210" i="4"/>
  <c r="H210" i="4" s="1"/>
  <c r="G210" i="4" s="1"/>
  <c r="I206" i="4"/>
  <c r="I203" i="4"/>
  <c r="H203" i="4"/>
  <c r="G203" i="4" s="1"/>
  <c r="I202" i="4"/>
  <c r="H202" i="4" s="1"/>
  <c r="G202" i="4" s="1"/>
  <c r="I201" i="4"/>
  <c r="H201" i="4" s="1"/>
  <c r="G201" i="4" s="1"/>
  <c r="I200" i="4"/>
  <c r="J198" i="4"/>
  <c r="I196" i="4"/>
  <c r="J174" i="4"/>
  <c r="I174" i="4"/>
  <c r="H174" i="4"/>
  <c r="G174" i="4"/>
  <c r="I170" i="4"/>
  <c r="H170" i="4"/>
  <c r="H168" i="4" s="1"/>
  <c r="J168" i="4"/>
  <c r="I167" i="4"/>
  <c r="H167" i="4" s="1"/>
  <c r="I166" i="4"/>
  <c r="I163" i="4"/>
  <c r="I161" i="4" s="1"/>
  <c r="J161" i="4"/>
  <c r="I160" i="4"/>
  <c r="H160" i="4"/>
  <c r="G160" i="4" s="1"/>
  <c r="I157" i="4"/>
  <c r="H157" i="4"/>
  <c r="G157" i="4" s="1"/>
  <c r="I153" i="4"/>
  <c r="H153" i="4" s="1"/>
  <c r="G153" i="4" s="1"/>
  <c r="I148" i="4"/>
  <c r="I142" i="4"/>
  <c r="I139" i="4"/>
  <c r="H139" i="4"/>
  <c r="G139" i="4" s="1"/>
  <c r="I138" i="4"/>
  <c r="H138" i="4" s="1"/>
  <c r="J136" i="4"/>
  <c r="I133" i="4"/>
  <c r="H133" i="4" s="1"/>
  <c r="G133" i="4" s="1"/>
  <c r="I132" i="4"/>
  <c r="H132" i="4" s="1"/>
  <c r="G132" i="4" s="1"/>
  <c r="J129" i="4"/>
  <c r="I126" i="4"/>
  <c r="H126" i="4" s="1"/>
  <c r="G126" i="4" s="1"/>
  <c r="J123" i="4"/>
  <c r="I122" i="4"/>
  <c r="H122" i="4"/>
  <c r="G122" i="4" s="1"/>
  <c r="I121" i="4"/>
  <c r="H121" i="4" s="1"/>
  <c r="J118" i="4"/>
  <c r="I120" i="4"/>
  <c r="I118" i="4"/>
  <c r="I116" i="4" s="1"/>
  <c r="I115" i="4"/>
  <c r="H115" i="4" s="1"/>
  <c r="G115" i="4" s="1"/>
  <c r="I111" i="4"/>
  <c r="H111" i="4" s="1"/>
  <c r="I110" i="4"/>
  <c r="J108" i="4"/>
  <c r="I107" i="4"/>
  <c r="H107" i="4" s="1"/>
  <c r="G107" i="4" s="1"/>
  <c r="I106" i="4"/>
  <c r="J104" i="4"/>
  <c r="I101" i="4"/>
  <c r="H101" i="4"/>
  <c r="G101" i="4"/>
  <c r="I97" i="4"/>
  <c r="I91" i="4"/>
  <c r="H91" i="4" s="1"/>
  <c r="G91" i="4" s="1"/>
  <c r="I90" i="4"/>
  <c r="H90" i="4" s="1"/>
  <c r="G90" i="4" s="1"/>
  <c r="J87" i="4"/>
  <c r="I89" i="4"/>
  <c r="H89" i="4" s="1"/>
  <c r="I86" i="4"/>
  <c r="I83" i="4" s="1"/>
  <c r="H86" i="4"/>
  <c r="G86" i="4" s="1"/>
  <c r="I85" i="4"/>
  <c r="J83" i="4"/>
  <c r="I81" i="4"/>
  <c r="H81" i="4"/>
  <c r="G81" i="4" s="1"/>
  <c r="I74" i="4"/>
  <c r="H74" i="4" s="1"/>
  <c r="G74" i="4" s="1"/>
  <c r="I73" i="4"/>
  <c r="I71" i="4"/>
  <c r="H71" i="4" s="1"/>
  <c r="G71" i="4" s="1"/>
  <c r="I57" i="4"/>
  <c r="H57" i="4" s="1"/>
  <c r="G57" i="4" s="1"/>
  <c r="I56" i="4"/>
  <c r="H56" i="4" s="1"/>
  <c r="G56" i="4" s="1"/>
  <c r="I54" i="4"/>
  <c r="H54" i="4" s="1"/>
  <c r="G54" i="4" s="1"/>
  <c r="I52" i="4"/>
  <c r="H52" i="4" s="1"/>
  <c r="G52" i="4" s="1"/>
  <c r="I49" i="4"/>
  <c r="H49" i="4"/>
  <c r="G49" i="4" s="1"/>
  <c r="I38" i="4"/>
  <c r="H38" i="4" s="1"/>
  <c r="G38" i="4" s="1"/>
  <c r="I33" i="4"/>
  <c r="I31" i="4" s="1"/>
  <c r="J31" i="4"/>
  <c r="J28" i="4"/>
  <c r="I27" i="4"/>
  <c r="H27" i="4" s="1"/>
  <c r="G27" i="4" s="1"/>
  <c r="M778" i="7"/>
  <c r="L314" i="3" s="1"/>
  <c r="L312" i="3" s="1"/>
  <c r="L310" i="3" s="1"/>
  <c r="L778" i="7"/>
  <c r="K314" i="3" s="1"/>
  <c r="K312" i="3" s="1"/>
  <c r="K310" i="3" s="1"/>
  <c r="K778" i="7"/>
  <c r="H127" i="9" s="1"/>
  <c r="J778" i="7"/>
  <c r="G127" i="9" s="1"/>
  <c r="M767" i="7"/>
  <c r="L767" i="7"/>
  <c r="K767" i="7"/>
  <c r="J767" i="7"/>
  <c r="M766" i="7"/>
  <c r="L766" i="7"/>
  <c r="K766" i="7"/>
  <c r="J766" i="7"/>
  <c r="M765" i="7"/>
  <c r="L765" i="7"/>
  <c r="K765" i="7"/>
  <c r="J765" i="7"/>
  <c r="M764" i="7"/>
  <c r="L764" i="7"/>
  <c r="K764" i="7"/>
  <c r="J764" i="7"/>
  <c r="M763" i="7"/>
  <c r="L763" i="7"/>
  <c r="K763" i="7"/>
  <c r="J763" i="7"/>
  <c r="M762" i="7"/>
  <c r="L762" i="7"/>
  <c r="K762" i="7"/>
  <c r="J762" i="7"/>
  <c r="M761" i="7"/>
  <c r="L761" i="7"/>
  <c r="K761" i="7"/>
  <c r="J761" i="7"/>
  <c r="M760" i="7"/>
  <c r="M758" i="7" s="1"/>
  <c r="L308" i="3" s="1"/>
  <c r="L306" i="3" s="1"/>
  <c r="L760" i="7"/>
  <c r="K760" i="7"/>
  <c r="K758" i="7" s="1"/>
  <c r="K756" i="7" s="1"/>
  <c r="J760" i="7"/>
  <c r="M747" i="7"/>
  <c r="L747" i="7"/>
  <c r="K747" i="7"/>
  <c r="J747" i="7"/>
  <c r="M742" i="7"/>
  <c r="L742" i="7"/>
  <c r="K742" i="7"/>
  <c r="J742" i="7"/>
  <c r="M741" i="7"/>
  <c r="L741" i="7"/>
  <c r="I184" i="4" s="1"/>
  <c r="K741" i="7"/>
  <c r="H184" i="4" s="1"/>
  <c r="J741" i="7"/>
  <c r="G184" i="4" s="1"/>
  <c r="M636" i="7"/>
  <c r="L636" i="7"/>
  <c r="K636" i="7"/>
  <c r="J636" i="7"/>
  <c r="M635" i="7"/>
  <c r="L635" i="7"/>
  <c r="I143" i="4" s="1"/>
  <c r="K635" i="7"/>
  <c r="H143" i="4" s="1"/>
  <c r="J635" i="7"/>
  <c r="G143" i="4" s="1"/>
  <c r="M634" i="7"/>
  <c r="L634" i="7"/>
  <c r="L630" i="7" s="1"/>
  <c r="K246" i="3" s="1"/>
  <c r="K244" i="3" s="1"/>
  <c r="K634" i="7"/>
  <c r="J634" i="7"/>
  <c r="M616" i="7"/>
  <c r="J114" i="4" s="1"/>
  <c r="J112" i="4" s="1"/>
  <c r="L616" i="7"/>
  <c r="L614" i="7" s="1"/>
  <c r="K616" i="7"/>
  <c r="H114" i="4" s="1"/>
  <c r="J616" i="7"/>
  <c r="G114" i="4" s="1"/>
  <c r="M589" i="7"/>
  <c r="J209" i="4" s="1"/>
  <c r="J207" i="4" s="1"/>
  <c r="L589" i="7"/>
  <c r="I209" i="4" s="1"/>
  <c r="K589" i="7"/>
  <c r="H209" i="4" s="1"/>
  <c r="J589" i="7"/>
  <c r="G209" i="4" s="1"/>
  <c r="M561" i="7"/>
  <c r="L561" i="7"/>
  <c r="K561" i="7"/>
  <c r="H190" i="4" s="1"/>
  <c r="J561" i="7"/>
  <c r="G190" i="4" s="1"/>
  <c r="M461" i="7"/>
  <c r="M460" i="7"/>
  <c r="M458" i="7"/>
  <c r="M161" i="7"/>
  <c r="L161" i="7"/>
  <c r="I100" i="4" s="1"/>
  <c r="I98" i="4" s="1"/>
  <c r="K161" i="7"/>
  <c r="H100" i="4" s="1"/>
  <c r="J161" i="7"/>
  <c r="G100" i="4" s="1"/>
  <c r="M87" i="7"/>
  <c r="L87" i="7"/>
  <c r="K87" i="7"/>
  <c r="J87" i="7"/>
  <c r="M86" i="7"/>
  <c r="L86" i="7"/>
  <c r="K86" i="7"/>
  <c r="J86" i="7"/>
  <c r="M85" i="7"/>
  <c r="L85" i="7"/>
  <c r="K85" i="7"/>
  <c r="J85" i="7"/>
  <c r="M84" i="7"/>
  <c r="L84" i="7"/>
  <c r="K84" i="7"/>
  <c r="H47" i="4" s="1"/>
  <c r="J84" i="7"/>
  <c r="M83" i="7"/>
  <c r="L83" i="7"/>
  <c r="K83" i="7"/>
  <c r="H41" i="4" s="1"/>
  <c r="J83" i="7"/>
  <c r="M82" i="7"/>
  <c r="L82" i="7"/>
  <c r="K82" i="7"/>
  <c r="J82" i="7"/>
  <c r="M81" i="7"/>
  <c r="M68" i="7" s="1"/>
  <c r="L81" i="7"/>
  <c r="K81" i="7"/>
  <c r="J81" i="7"/>
  <c r="M80" i="7"/>
  <c r="L80" i="7"/>
  <c r="K80" i="7"/>
  <c r="J80" i="7"/>
  <c r="M44" i="7"/>
  <c r="M43" i="7"/>
  <c r="M42" i="7"/>
  <c r="D121" i="18"/>
  <c r="E121" i="18"/>
  <c r="C121" i="18"/>
  <c r="H97" i="4"/>
  <c r="G97" i="4" s="1"/>
  <c r="D233" i="4"/>
  <c r="J233" i="4"/>
  <c r="D219" i="4"/>
  <c r="J219" i="4" s="1"/>
  <c r="J215" i="4" s="1"/>
  <c r="E58" i="9"/>
  <c r="G21" i="7"/>
  <c r="M21" i="7" s="1"/>
  <c r="G750" i="7"/>
  <c r="K751" i="17" s="1"/>
  <c r="J751" i="17" s="1"/>
  <c r="O751" i="17" s="1"/>
  <c r="G749" i="7"/>
  <c r="K750" i="17" s="1"/>
  <c r="J750" i="17" s="1"/>
  <c r="G748" i="7"/>
  <c r="G740" i="7"/>
  <c r="K740" i="17" s="1"/>
  <c r="J740" i="17" s="1"/>
  <c r="M740" i="17" s="1"/>
  <c r="G729" i="7"/>
  <c r="G727" i="7" s="1"/>
  <c r="G725" i="7" s="1"/>
  <c r="G723" i="7"/>
  <c r="F289" i="3" s="1"/>
  <c r="F287" i="3" s="1"/>
  <c r="G692" i="7"/>
  <c r="G689" i="7" s="1"/>
  <c r="G642" i="7"/>
  <c r="K642" i="17" s="1"/>
  <c r="G633" i="7"/>
  <c r="M633" i="7" s="1"/>
  <c r="G615" i="7"/>
  <c r="G614" i="7" s="1"/>
  <c r="G593" i="7"/>
  <c r="M593" i="7" s="1"/>
  <c r="G592" i="7"/>
  <c r="G591" i="7"/>
  <c r="G590" i="7"/>
  <c r="I65" i="4" s="1"/>
  <c r="G570" i="7"/>
  <c r="M570" i="7" s="1"/>
  <c r="G571" i="7"/>
  <c r="M571" i="7" s="1"/>
  <c r="G565" i="7"/>
  <c r="G562" i="7" s="1"/>
  <c r="F225" i="3" s="1"/>
  <c r="G564" i="7"/>
  <c r="K564" i="17" s="1"/>
  <c r="J564" i="17" s="1"/>
  <c r="O564" i="17" s="1"/>
  <c r="G560" i="7"/>
  <c r="M560" i="7" s="1"/>
  <c r="G559" i="7"/>
  <c r="L559" i="7" s="1"/>
  <c r="G558" i="7"/>
  <c r="M558" i="7" s="1"/>
  <c r="G552" i="7"/>
  <c r="G551" i="7"/>
  <c r="M551" i="7" s="1"/>
  <c r="G550" i="7"/>
  <c r="M550" i="7" s="1"/>
  <c r="G549" i="7"/>
  <c r="M549" i="7" s="1"/>
  <c r="G548" i="7"/>
  <c r="K548" i="17" s="1"/>
  <c r="J548" i="17" s="1"/>
  <c r="O548" i="17" s="1"/>
  <c r="G547" i="7"/>
  <c r="K547" i="17" s="1"/>
  <c r="J547" i="17" s="1"/>
  <c r="G546" i="7"/>
  <c r="K546" i="17" s="1"/>
  <c r="J546" i="17" s="1"/>
  <c r="M546" i="17" s="1"/>
  <c r="G545" i="7"/>
  <c r="M545" i="7" s="1"/>
  <c r="G463" i="7"/>
  <c r="G459" i="7"/>
  <c r="M459" i="7" s="1"/>
  <c r="G457" i="7"/>
  <c r="M457" i="7" s="1"/>
  <c r="G456" i="7"/>
  <c r="K457" i="17" s="1"/>
  <c r="J457" i="17" s="1"/>
  <c r="M457" i="17" s="1"/>
  <c r="G455" i="7"/>
  <c r="M455" i="7" s="1"/>
  <c r="G454" i="7"/>
  <c r="K455" i="17" s="1"/>
  <c r="J455" i="17" s="1"/>
  <c r="G453" i="7"/>
  <c r="M453" i="7" s="1"/>
  <c r="G452" i="7"/>
  <c r="M452" i="7" s="1"/>
  <c r="G451" i="7"/>
  <c r="K452" i="17" s="1"/>
  <c r="J452" i="17" s="1"/>
  <c r="G450" i="7"/>
  <c r="G449" i="7"/>
  <c r="K450" i="17" s="1"/>
  <c r="G438" i="7"/>
  <c r="G437" i="7"/>
  <c r="M437" i="7" s="1"/>
  <c r="G436" i="7"/>
  <c r="M436" i="7" s="1"/>
  <c r="J159" i="4" s="1"/>
  <c r="G435" i="7"/>
  <c r="G434" i="7"/>
  <c r="G433" i="7"/>
  <c r="K434" i="17" s="1"/>
  <c r="J434" i="17" s="1"/>
  <c r="O434" i="17" s="1"/>
  <c r="G400" i="7"/>
  <c r="G371" i="7"/>
  <c r="M371" i="7" s="1"/>
  <c r="G370" i="7"/>
  <c r="G369" i="7"/>
  <c r="G368" i="7"/>
  <c r="K371" i="17" s="1"/>
  <c r="J371" i="17" s="1"/>
  <c r="O371" i="17" s="1"/>
  <c r="G367" i="7"/>
  <c r="M367" i="7" s="1"/>
  <c r="G366" i="7"/>
  <c r="K369" i="17" s="1"/>
  <c r="J369" i="17" s="1"/>
  <c r="M369" i="17" s="1"/>
  <c r="G365" i="7"/>
  <c r="M365" i="7" s="1"/>
  <c r="G363" i="7"/>
  <c r="G362" i="7"/>
  <c r="K364" i="17" s="1"/>
  <c r="J364" i="17" s="1"/>
  <c r="G361" i="7"/>
  <c r="K363" i="17" s="1"/>
  <c r="J363" i="17" s="1"/>
  <c r="N363" i="17" s="1"/>
  <c r="G364" i="7"/>
  <c r="K367" i="17" s="1"/>
  <c r="J367" i="17" s="1"/>
  <c r="G360" i="7"/>
  <c r="M360" i="7" s="1"/>
  <c r="G288" i="7"/>
  <c r="L291" i="17" s="1"/>
  <c r="J291" i="17" s="1"/>
  <c r="O291" i="17" s="1"/>
  <c r="G287" i="7"/>
  <c r="M287" i="7" s="1"/>
  <c r="J189" i="4" s="1"/>
  <c r="G285" i="7"/>
  <c r="M285" i="7" s="1"/>
  <c r="G284" i="7"/>
  <c r="M284" i="7" s="1"/>
  <c r="G283" i="7"/>
  <c r="M283" i="7" s="1"/>
  <c r="G160" i="7"/>
  <c r="L160" i="7" s="1"/>
  <c r="G159" i="7"/>
  <c r="K159" i="17" s="1"/>
  <c r="J159" i="17" s="1"/>
  <c r="G158" i="7"/>
  <c r="K158" i="17" s="1"/>
  <c r="G162" i="7"/>
  <c r="M162" i="7" s="1"/>
  <c r="G106" i="7"/>
  <c r="K106" i="17" s="1"/>
  <c r="J106" i="17" s="1"/>
  <c r="M106" i="17" s="1"/>
  <c r="G22" i="7"/>
  <c r="K20" i="17" s="1"/>
  <c r="J20" i="17" s="1"/>
  <c r="G23" i="7"/>
  <c r="M23" i="7" s="1"/>
  <c r="G24" i="7"/>
  <c r="M24" i="7" s="1"/>
  <c r="G25" i="7"/>
  <c r="M25" i="7" s="1"/>
  <c r="G26" i="7"/>
  <c r="K24" i="17" s="1"/>
  <c r="J24" i="17" s="1"/>
  <c r="G27" i="7"/>
  <c r="K25" i="17" s="1"/>
  <c r="J25" i="17" s="1"/>
  <c r="M25" i="17" s="1"/>
  <c r="G28" i="7"/>
  <c r="M28" i="7" s="1"/>
  <c r="J44" i="4" s="1"/>
  <c r="G29" i="7"/>
  <c r="M29" i="7" s="1"/>
  <c r="G30" i="7"/>
  <c r="K29" i="17" s="1"/>
  <c r="J29" i="17" s="1"/>
  <c r="G31" i="7"/>
  <c r="K30" i="17" s="1"/>
  <c r="J30" i="17" s="1"/>
  <c r="G32" i="7"/>
  <c r="K31" i="17" s="1"/>
  <c r="J31" i="17" s="1"/>
  <c r="O31" i="17" s="1"/>
  <c r="G33" i="7"/>
  <c r="M33" i="7" s="1"/>
  <c r="J58" i="4" s="1"/>
  <c r="G34" i="7"/>
  <c r="G35" i="7"/>
  <c r="K34" i="17" s="1"/>
  <c r="J34" i="17" s="1"/>
  <c r="G36" i="7"/>
  <c r="M36" i="7" s="1"/>
  <c r="G37" i="7"/>
  <c r="G38" i="7"/>
  <c r="K36" i="17" s="1"/>
  <c r="J36" i="17" s="1"/>
  <c r="G39" i="7"/>
  <c r="K37" i="17" s="1"/>
  <c r="J37" i="17" s="1"/>
  <c r="G40" i="7"/>
  <c r="M40" i="7" s="1"/>
  <c r="G41" i="7"/>
  <c r="K39" i="17" s="1"/>
  <c r="J39" i="17" s="1"/>
  <c r="M39" i="17" s="1"/>
  <c r="G105" i="7"/>
  <c r="M105" i="7" s="1"/>
  <c r="G99" i="7"/>
  <c r="G98" i="7"/>
  <c r="K97" i="17" s="1"/>
  <c r="J26" i="17"/>
  <c r="M26" i="17" s="1"/>
  <c r="G18" i="17"/>
  <c r="L781" i="17"/>
  <c r="L778" i="17" s="1"/>
  <c r="L776" i="17" s="1"/>
  <c r="K748" i="17"/>
  <c r="J748" i="17" s="1"/>
  <c r="M748" i="17" s="1"/>
  <c r="L742" i="17"/>
  <c r="L738" i="17" s="1"/>
  <c r="L736" i="17" s="1"/>
  <c r="K741" i="17"/>
  <c r="J741" i="17" s="1"/>
  <c r="K634" i="17"/>
  <c r="K635" i="17"/>
  <c r="K636" i="17"/>
  <c r="L589" i="17"/>
  <c r="L461" i="17"/>
  <c r="J461" i="17" s="1"/>
  <c r="M461" i="17" s="1"/>
  <c r="L462" i="17"/>
  <c r="J462" i="17" s="1"/>
  <c r="K459" i="17"/>
  <c r="J459" i="17" s="1"/>
  <c r="K86" i="17"/>
  <c r="J86" i="17" s="1"/>
  <c r="M86" i="17" s="1"/>
  <c r="K85" i="17"/>
  <c r="J85" i="17" s="1"/>
  <c r="K84" i="17"/>
  <c r="J84" i="17" s="1"/>
  <c r="K83" i="17"/>
  <c r="J83" i="17" s="1"/>
  <c r="K82" i="17"/>
  <c r="J82" i="17" s="1"/>
  <c r="K80" i="17"/>
  <c r="J80" i="17" s="1"/>
  <c r="K81" i="17"/>
  <c r="J81" i="17" s="1"/>
  <c r="M81" i="17" s="1"/>
  <c r="K79" i="17"/>
  <c r="E19" i="18"/>
  <c r="D19" i="18"/>
  <c r="C19" i="18"/>
  <c r="E26" i="4"/>
  <c r="E53" i="4"/>
  <c r="F127" i="9"/>
  <c r="F125" i="9" s="1"/>
  <c r="D46" i="9"/>
  <c r="I46" i="9" s="1"/>
  <c r="D45" i="9"/>
  <c r="I45" i="9"/>
  <c r="G53" i="4"/>
  <c r="H53" i="4"/>
  <c r="I53" i="4"/>
  <c r="G82" i="4"/>
  <c r="G55" i="4"/>
  <c r="I55" i="4"/>
  <c r="H55" i="4"/>
  <c r="G44" i="4"/>
  <c r="I44" i="4"/>
  <c r="H44" i="4"/>
  <c r="G189" i="4"/>
  <c r="H189" i="4"/>
  <c r="I189" i="4"/>
  <c r="G58" i="4"/>
  <c r="H58" i="4"/>
  <c r="I58" i="4"/>
  <c r="H48" i="4"/>
  <c r="I42" i="4"/>
  <c r="G26" i="4"/>
  <c r="I26" i="4"/>
  <c r="H26" i="4"/>
  <c r="G173" i="4"/>
  <c r="G171" i="4" s="1"/>
  <c r="F37" i="18"/>
  <c r="J45" i="9"/>
  <c r="G45" i="9"/>
  <c r="H45" i="9"/>
  <c r="F38" i="18"/>
  <c r="N26" i="17"/>
  <c r="H614" i="17"/>
  <c r="H609" i="17" s="1"/>
  <c r="I614" i="17"/>
  <c r="I609" i="17"/>
  <c r="G614" i="17"/>
  <c r="G609" i="17" s="1"/>
  <c r="J743" i="17"/>
  <c r="O743" i="17" s="1"/>
  <c r="E13" i="18"/>
  <c r="E12" i="18" s="1"/>
  <c r="D13" i="18"/>
  <c r="C13" i="18"/>
  <c r="E17" i="18"/>
  <c r="D17" i="18"/>
  <c r="C17" i="18"/>
  <c r="C12" i="18" s="1"/>
  <c r="E39" i="18"/>
  <c r="D39" i="18"/>
  <c r="C39" i="18"/>
  <c r="E43" i="18"/>
  <c r="E42" i="18"/>
  <c r="D43" i="18"/>
  <c r="D42" i="18" s="1"/>
  <c r="D12" i="18" s="1"/>
  <c r="C43" i="18"/>
  <c r="E49" i="18"/>
  <c r="D49" i="18"/>
  <c r="C49" i="18"/>
  <c r="E51" i="18"/>
  <c r="E48" i="18" s="1"/>
  <c r="D51" i="18"/>
  <c r="C51" i="18"/>
  <c r="C48" i="18" s="1"/>
  <c r="E53" i="18"/>
  <c r="D53" i="18"/>
  <c r="C53" i="18"/>
  <c r="E55" i="18"/>
  <c r="D55" i="18"/>
  <c r="C55" i="18"/>
  <c r="E59" i="18"/>
  <c r="E57" i="18"/>
  <c r="D59" i="18"/>
  <c r="D57" i="18"/>
  <c r="C59" i="18"/>
  <c r="C57" i="18" s="1"/>
  <c r="E64" i="18"/>
  <c r="D64" i="18"/>
  <c r="C64" i="18"/>
  <c r="E68" i="18"/>
  <c r="D68" i="18"/>
  <c r="C68" i="18"/>
  <c r="E70" i="18"/>
  <c r="D70" i="18"/>
  <c r="C70" i="18"/>
  <c r="E72" i="18"/>
  <c r="D72" i="18"/>
  <c r="C72" i="18"/>
  <c r="E77" i="18"/>
  <c r="D77" i="18"/>
  <c r="C77" i="18"/>
  <c r="C67" i="18" s="1"/>
  <c r="E89" i="18"/>
  <c r="E82" i="18" s="1"/>
  <c r="E81" i="18" s="1"/>
  <c r="D89" i="18"/>
  <c r="D82" i="18" s="1"/>
  <c r="D81" i="18" s="1"/>
  <c r="D67" i="18" s="1"/>
  <c r="C89" i="18"/>
  <c r="E108" i="18"/>
  <c r="D108" i="18"/>
  <c r="C108" i="18"/>
  <c r="E111" i="18"/>
  <c r="D111" i="18"/>
  <c r="C111" i="18"/>
  <c r="E114" i="18"/>
  <c r="D114" i="18"/>
  <c r="C114" i="18"/>
  <c r="E117" i="18"/>
  <c r="D117" i="18"/>
  <c r="C117" i="18"/>
  <c r="I158" i="4"/>
  <c r="G42" i="4"/>
  <c r="H62" i="4"/>
  <c r="H60" i="4" s="1"/>
  <c r="H42" i="4"/>
  <c r="H66" i="4"/>
  <c r="H158" i="4"/>
  <c r="I62" i="4"/>
  <c r="I60" i="4" s="1"/>
  <c r="G48" i="4"/>
  <c r="I66" i="4"/>
  <c r="G66" i="4"/>
  <c r="I48" i="4"/>
  <c r="G158" i="4"/>
  <c r="G62" i="4"/>
  <c r="G60" i="4" s="1"/>
  <c r="F124" i="18"/>
  <c r="C82" i="18"/>
  <c r="D48" i="18"/>
  <c r="C42" i="18"/>
  <c r="C81" i="18"/>
  <c r="G116" i="18"/>
  <c r="G114" i="18" s="1"/>
  <c r="H113" i="18"/>
  <c r="I110" i="18"/>
  <c r="H110" i="18"/>
  <c r="G110" i="18"/>
  <c r="I107" i="18"/>
  <c r="H107" i="18"/>
  <c r="G107" i="18"/>
  <c r="H105" i="18"/>
  <c r="I104" i="18"/>
  <c r="H104" i="18"/>
  <c r="G104" i="18"/>
  <c r="H102" i="18"/>
  <c r="H97" i="18"/>
  <c r="H96" i="18"/>
  <c r="H95" i="18"/>
  <c r="H94" i="18"/>
  <c r="H93" i="18"/>
  <c r="I80" i="18"/>
  <c r="I79" i="18"/>
  <c r="H66" i="18"/>
  <c r="H63" i="18"/>
  <c r="H62" i="18"/>
  <c r="H61" i="18"/>
  <c r="H59" i="18" s="1"/>
  <c r="H47" i="18"/>
  <c r="H46" i="18"/>
  <c r="H45" i="18"/>
  <c r="I778" i="17"/>
  <c r="I776" i="17"/>
  <c r="H778" i="17"/>
  <c r="H776" i="17"/>
  <c r="G778" i="17"/>
  <c r="G776" i="17" s="1"/>
  <c r="J770" i="17"/>
  <c r="M770" i="17"/>
  <c r="I760" i="17"/>
  <c r="I758" i="17" s="1"/>
  <c r="H760" i="17"/>
  <c r="H758" i="17" s="1"/>
  <c r="G760" i="17"/>
  <c r="G758" i="17"/>
  <c r="J753" i="17"/>
  <c r="M753" i="17" s="1"/>
  <c r="J752" i="17"/>
  <c r="N752" i="17" s="1"/>
  <c r="I746" i="17"/>
  <c r="I744" i="17" s="1"/>
  <c r="H746" i="17"/>
  <c r="H744" i="17"/>
  <c r="G746" i="17"/>
  <c r="G744" i="17" s="1"/>
  <c r="I738" i="17"/>
  <c r="I736" i="17" s="1"/>
  <c r="H738" i="17"/>
  <c r="H736" i="17" s="1"/>
  <c r="G738" i="17"/>
  <c r="G736" i="17" s="1"/>
  <c r="L727" i="17"/>
  <c r="L725" i="17"/>
  <c r="I727" i="17"/>
  <c r="I725" i="17" s="1"/>
  <c r="H727" i="17"/>
  <c r="H725" i="17" s="1"/>
  <c r="H706" i="17" s="1"/>
  <c r="G727" i="17"/>
  <c r="G725" i="17" s="1"/>
  <c r="L721" i="17"/>
  <c r="I721" i="17"/>
  <c r="H721" i="17"/>
  <c r="G721" i="17"/>
  <c r="L689" i="17"/>
  <c r="I689" i="17"/>
  <c r="H689" i="17"/>
  <c r="G689" i="17"/>
  <c r="L641" i="17"/>
  <c r="L639" i="17" s="1"/>
  <c r="L637" i="17" s="1"/>
  <c r="I641" i="17"/>
  <c r="I639" i="17" s="1"/>
  <c r="I637" i="17" s="1"/>
  <c r="H641" i="17"/>
  <c r="H639" i="17" s="1"/>
  <c r="H637" i="17" s="1"/>
  <c r="G641" i="17"/>
  <c r="G639" i="17" s="1"/>
  <c r="G637" i="17" s="1"/>
  <c r="I630" i="17"/>
  <c r="I629" i="17"/>
  <c r="H630" i="17"/>
  <c r="H629" i="17" s="1"/>
  <c r="G630" i="17"/>
  <c r="G629" i="17" s="1"/>
  <c r="L614" i="17"/>
  <c r="L609" i="17" s="1"/>
  <c r="I587" i="17"/>
  <c r="H587" i="17"/>
  <c r="G587" i="17"/>
  <c r="I568" i="17"/>
  <c r="H568" i="17"/>
  <c r="H554" i="17" s="1"/>
  <c r="G568" i="17"/>
  <c r="G554" i="17" s="1"/>
  <c r="I562" i="17"/>
  <c r="I554" i="17" s="1"/>
  <c r="H562" i="17"/>
  <c r="G562" i="17"/>
  <c r="I556" i="17"/>
  <c r="H556" i="17"/>
  <c r="G556" i="17"/>
  <c r="I543" i="17"/>
  <c r="I541" i="17" s="1"/>
  <c r="I539" i="17" s="1"/>
  <c r="H543" i="17"/>
  <c r="H541" i="17" s="1"/>
  <c r="G543" i="17"/>
  <c r="G541" i="17"/>
  <c r="I448" i="17"/>
  <c r="I446" i="17" s="1"/>
  <c r="H448" i="17"/>
  <c r="H446" i="17" s="1"/>
  <c r="G448" i="17"/>
  <c r="G446" i="17" s="1"/>
  <c r="I432" i="17"/>
  <c r="I430" i="17" s="1"/>
  <c r="H432" i="17"/>
  <c r="H430" i="17" s="1"/>
  <c r="G432" i="17"/>
  <c r="G430" i="17"/>
  <c r="G410" i="17" s="1"/>
  <c r="I401" i="17"/>
  <c r="I399" i="17" s="1"/>
  <c r="H401" i="17"/>
  <c r="H399" i="17" s="1"/>
  <c r="G401" i="17"/>
  <c r="G399" i="17" s="1"/>
  <c r="J366" i="17"/>
  <c r="N366" i="17" s="1"/>
  <c r="I360" i="17"/>
  <c r="I358" i="17" s="1"/>
  <c r="I356" i="17" s="1"/>
  <c r="H360" i="17"/>
  <c r="H358" i="17"/>
  <c r="H356" i="17" s="1"/>
  <c r="G360" i="17"/>
  <c r="G358" i="17" s="1"/>
  <c r="G356" i="17" s="1"/>
  <c r="I350" i="17"/>
  <c r="H350" i="17"/>
  <c r="G350" i="17"/>
  <c r="J290" i="17"/>
  <c r="O290" i="17" s="1"/>
  <c r="I283" i="17"/>
  <c r="I281" i="17" s="1"/>
  <c r="I221" i="17" s="1"/>
  <c r="H283" i="17"/>
  <c r="G283" i="17"/>
  <c r="G281" i="17"/>
  <c r="G221" i="17" s="1"/>
  <c r="J164" i="17"/>
  <c r="O164" i="17" s="1"/>
  <c r="J163" i="17"/>
  <c r="O163" i="17" s="1"/>
  <c r="I156" i="17"/>
  <c r="I154" i="17" s="1"/>
  <c r="I130" i="17" s="1"/>
  <c r="H156" i="17"/>
  <c r="H154" i="17" s="1"/>
  <c r="H130" i="17" s="1"/>
  <c r="G156" i="17"/>
  <c r="G154" i="17"/>
  <c r="G130" i="17" s="1"/>
  <c r="L108" i="17"/>
  <c r="I108" i="17"/>
  <c r="H108" i="17"/>
  <c r="G108" i="17"/>
  <c r="I104" i="17"/>
  <c r="H104" i="17"/>
  <c r="H102" i="17" s="1"/>
  <c r="H100" i="17" s="1"/>
  <c r="G104" i="17"/>
  <c r="I95" i="17"/>
  <c r="I93" i="17" s="1"/>
  <c r="H95" i="17"/>
  <c r="H93" i="17"/>
  <c r="G95" i="17"/>
  <c r="G93" i="17" s="1"/>
  <c r="I76" i="17"/>
  <c r="I66" i="17" s="1"/>
  <c r="H76" i="17"/>
  <c r="H66" i="17" s="1"/>
  <c r="G76" i="17"/>
  <c r="G66" i="17" s="1"/>
  <c r="I46" i="17"/>
  <c r="H46" i="17"/>
  <c r="G46" i="17"/>
  <c r="I18" i="17"/>
  <c r="I16" i="17" s="1"/>
  <c r="I14" i="17" s="1"/>
  <c r="H18" i="17"/>
  <c r="H16" i="17" s="1"/>
  <c r="H14" i="17" s="1"/>
  <c r="H12" i="17" s="1"/>
  <c r="I102" i="17"/>
  <c r="I100" i="17" s="1"/>
  <c r="H281" i="17"/>
  <c r="H221" i="17"/>
  <c r="J768" i="17"/>
  <c r="M768" i="17"/>
  <c r="G16" i="17"/>
  <c r="G14" i="17" s="1"/>
  <c r="L562" i="17"/>
  <c r="L630" i="17"/>
  <c r="L629" i="17" s="1"/>
  <c r="L76" i="17"/>
  <c r="L66" i="17"/>
  <c r="L746" i="17"/>
  <c r="L744" i="17" s="1"/>
  <c r="L568" i="17"/>
  <c r="G102" i="17"/>
  <c r="G100" i="17" s="1"/>
  <c r="L543" i="17"/>
  <c r="L541" i="17" s="1"/>
  <c r="L760" i="17"/>
  <c r="L758" i="17" s="1"/>
  <c r="K760" i="17"/>
  <c r="K758" i="17"/>
  <c r="L104" i="17"/>
  <c r="L102" i="17" s="1"/>
  <c r="L100" i="17" s="1"/>
  <c r="J162" i="17"/>
  <c r="O162" i="17"/>
  <c r="J763" i="17"/>
  <c r="M763" i="17"/>
  <c r="J765" i="17"/>
  <c r="O765" i="17" s="1"/>
  <c r="L156" i="17"/>
  <c r="L154" i="17"/>
  <c r="L130" i="17"/>
  <c r="J764" i="17"/>
  <c r="M764" i="17" s="1"/>
  <c r="J766" i="17"/>
  <c r="M766" i="17" s="1"/>
  <c r="J769" i="17"/>
  <c r="O769" i="17" s="1"/>
  <c r="H56" i="18"/>
  <c r="H55" i="18" s="1"/>
  <c r="F55" i="18"/>
  <c r="G69" i="18"/>
  <c r="G68" i="18"/>
  <c r="F68" i="18"/>
  <c r="H54" i="18"/>
  <c r="H53" i="18" s="1"/>
  <c r="F53" i="18"/>
  <c r="G115" i="18"/>
  <c r="F114" i="18"/>
  <c r="H52" i="18"/>
  <c r="H51" i="18" s="1"/>
  <c r="F51" i="18"/>
  <c r="H60" i="18"/>
  <c r="F59" i="18"/>
  <c r="H65" i="18"/>
  <c r="H64" i="18" s="1"/>
  <c r="F64" i="18"/>
  <c r="I78" i="18"/>
  <c r="I77" i="18"/>
  <c r="F77" i="18"/>
  <c r="H44" i="18"/>
  <c r="H43" i="18" s="1"/>
  <c r="H42" i="18" s="1"/>
  <c r="F43" i="18"/>
  <c r="F42" i="18"/>
  <c r="G50" i="18"/>
  <c r="G49" i="18" s="1"/>
  <c r="F49" i="18"/>
  <c r="H71" i="18"/>
  <c r="H70" i="18" s="1"/>
  <c r="F70" i="18"/>
  <c r="H112" i="18"/>
  <c r="H111" i="18"/>
  <c r="F111" i="18"/>
  <c r="H118" i="18"/>
  <c r="G112" i="18"/>
  <c r="G79" i="18"/>
  <c r="G63" i="18"/>
  <c r="G52" i="18"/>
  <c r="G51" i="18" s="1"/>
  <c r="I56" i="18"/>
  <c r="I55" i="18" s="1"/>
  <c r="G56" i="18"/>
  <c r="G55" i="18" s="1"/>
  <c r="I71" i="18"/>
  <c r="I70" i="18" s="1"/>
  <c r="H50" i="18"/>
  <c r="H49" i="18" s="1"/>
  <c r="G60" i="18"/>
  <c r="G59" i="18" s="1"/>
  <c r="G78" i="18"/>
  <c r="G77" i="18" s="1"/>
  <c r="G80" i="18"/>
  <c r="G113" i="18"/>
  <c r="G111" i="18" s="1"/>
  <c r="I61" i="18"/>
  <c r="I60" i="18"/>
  <c r="I113" i="18"/>
  <c r="I111" i="18" s="1"/>
  <c r="J767" i="17"/>
  <c r="N767" i="17" s="1"/>
  <c r="O770" i="17"/>
  <c r="I52" i="18"/>
  <c r="I51" i="18"/>
  <c r="G62" i="18"/>
  <c r="I63" i="18"/>
  <c r="H78" i="18"/>
  <c r="H79" i="18"/>
  <c r="H80" i="18"/>
  <c r="G105" i="18"/>
  <c r="I112" i="18"/>
  <c r="J762" i="17"/>
  <c r="J760" i="17" s="1"/>
  <c r="J758" i="17" s="1"/>
  <c r="K46" i="17"/>
  <c r="M163" i="17"/>
  <c r="N164" i="17"/>
  <c r="K350" i="17"/>
  <c r="I118" i="18"/>
  <c r="G61" i="18"/>
  <c r="I62" i="18"/>
  <c r="H69" i="18"/>
  <c r="H68" i="18"/>
  <c r="G71" i="18"/>
  <c r="G70" i="18" s="1"/>
  <c r="I105" i="18"/>
  <c r="G118" i="18"/>
  <c r="G44" i="18"/>
  <c r="G43" i="18" s="1"/>
  <c r="G42" i="18" s="1"/>
  <c r="G45" i="18"/>
  <c r="G46" i="18"/>
  <c r="G47" i="18"/>
  <c r="I50" i="18"/>
  <c r="I49" i="18"/>
  <c r="G54" i="18"/>
  <c r="G53" i="18"/>
  <c r="G65" i="18"/>
  <c r="G64" i="18" s="1"/>
  <c r="G66" i="18"/>
  <c r="I69" i="18"/>
  <c r="I68" i="18"/>
  <c r="G93" i="18"/>
  <c r="G94" i="18"/>
  <c r="G95" i="18"/>
  <c r="G96" i="18"/>
  <c r="G97" i="18"/>
  <c r="G102" i="18"/>
  <c r="I115" i="18"/>
  <c r="I116" i="18"/>
  <c r="H115" i="18"/>
  <c r="H116" i="18"/>
  <c r="I44" i="18"/>
  <c r="I45" i="18"/>
  <c r="I43" i="18" s="1"/>
  <c r="I42" i="18" s="1"/>
  <c r="I46" i="18"/>
  <c r="I47" i="18"/>
  <c r="I54" i="18"/>
  <c r="I53" i="18" s="1"/>
  <c r="I65" i="18"/>
  <c r="I66" i="18"/>
  <c r="I93" i="18"/>
  <c r="I94" i="18"/>
  <c r="I95" i="18"/>
  <c r="I96" i="18"/>
  <c r="I97" i="18"/>
  <c r="I102" i="18"/>
  <c r="N770" i="17"/>
  <c r="O366" i="17"/>
  <c r="D114" i="4"/>
  <c r="I614" i="7"/>
  <c r="H239" i="3" s="1"/>
  <c r="H236" i="3" s="1"/>
  <c r="H616" i="7"/>
  <c r="H614" i="7" s="1"/>
  <c r="N768" i="17"/>
  <c r="O768" i="17"/>
  <c r="N762" i="17"/>
  <c r="M162" i="17"/>
  <c r="M769" i="17"/>
  <c r="N769" i="17"/>
  <c r="N162" i="17"/>
  <c r="M765" i="17"/>
  <c r="O767" i="17"/>
  <c r="N763" i="17"/>
  <c r="N766" i="17"/>
  <c r="O766" i="17"/>
  <c r="O763" i="17"/>
  <c r="I114" i="18"/>
  <c r="I59" i="18"/>
  <c r="I64" i="18"/>
  <c r="H114" i="18"/>
  <c r="H77" i="18"/>
  <c r="I103" i="7"/>
  <c r="I101" i="7" s="1"/>
  <c r="J103" i="7"/>
  <c r="I41" i="3" s="1"/>
  <c r="D20" i="9"/>
  <c r="I20" i="9" s="1"/>
  <c r="D21" i="9"/>
  <c r="I21" i="9"/>
  <c r="H292" i="3"/>
  <c r="H290" i="3" s="1"/>
  <c r="H761" i="7"/>
  <c r="H762" i="7"/>
  <c r="H763" i="7"/>
  <c r="E75" i="4" s="1"/>
  <c r="H764" i="7"/>
  <c r="E43" i="4" s="1"/>
  <c r="H765" i="7"/>
  <c r="H766" i="7"/>
  <c r="H767" i="7"/>
  <c r="E72" i="4" s="1"/>
  <c r="H760" i="7"/>
  <c r="H747" i="7"/>
  <c r="H745" i="7" s="1"/>
  <c r="H742" i="7"/>
  <c r="H738" i="7" s="1"/>
  <c r="G298" i="3" s="1"/>
  <c r="G296" i="3" s="1"/>
  <c r="E144" i="4"/>
  <c r="G292" i="3"/>
  <c r="G290" i="3" s="1"/>
  <c r="G289" i="3"/>
  <c r="G287" i="3" s="1"/>
  <c r="H634" i="7"/>
  <c r="E154" i="4" s="1"/>
  <c r="E151" i="4" s="1"/>
  <c r="H635" i="7"/>
  <c r="H636" i="7"/>
  <c r="I589" i="7"/>
  <c r="I587" i="7" s="1"/>
  <c r="E70" i="4"/>
  <c r="H81" i="7"/>
  <c r="H82" i="7"/>
  <c r="H83" i="7"/>
  <c r="H84" i="7"/>
  <c r="H85" i="7"/>
  <c r="H86" i="7"/>
  <c r="H87" i="7"/>
  <c r="E76" i="4" s="1"/>
  <c r="H80" i="7"/>
  <c r="E44" i="4"/>
  <c r="E55" i="4"/>
  <c r="E58" i="4"/>
  <c r="I727" i="7"/>
  <c r="I725" i="7" s="1"/>
  <c r="J727" i="7"/>
  <c r="J725" i="7" s="1"/>
  <c r="I543" i="7"/>
  <c r="I541" i="7" s="1"/>
  <c r="I562" i="7"/>
  <c r="I630" i="7"/>
  <c r="I629" i="7" s="1"/>
  <c r="I641" i="7"/>
  <c r="I639" i="7" s="1"/>
  <c r="I689" i="7"/>
  <c r="I721" i="7"/>
  <c r="I745" i="7"/>
  <c r="H301" i="3" s="1"/>
  <c r="H299" i="3" s="1"/>
  <c r="L641" i="7"/>
  <c r="L639" i="7" s="1"/>
  <c r="J641" i="7"/>
  <c r="J639" i="7" s="1"/>
  <c r="I78" i="7"/>
  <c r="I68" i="7" s="1"/>
  <c r="I156" i="7"/>
  <c r="H348" i="7"/>
  <c r="I348" i="7"/>
  <c r="G350" i="7"/>
  <c r="K350" i="7" s="1"/>
  <c r="J147" i="3" s="1"/>
  <c r="J145" i="3" s="1"/>
  <c r="K721" i="7"/>
  <c r="I758" i="7"/>
  <c r="I756" i="7" s="1"/>
  <c r="D27" i="4"/>
  <c r="E28" i="4"/>
  <c r="D30" i="4"/>
  <c r="D28" i="4" s="1"/>
  <c r="E31" i="4"/>
  <c r="D33" i="4"/>
  <c r="D31" i="4"/>
  <c r="D38" i="4"/>
  <c r="D49" i="4"/>
  <c r="D52" i="4"/>
  <c r="D54" i="4"/>
  <c r="D56" i="4"/>
  <c r="D57" i="4"/>
  <c r="D71" i="4"/>
  <c r="D73" i="4"/>
  <c r="D74" i="4"/>
  <c r="D81" i="4"/>
  <c r="E83" i="4"/>
  <c r="D85" i="4"/>
  <c r="D83" i="4" s="1"/>
  <c r="D86" i="4"/>
  <c r="E87" i="4"/>
  <c r="D89" i="4"/>
  <c r="D90" i="4"/>
  <c r="D91" i="4"/>
  <c r="D97" i="4"/>
  <c r="D101" i="4"/>
  <c r="E104" i="4"/>
  <c r="D106" i="4"/>
  <c r="D107" i="4"/>
  <c r="E108" i="4"/>
  <c r="D110" i="4"/>
  <c r="D108" i="4" s="1"/>
  <c r="D111" i="4"/>
  <c r="D115" i="4"/>
  <c r="E118" i="4"/>
  <c r="E116" i="4" s="1"/>
  <c r="D120" i="4"/>
  <c r="D118" i="4" s="1"/>
  <c r="D116" i="4" s="1"/>
  <c r="D121" i="4"/>
  <c r="D122" i="4"/>
  <c r="D125" i="4"/>
  <c r="D126" i="4"/>
  <c r="E129" i="4"/>
  <c r="E127" i="4"/>
  <c r="E123" i="4" s="1"/>
  <c r="D131" i="4"/>
  <c r="D129" i="4" s="1"/>
  <c r="D127" i="4" s="1"/>
  <c r="D123" i="4" s="1"/>
  <c r="D132" i="4"/>
  <c r="D133" i="4"/>
  <c r="E136" i="4"/>
  <c r="D138" i="4"/>
  <c r="D139" i="4"/>
  <c r="D142" i="4"/>
  <c r="E146" i="4"/>
  <c r="D148" i="4"/>
  <c r="D146" i="4" s="1"/>
  <c r="D153" i="4"/>
  <c r="D157" i="4"/>
  <c r="F158" i="4"/>
  <c r="D160" i="4"/>
  <c r="E161" i="4"/>
  <c r="D163" i="4"/>
  <c r="D161" i="4" s="1"/>
  <c r="E164" i="4"/>
  <c r="D166" i="4"/>
  <c r="D167" i="4"/>
  <c r="E168" i="4"/>
  <c r="D170" i="4"/>
  <c r="D168" i="4"/>
  <c r="D174" i="4"/>
  <c r="D177" i="4"/>
  <c r="D196" i="4"/>
  <c r="F198" i="4"/>
  <c r="D200" i="4"/>
  <c r="D201" i="4"/>
  <c r="D202" i="4"/>
  <c r="D203" i="4"/>
  <c r="F204" i="4"/>
  <c r="D206" i="4"/>
  <c r="D204" i="4"/>
  <c r="D210" i="4"/>
  <c r="D211" i="4"/>
  <c r="D212" i="4"/>
  <c r="F217" i="4"/>
  <c r="F215" i="4" s="1"/>
  <c r="G217" i="4"/>
  <c r="H217" i="4"/>
  <c r="I217" i="4"/>
  <c r="J217" i="4"/>
  <c r="D218" i="4"/>
  <c r="H218" i="4" s="1"/>
  <c r="D222" i="4"/>
  <c r="J222" i="4" s="1"/>
  <c r="J220" i="4" s="1"/>
  <c r="G222" i="4"/>
  <c r="F223" i="4"/>
  <c r="F220" i="4" s="1"/>
  <c r="D225" i="4"/>
  <c r="H225" i="4" s="1"/>
  <c r="D226" i="4"/>
  <c r="H226" i="4" s="1"/>
  <c r="D227" i="4"/>
  <c r="G227" i="4"/>
  <c r="F228" i="4"/>
  <c r="D230" i="4"/>
  <c r="G230" i="4"/>
  <c r="G228" i="4"/>
  <c r="F231" i="4"/>
  <c r="D234" i="4"/>
  <c r="J234" i="4" s="1"/>
  <c r="J231" i="4" s="1"/>
  <c r="D235" i="4"/>
  <c r="H235" i="4"/>
  <c r="D236" i="4"/>
  <c r="J236" i="4"/>
  <c r="F22" i="3"/>
  <c r="F23" i="3"/>
  <c r="G24" i="3"/>
  <c r="H24" i="3"/>
  <c r="F26" i="3"/>
  <c r="F24" i="3" s="1"/>
  <c r="F27" i="3"/>
  <c r="F30" i="3"/>
  <c r="F31" i="3"/>
  <c r="G33" i="3"/>
  <c r="F35" i="3"/>
  <c r="F33" i="3"/>
  <c r="G42" i="3"/>
  <c r="H42" i="3"/>
  <c r="F44" i="3"/>
  <c r="F42" i="3"/>
  <c r="G47" i="3"/>
  <c r="G45" i="3" s="1"/>
  <c r="H47" i="3"/>
  <c r="H45" i="3" s="1"/>
  <c r="F49" i="3"/>
  <c r="F50" i="3"/>
  <c r="F47" i="3" s="1"/>
  <c r="F45" i="3" s="1"/>
  <c r="G54" i="3"/>
  <c r="H54" i="3"/>
  <c r="F56" i="3"/>
  <c r="F54" i="3"/>
  <c r="G57" i="3"/>
  <c r="H57" i="3"/>
  <c r="F59" i="3"/>
  <c r="F57" i="3" s="1"/>
  <c r="G60" i="3"/>
  <c r="H60" i="3"/>
  <c r="F62" i="3"/>
  <c r="F60" i="3"/>
  <c r="G63" i="3"/>
  <c r="H63" i="3"/>
  <c r="F65" i="3"/>
  <c r="F63" i="3"/>
  <c r="G71" i="3"/>
  <c r="G69" i="3" s="1"/>
  <c r="H71" i="3"/>
  <c r="H69" i="3" s="1"/>
  <c r="F73" i="3"/>
  <c r="F71" i="3" s="1"/>
  <c r="F69" i="3" s="1"/>
  <c r="F74" i="3"/>
  <c r="F75" i="3"/>
  <c r="G76" i="3"/>
  <c r="H76" i="3"/>
  <c r="F78" i="3"/>
  <c r="F76" i="3" s="1"/>
  <c r="G79" i="3"/>
  <c r="H79" i="3"/>
  <c r="F81" i="3"/>
  <c r="F79" i="3" s="1"/>
  <c r="F82" i="3"/>
  <c r="G83" i="3"/>
  <c r="H83" i="3"/>
  <c r="F85" i="3"/>
  <c r="F83" i="3"/>
  <c r="G86" i="3"/>
  <c r="H86" i="3"/>
  <c r="F88" i="3"/>
  <c r="F86" i="3"/>
  <c r="G89" i="3"/>
  <c r="H89" i="3"/>
  <c r="F91" i="3"/>
  <c r="F89" i="3" s="1"/>
  <c r="G92" i="3"/>
  <c r="H92" i="3"/>
  <c r="F94" i="3"/>
  <c r="F92" i="3"/>
  <c r="G97" i="3"/>
  <c r="H97" i="3"/>
  <c r="F99" i="3"/>
  <c r="F100" i="3"/>
  <c r="F97" i="3" s="1"/>
  <c r="G101" i="3"/>
  <c r="H101" i="3"/>
  <c r="F103" i="3"/>
  <c r="F104" i="3"/>
  <c r="F105" i="3"/>
  <c r="F106" i="3"/>
  <c r="F101" i="3" s="1"/>
  <c r="G107" i="3"/>
  <c r="H107" i="3"/>
  <c r="F109" i="3"/>
  <c r="F110" i="3"/>
  <c r="F107" i="3" s="1"/>
  <c r="F111" i="3"/>
  <c r="F112" i="3"/>
  <c r="F113" i="3"/>
  <c r="F114" i="3"/>
  <c r="G115" i="3"/>
  <c r="H115" i="3"/>
  <c r="F117" i="3"/>
  <c r="F118" i="3"/>
  <c r="F115" i="3" s="1"/>
  <c r="F119" i="3"/>
  <c r="F123" i="3"/>
  <c r="F124" i="3"/>
  <c r="F125" i="3"/>
  <c r="F126" i="3"/>
  <c r="G127" i="3"/>
  <c r="H127" i="3"/>
  <c r="F129" i="3"/>
  <c r="F127" i="3"/>
  <c r="G130" i="3"/>
  <c r="H130" i="3"/>
  <c r="F132" i="3"/>
  <c r="F133" i="3"/>
  <c r="F134" i="3"/>
  <c r="F135" i="3"/>
  <c r="F130" i="3" s="1"/>
  <c r="G136" i="3"/>
  <c r="H136" i="3"/>
  <c r="F138" i="3"/>
  <c r="F136" i="3" s="1"/>
  <c r="F139" i="3"/>
  <c r="F140" i="3"/>
  <c r="F141" i="3"/>
  <c r="F142" i="3"/>
  <c r="F143" i="3"/>
  <c r="F144" i="3"/>
  <c r="H147" i="3"/>
  <c r="H145" i="3" s="1"/>
  <c r="G153" i="3"/>
  <c r="H153" i="3"/>
  <c r="F155" i="3"/>
  <c r="F153" i="3" s="1"/>
  <c r="G156" i="3"/>
  <c r="H156" i="3"/>
  <c r="F158" i="3"/>
  <c r="F156" i="3"/>
  <c r="G159" i="3"/>
  <c r="H159" i="3"/>
  <c r="F161" i="3"/>
  <c r="F159" i="3"/>
  <c r="G162" i="3"/>
  <c r="H162" i="3"/>
  <c r="F164" i="3"/>
  <c r="F162" i="3" s="1"/>
  <c r="G170" i="3"/>
  <c r="H170" i="3"/>
  <c r="F172" i="3"/>
  <c r="F170" i="3"/>
  <c r="G173" i="3"/>
  <c r="H173" i="3"/>
  <c r="F175" i="3"/>
  <c r="F173" i="3"/>
  <c r="G176" i="3"/>
  <c r="H176" i="3"/>
  <c r="F178" i="3"/>
  <c r="F176" i="3" s="1"/>
  <c r="G182" i="3"/>
  <c r="H182" i="3"/>
  <c r="F184" i="3"/>
  <c r="F182" i="3"/>
  <c r="G190" i="3"/>
  <c r="G188" i="3" s="1"/>
  <c r="H190" i="3"/>
  <c r="F192" i="3"/>
  <c r="F190" i="3" s="1"/>
  <c r="F193" i="3"/>
  <c r="F194" i="3"/>
  <c r="G195" i="3"/>
  <c r="H195" i="3"/>
  <c r="F197" i="3"/>
  <c r="F198" i="3"/>
  <c r="F199" i="3"/>
  <c r="F195" i="3" s="1"/>
  <c r="F200" i="3"/>
  <c r="G201" i="3"/>
  <c r="H201" i="3"/>
  <c r="F203" i="3"/>
  <c r="F201" i="3" s="1"/>
  <c r="F204" i="3"/>
  <c r="F205" i="3"/>
  <c r="F206" i="3"/>
  <c r="G207" i="3"/>
  <c r="H207" i="3"/>
  <c r="F209" i="3"/>
  <c r="F207" i="3"/>
  <c r="G210" i="3"/>
  <c r="H210" i="3"/>
  <c r="F212" i="3"/>
  <c r="F210" i="3"/>
  <c r="G213" i="3"/>
  <c r="H213" i="3"/>
  <c r="F215" i="3"/>
  <c r="F213" i="3" s="1"/>
  <c r="F216" i="3"/>
  <c r="F227" i="3"/>
  <c r="F228" i="3"/>
  <c r="F229" i="3"/>
  <c r="G231" i="3"/>
  <c r="H231" i="3"/>
  <c r="F233" i="3"/>
  <c r="F234" i="3"/>
  <c r="F231" i="3"/>
  <c r="F235" i="3"/>
  <c r="F238" i="3"/>
  <c r="F240" i="3"/>
  <c r="G241" i="3"/>
  <c r="H241" i="3"/>
  <c r="F243" i="3"/>
  <c r="F241" i="3"/>
  <c r="H244" i="3"/>
  <c r="F252" i="3"/>
  <c r="G253" i="3"/>
  <c r="H253" i="3"/>
  <c r="F255" i="3"/>
  <c r="F253" i="3" s="1"/>
  <c r="F256" i="3"/>
  <c r="G257" i="3"/>
  <c r="H257" i="3"/>
  <c r="F259" i="3"/>
  <c r="F260" i="3"/>
  <c r="G261" i="3"/>
  <c r="H261" i="3"/>
  <c r="F263" i="3"/>
  <c r="F264" i="3"/>
  <c r="G265" i="3"/>
  <c r="H265" i="3"/>
  <c r="F267" i="3"/>
  <c r="F265" i="3" s="1"/>
  <c r="F268" i="3"/>
  <c r="H271" i="3"/>
  <c r="H269" i="3" s="1"/>
  <c r="G272" i="3"/>
  <c r="H272" i="3"/>
  <c r="F274" i="3"/>
  <c r="F272" i="3"/>
  <c r="G275" i="3"/>
  <c r="H275" i="3"/>
  <c r="F277" i="3"/>
  <c r="F275" i="3"/>
  <c r="G280" i="3"/>
  <c r="H280" i="3"/>
  <c r="F282" i="3"/>
  <c r="F283" i="3"/>
  <c r="F280" i="3"/>
  <c r="G284" i="3"/>
  <c r="H284" i="3"/>
  <c r="F286" i="3"/>
  <c r="F284" i="3" s="1"/>
  <c r="H287" i="3"/>
  <c r="G293" i="3"/>
  <c r="H293" i="3"/>
  <c r="F295" i="3"/>
  <c r="F293" i="3" s="1"/>
  <c r="G302" i="3"/>
  <c r="H302" i="3"/>
  <c r="F304" i="3"/>
  <c r="F302" i="3" s="1"/>
  <c r="E18" i="9"/>
  <c r="D19" i="9"/>
  <c r="I19" i="9" s="1"/>
  <c r="E22" i="9"/>
  <c r="D23" i="9"/>
  <c r="F18" i="18" s="1"/>
  <c r="F17" i="18" s="1"/>
  <c r="D22" i="9"/>
  <c r="E26" i="9"/>
  <c r="E25" i="9" s="1"/>
  <c r="E24" i="9" s="1"/>
  <c r="D27" i="9"/>
  <c r="D28" i="9"/>
  <c r="D29" i="9"/>
  <c r="G29" i="9"/>
  <c r="D30" i="9"/>
  <c r="I30" i="9"/>
  <c r="D31" i="9"/>
  <c r="F23" i="18" s="1"/>
  <c r="G23" i="18" s="1"/>
  <c r="D32" i="9"/>
  <c r="D33" i="9"/>
  <c r="G33" i="9"/>
  <c r="D34" i="9"/>
  <c r="I34" i="9" s="1"/>
  <c r="D35" i="9"/>
  <c r="D36" i="9"/>
  <c r="D37" i="9"/>
  <c r="G37" i="9"/>
  <c r="D38" i="9"/>
  <c r="I38" i="9"/>
  <c r="D39" i="9"/>
  <c r="H39" i="9" s="1"/>
  <c r="D40" i="9"/>
  <c r="H40" i="9" s="1"/>
  <c r="D41" i="9"/>
  <c r="I41" i="9" s="1"/>
  <c r="G41" i="9"/>
  <c r="D42" i="9"/>
  <c r="I42" i="9" s="1"/>
  <c r="D43" i="9"/>
  <c r="D44" i="9"/>
  <c r="E48" i="9"/>
  <c r="E47" i="9" s="1"/>
  <c r="D49" i="9"/>
  <c r="D50" i="9"/>
  <c r="J50" i="9" s="1"/>
  <c r="J48" i="9" s="1"/>
  <c r="J47" i="9" s="1"/>
  <c r="E52" i="9"/>
  <c r="E51" i="9" s="1"/>
  <c r="D53" i="9"/>
  <c r="D54" i="9"/>
  <c r="D52" i="9" s="1"/>
  <c r="D55" i="9"/>
  <c r="J55" i="9" s="1"/>
  <c r="D56" i="9"/>
  <c r="H56" i="9" s="1"/>
  <c r="D59" i="9"/>
  <c r="F60" i="9"/>
  <c r="D61" i="9"/>
  <c r="J61" i="9"/>
  <c r="J60" i="9"/>
  <c r="E62" i="9"/>
  <c r="D63" i="9"/>
  <c r="F64" i="9"/>
  <c r="D65" i="9"/>
  <c r="J65" i="9" s="1"/>
  <c r="J64" i="9" s="1"/>
  <c r="D67" i="9"/>
  <c r="G67" i="9" s="1"/>
  <c r="G66" i="9" s="1"/>
  <c r="E68" i="9"/>
  <c r="E66" i="9" s="1"/>
  <c r="E57" i="9" s="1"/>
  <c r="D69" i="9"/>
  <c r="G69" i="9" s="1"/>
  <c r="G68" i="9" s="1"/>
  <c r="D70" i="9"/>
  <c r="J70" i="9" s="1"/>
  <c r="D71" i="9"/>
  <c r="D72" i="9"/>
  <c r="D74" i="9"/>
  <c r="D75" i="9"/>
  <c r="I75" i="9" s="1"/>
  <c r="I73" i="9" s="1"/>
  <c r="F77" i="9"/>
  <c r="D78" i="9"/>
  <c r="I78" i="9"/>
  <c r="I77" i="9" s="1"/>
  <c r="E79" i="9"/>
  <c r="D80" i="9"/>
  <c r="D79" i="9" s="1"/>
  <c r="E81" i="9"/>
  <c r="D82" i="9"/>
  <c r="I82" i="9" s="1"/>
  <c r="D83" i="9"/>
  <c r="I83" i="9" s="1"/>
  <c r="D84" i="9"/>
  <c r="H84" i="9"/>
  <c r="D85" i="9"/>
  <c r="E86" i="9"/>
  <c r="D87" i="9"/>
  <c r="H87" i="9" s="1"/>
  <c r="H86" i="9" s="1"/>
  <c r="D88" i="9"/>
  <c r="H88" i="9"/>
  <c r="D89" i="9"/>
  <c r="G89" i="9" s="1"/>
  <c r="D93" i="9"/>
  <c r="I93" i="9" s="1"/>
  <c r="D94" i="9"/>
  <c r="I94" i="9"/>
  <c r="D95" i="9"/>
  <c r="H95" i="9"/>
  <c r="D96" i="9"/>
  <c r="J96" i="9" s="1"/>
  <c r="D97" i="9"/>
  <c r="I97" i="9" s="1"/>
  <c r="D98" i="9"/>
  <c r="J98" i="9" s="1"/>
  <c r="I98" i="9"/>
  <c r="E99" i="9"/>
  <c r="E91" i="9" s="1"/>
  <c r="E90" i="9" s="1"/>
  <c r="D100" i="9"/>
  <c r="D101" i="9"/>
  <c r="I101" i="9" s="1"/>
  <c r="D102" i="9"/>
  <c r="I102" i="9"/>
  <c r="D103" i="9"/>
  <c r="H103" i="9" s="1"/>
  <c r="D104" i="9"/>
  <c r="I104" i="9" s="1"/>
  <c r="D105" i="9"/>
  <c r="H105" i="9" s="1"/>
  <c r="D106" i="9"/>
  <c r="I106" i="9" s="1"/>
  <c r="D107" i="9"/>
  <c r="H107" i="9"/>
  <c r="D108" i="9"/>
  <c r="D109" i="9"/>
  <c r="H109" i="9" s="1"/>
  <c r="G109" i="9"/>
  <c r="D110" i="9"/>
  <c r="I110" i="9" s="1"/>
  <c r="D111" i="9"/>
  <c r="F101" i="18" s="1"/>
  <c r="J111" i="9"/>
  <c r="D112" i="9"/>
  <c r="H112" i="9" s="1"/>
  <c r="D113" i="9"/>
  <c r="G113" i="9" s="1"/>
  <c r="D114" i="9"/>
  <c r="J114" i="9" s="1"/>
  <c r="D115" i="9"/>
  <c r="H115" i="9" s="1"/>
  <c r="E116" i="9"/>
  <c r="D117" i="9"/>
  <c r="I117" i="9" s="1"/>
  <c r="I116" i="9" s="1"/>
  <c r="D118" i="9"/>
  <c r="I118" i="9"/>
  <c r="E119" i="9"/>
  <c r="D120" i="9"/>
  <c r="I120" i="9" s="1"/>
  <c r="I119" i="9" s="1"/>
  <c r="D121" i="9"/>
  <c r="G121" i="9"/>
  <c r="F122" i="9"/>
  <c r="D123" i="9"/>
  <c r="J123" i="9"/>
  <c r="D124" i="9"/>
  <c r="I124" i="9" s="1"/>
  <c r="E125" i="9"/>
  <c r="D126" i="9"/>
  <c r="H126" i="9" s="1"/>
  <c r="H125" i="9" s="1"/>
  <c r="I126" i="9"/>
  <c r="I125" i="9" s="1"/>
  <c r="D128" i="9"/>
  <c r="K641" i="7"/>
  <c r="K639" i="7" s="1"/>
  <c r="D209" i="4"/>
  <c r="H236" i="4"/>
  <c r="J290" i="3"/>
  <c r="J292" i="3"/>
  <c r="J289" i="3"/>
  <c r="J287" i="3" s="1"/>
  <c r="G78" i="7"/>
  <c r="J689" i="7"/>
  <c r="L689" i="7"/>
  <c r="K689" i="7"/>
  <c r="L721" i="7"/>
  <c r="J721" i="7"/>
  <c r="J543" i="7"/>
  <c r="J541" i="7" s="1"/>
  <c r="K543" i="7"/>
  <c r="J221" i="3" s="1"/>
  <c r="J219" i="3" s="1"/>
  <c r="K290" i="3"/>
  <c r="K292" i="3"/>
  <c r="K281" i="7"/>
  <c r="K358" i="7"/>
  <c r="K356" i="7" s="1"/>
  <c r="I290" i="3"/>
  <c r="I292" i="3"/>
  <c r="L358" i="7"/>
  <c r="K152" i="3" s="1"/>
  <c r="K150" i="3" s="1"/>
  <c r="J271" i="3"/>
  <c r="J269" i="3" s="1"/>
  <c r="I271" i="3"/>
  <c r="I269" i="3" s="1"/>
  <c r="K289" i="3"/>
  <c r="K287" i="3" s="1"/>
  <c r="K271" i="3"/>
  <c r="K269" i="3" s="1"/>
  <c r="L281" i="7"/>
  <c r="J281" i="7"/>
  <c r="J279" i="7" s="1"/>
  <c r="J447" i="7"/>
  <c r="J445" i="7" s="1"/>
  <c r="I289" i="3"/>
  <c r="I287" i="3" s="1"/>
  <c r="J96" i="7"/>
  <c r="K447" i="7"/>
  <c r="G758" i="7"/>
  <c r="J314" i="3"/>
  <c r="J312" i="3" s="1"/>
  <c r="J310" i="3" s="1"/>
  <c r="H778" i="7"/>
  <c r="H314" i="3"/>
  <c r="H312" i="3" s="1"/>
  <c r="H310" i="3" s="1"/>
  <c r="I775" i="7"/>
  <c r="I773" i="7" s="1"/>
  <c r="F176" i="4"/>
  <c r="F174" i="4" s="1"/>
  <c r="F149" i="4" s="1"/>
  <c r="F19" i="4" s="1"/>
  <c r="F257" i="3"/>
  <c r="H188" i="3"/>
  <c r="J28" i="3"/>
  <c r="K28" i="3"/>
  <c r="H67" i="9"/>
  <c r="H66" i="9" s="1"/>
  <c r="I67" i="9"/>
  <c r="I112" i="9"/>
  <c r="I96" i="9"/>
  <c r="G96" i="9"/>
  <c r="H96" i="9"/>
  <c r="I40" i="9"/>
  <c r="G40" i="9"/>
  <c r="J21" i="9"/>
  <c r="G21" i="9"/>
  <c r="I121" i="9"/>
  <c r="J121" i="9"/>
  <c r="H121" i="9"/>
  <c r="H119" i="9"/>
  <c r="J117" i="9"/>
  <c r="J116" i="9" s="1"/>
  <c r="H117" i="9"/>
  <c r="I113" i="9"/>
  <c r="H113" i="9"/>
  <c r="I109" i="9"/>
  <c r="J109" i="9"/>
  <c r="J101" i="9"/>
  <c r="J97" i="9"/>
  <c r="G97" i="9"/>
  <c r="H97" i="9"/>
  <c r="J93" i="9"/>
  <c r="H78" i="9"/>
  <c r="H77" i="9" s="1"/>
  <c r="J78" i="9"/>
  <c r="J77" i="9"/>
  <c r="J72" i="9"/>
  <c r="J63" i="9"/>
  <c r="J62" i="9" s="1"/>
  <c r="G59" i="9"/>
  <c r="G58" i="9"/>
  <c r="I53" i="9"/>
  <c r="J53" i="9"/>
  <c r="G53" i="9"/>
  <c r="H53" i="9"/>
  <c r="I37" i="9"/>
  <c r="I33" i="9"/>
  <c r="I29" i="9"/>
  <c r="J120" i="9"/>
  <c r="J119" i="9" s="1"/>
  <c r="G120" i="9"/>
  <c r="G119" i="9" s="1"/>
  <c r="H120" i="9"/>
  <c r="H89" i="9"/>
  <c r="I44" i="9"/>
  <c r="H44" i="9"/>
  <c r="J44" i="9"/>
  <c r="G44" i="9"/>
  <c r="I32" i="9"/>
  <c r="J32" i="9"/>
  <c r="G32" i="9"/>
  <c r="H32" i="9"/>
  <c r="J118" i="9"/>
  <c r="J106" i="9"/>
  <c r="J102" i="9"/>
  <c r="J94" i="9"/>
  <c r="J83" i="9"/>
  <c r="I49" i="9"/>
  <c r="J49" i="9"/>
  <c r="G49" i="9"/>
  <c r="G48" i="9"/>
  <c r="G47" i="9" s="1"/>
  <c r="H49" i="9"/>
  <c r="H48" i="9" s="1"/>
  <c r="H47" i="9" s="1"/>
  <c r="H38" i="9"/>
  <c r="J38" i="9"/>
  <c r="H30" i="9"/>
  <c r="J30" i="9"/>
  <c r="J124" i="9"/>
  <c r="J122" i="9" s="1"/>
  <c r="G124" i="9"/>
  <c r="G122" i="9" s="1"/>
  <c r="H124" i="9"/>
  <c r="H122" i="9" s="1"/>
  <c r="I108" i="9"/>
  <c r="J108" i="9"/>
  <c r="G108" i="9"/>
  <c r="H108" i="9"/>
  <c r="I100" i="9"/>
  <c r="J100" i="9"/>
  <c r="G100" i="9"/>
  <c r="H100" i="9"/>
  <c r="I85" i="9"/>
  <c r="J85" i="9"/>
  <c r="G85" i="9"/>
  <c r="H85" i="9"/>
  <c r="J71" i="9"/>
  <c r="I56" i="9"/>
  <c r="J56" i="9"/>
  <c r="I36" i="9"/>
  <c r="J36" i="9"/>
  <c r="G36" i="9"/>
  <c r="H36" i="9"/>
  <c r="I28" i="9"/>
  <c r="J28" i="9"/>
  <c r="G28" i="9"/>
  <c r="H28" i="9"/>
  <c r="J128" i="9"/>
  <c r="I123" i="9"/>
  <c r="I122" i="9" s="1"/>
  <c r="H123" i="9"/>
  <c r="G123" i="9"/>
  <c r="J115" i="9"/>
  <c r="H111" i="9"/>
  <c r="J107" i="9"/>
  <c r="G107" i="9"/>
  <c r="J103" i="9"/>
  <c r="G103" i="9"/>
  <c r="J95" i="9"/>
  <c r="G95" i="9"/>
  <c r="I88" i="9"/>
  <c r="J88" i="9"/>
  <c r="J84" i="9"/>
  <c r="G84" i="9"/>
  <c r="G80" i="9"/>
  <c r="G79" i="9" s="1"/>
  <c r="F35" i="18"/>
  <c r="G35" i="18" s="1"/>
  <c r="I43" i="9"/>
  <c r="J43" i="9"/>
  <c r="G43" i="9"/>
  <c r="H43" i="9"/>
  <c r="I39" i="9"/>
  <c r="J39" i="9"/>
  <c r="G39" i="9"/>
  <c r="I35" i="9"/>
  <c r="J35" i="9"/>
  <c r="G35" i="9"/>
  <c r="H35" i="9"/>
  <c r="I31" i="9"/>
  <c r="J31" i="9"/>
  <c r="J27" i="9"/>
  <c r="J19" i="9"/>
  <c r="J18" i="9" s="1"/>
  <c r="G19" i="9"/>
  <c r="G18" i="9" s="1"/>
  <c r="H20" i="9"/>
  <c r="F261" i="3"/>
  <c r="F83" i="18"/>
  <c r="F40" i="18"/>
  <c r="I40" i="18" s="1"/>
  <c r="F27" i="18"/>
  <c r="G27" i="18" s="1"/>
  <c r="F103" i="18"/>
  <c r="I103" i="18" s="1"/>
  <c r="F99" i="18"/>
  <c r="H99" i="18" s="1"/>
  <c r="I99" i="18"/>
  <c r="F74" i="18"/>
  <c r="G74" i="18" s="1"/>
  <c r="F41" i="18"/>
  <c r="I41" i="18" s="1"/>
  <c r="F36" i="18"/>
  <c r="F32" i="18"/>
  <c r="F28" i="18"/>
  <c r="G28" i="18" s="1"/>
  <c r="F24" i="18"/>
  <c r="I24" i="18" s="1"/>
  <c r="F98" i="18"/>
  <c r="H98" i="18" s="1"/>
  <c r="F100" i="18"/>
  <c r="I100" i="18" s="1"/>
  <c r="F33" i="18"/>
  <c r="G33" i="18" s="1"/>
  <c r="F15" i="18"/>
  <c r="G15" i="18" s="1"/>
  <c r="F87" i="18"/>
  <c r="F120" i="18"/>
  <c r="G120" i="18" s="1"/>
  <c r="F90" i="18"/>
  <c r="G90" i="18" s="1"/>
  <c r="F76" i="18"/>
  <c r="I76" i="18"/>
  <c r="F58" i="18"/>
  <c r="H58" i="18" s="1"/>
  <c r="F22" i="18"/>
  <c r="I22" i="18"/>
  <c r="G63" i="9"/>
  <c r="G62" i="9" s="1"/>
  <c r="H72" i="9"/>
  <c r="J59" i="9"/>
  <c r="J58" i="9" s="1"/>
  <c r="D58" i="9"/>
  <c r="D62" i="9"/>
  <c r="I72" i="9"/>
  <c r="I63" i="9"/>
  <c r="I62" i="9" s="1"/>
  <c r="I59" i="9"/>
  <c r="I58" i="9" s="1"/>
  <c r="H63" i="9"/>
  <c r="H62" i="9"/>
  <c r="G72" i="9"/>
  <c r="D77" i="9"/>
  <c r="H59" i="9"/>
  <c r="H58" i="9"/>
  <c r="H61" i="9"/>
  <c r="H60" i="9" s="1"/>
  <c r="D119" i="9"/>
  <c r="D26" i="9"/>
  <c r="H721" i="7"/>
  <c r="I28" i="3"/>
  <c r="H727" i="7"/>
  <c r="H725" i="7" s="1"/>
  <c r="E48" i="4"/>
  <c r="H587" i="7"/>
  <c r="G230" i="3" s="1"/>
  <c r="I431" i="7"/>
  <c r="H181" i="3" s="1"/>
  <c r="H179" i="3" s="1"/>
  <c r="E66" i="4"/>
  <c r="F185" i="4"/>
  <c r="E145" i="4"/>
  <c r="E62" i="4"/>
  <c r="E60" i="4" s="1"/>
  <c r="H281" i="7"/>
  <c r="G122" i="3" s="1"/>
  <c r="G120" i="3" s="1"/>
  <c r="G95" i="3" s="1"/>
  <c r="E42" i="4"/>
  <c r="H556" i="7"/>
  <c r="G224" i="3" s="1"/>
  <c r="H562" i="7"/>
  <c r="G225" i="3" s="1"/>
  <c r="E158" i="4"/>
  <c r="E155" i="4" s="1"/>
  <c r="H431" i="7"/>
  <c r="H429" i="7" s="1"/>
  <c r="H543" i="7"/>
  <c r="H541" i="7" s="1"/>
  <c r="H96" i="7"/>
  <c r="G38" i="3" s="1"/>
  <c r="I96" i="7"/>
  <c r="H38" i="3" s="1"/>
  <c r="H447" i="7"/>
  <c r="G187" i="3" s="1"/>
  <c r="G185" i="3" s="1"/>
  <c r="E96" i="4"/>
  <c r="E94" i="4" s="1"/>
  <c r="G271" i="3"/>
  <c r="G269" i="3" s="1"/>
  <c r="H689" i="7"/>
  <c r="I48" i="9"/>
  <c r="I47" i="9" s="1"/>
  <c r="H28" i="18"/>
  <c r="H22" i="18"/>
  <c r="G22" i="18"/>
  <c r="H103" i="18"/>
  <c r="G40" i="18"/>
  <c r="G83" i="18"/>
  <c r="G98" i="18"/>
  <c r="G24" i="18"/>
  <c r="G32" i="18"/>
  <c r="H76" i="18"/>
  <c r="L28" i="3"/>
  <c r="I741" i="7"/>
  <c r="I738" i="7" s="1"/>
  <c r="I736" i="7" s="1"/>
  <c r="F191" i="4"/>
  <c r="L45" i="17"/>
  <c r="J45" i="17" s="1"/>
  <c r="L42" i="17"/>
  <c r="J42" i="17" s="1"/>
  <c r="N42" i="17" s="1"/>
  <c r="D184" i="4"/>
  <c r="L41" i="17"/>
  <c r="J41" i="17" s="1"/>
  <c r="O41" i="17" s="1"/>
  <c r="I43" i="7"/>
  <c r="K40" i="17"/>
  <c r="J40" i="17" s="1"/>
  <c r="M40" i="17" s="1"/>
  <c r="H42" i="7"/>
  <c r="H20" i="7" s="1"/>
  <c r="H18" i="7" s="1"/>
  <c r="G19" i="3" s="1"/>
  <c r="F189" i="4"/>
  <c r="K160" i="17"/>
  <c r="J160" i="17" s="1"/>
  <c r="M160" i="17" s="1"/>
  <c r="H161" i="7"/>
  <c r="E100" i="4" s="1"/>
  <c r="E98" i="4" s="1"/>
  <c r="I358" i="7"/>
  <c r="I356" i="7" s="1"/>
  <c r="L561" i="17"/>
  <c r="L556" i="17" s="1"/>
  <c r="I556" i="7"/>
  <c r="F190" i="4"/>
  <c r="L562" i="7"/>
  <c r="K225" i="3" s="1"/>
  <c r="K562" i="7"/>
  <c r="G70" i="4"/>
  <c r="I70" i="4"/>
  <c r="D26" i="4"/>
  <c r="L43" i="17"/>
  <c r="J43" i="17" s="1"/>
  <c r="H70" i="4"/>
  <c r="L408" i="17"/>
  <c r="J408" i="17" s="1"/>
  <c r="N408" i="17" s="1"/>
  <c r="O26" i="17"/>
  <c r="K723" i="17"/>
  <c r="K721" i="17" s="1"/>
  <c r="H173" i="4"/>
  <c r="H171" i="4" s="1"/>
  <c r="M366" i="17"/>
  <c r="H65" i="4"/>
  <c r="G721" i="7"/>
  <c r="G76" i="18"/>
  <c r="H40" i="18"/>
  <c r="H64" i="9"/>
  <c r="G61" i="9"/>
  <c r="G60" i="9" s="1"/>
  <c r="J69" i="9"/>
  <c r="J68" i="9" s="1"/>
  <c r="F92" i="18"/>
  <c r="I92" i="18" s="1"/>
  <c r="J20" i="9"/>
  <c r="H83" i="9"/>
  <c r="H94" i="9"/>
  <c r="G102" i="9"/>
  <c r="H110" i="9"/>
  <c r="G118" i="9"/>
  <c r="J29" i="9"/>
  <c r="J37" i="9"/>
  <c r="G100" i="18"/>
  <c r="I64" i="9"/>
  <c r="I61" i="9"/>
  <c r="I60" i="9" s="1"/>
  <c r="D116" i="9"/>
  <c r="F16" i="18"/>
  <c r="H16" i="18" s="1"/>
  <c r="F25" i="18"/>
  <c r="G25" i="18" s="1"/>
  <c r="F85" i="18"/>
  <c r="F14" i="18"/>
  <c r="H14" i="18" s="1"/>
  <c r="I69" i="9"/>
  <c r="I68" i="9" s="1"/>
  <c r="G20" i="9"/>
  <c r="H19" i="9"/>
  <c r="H18" i="9" s="1"/>
  <c r="H80" i="9"/>
  <c r="H79" i="9"/>
  <c r="I84" i="9"/>
  <c r="G88" i="9"/>
  <c r="I95" i="9"/>
  <c r="I103" i="9"/>
  <c r="I107" i="9"/>
  <c r="I111" i="9"/>
  <c r="I115" i="9"/>
  <c r="G56" i="9"/>
  <c r="G30" i="9"/>
  <c r="G38" i="9"/>
  <c r="G83" i="9"/>
  <c r="J87" i="9"/>
  <c r="G94" i="9"/>
  <c r="G98" i="9"/>
  <c r="H102" i="9"/>
  <c r="H106" i="9"/>
  <c r="G110" i="9"/>
  <c r="H118" i="9"/>
  <c r="H116" i="9"/>
  <c r="H29" i="9"/>
  <c r="H33" i="9"/>
  <c r="H37" i="9"/>
  <c r="J41" i="9"/>
  <c r="G78" i="9"/>
  <c r="G77" i="9" s="1"/>
  <c r="H21" i="9"/>
  <c r="H100" i="18"/>
  <c r="D68" i="9"/>
  <c r="D66" i="9"/>
  <c r="D60" i="9"/>
  <c r="G64" i="9"/>
  <c r="F29" i="18"/>
  <c r="G29" i="18" s="1"/>
  <c r="I55" i="9"/>
  <c r="H69" i="9"/>
  <c r="H68" i="9" s="1"/>
  <c r="I87" i="9"/>
  <c r="G106" i="9"/>
  <c r="J33" i="9"/>
  <c r="H41" i="9"/>
  <c r="D86" i="9"/>
  <c r="D122" i="9"/>
  <c r="F30" i="18"/>
  <c r="I30" i="18" s="1"/>
  <c r="F21" i="18"/>
  <c r="F75" i="18"/>
  <c r="I75" i="18" s="1"/>
  <c r="F106" i="18"/>
  <c r="I106" i="18" s="1"/>
  <c r="F84" i="18"/>
  <c r="G84" i="18" s="1"/>
  <c r="D99" i="9"/>
  <c r="H219" i="4"/>
  <c r="G219" i="4"/>
  <c r="G215" i="4"/>
  <c r="G225" i="4"/>
  <c r="D87" i="4"/>
  <c r="D228" i="4"/>
  <c r="G236" i="4"/>
  <c r="I218" i="4"/>
  <c r="J218" i="4"/>
  <c r="I226" i="4"/>
  <c r="I223" i="4" s="1"/>
  <c r="H215" i="4"/>
  <c r="D164" i="4"/>
  <c r="D136" i="4"/>
  <c r="G226" i="4"/>
  <c r="G223" i="4" s="1"/>
  <c r="D104" i="4"/>
  <c r="H142" i="4"/>
  <c r="G142" i="4"/>
  <c r="I87" i="4"/>
  <c r="J227" i="4"/>
  <c r="J223" i="4" s="1"/>
  <c r="G235" i="4"/>
  <c r="G231" i="4" s="1"/>
  <c r="I219" i="4"/>
  <c r="I215" i="4"/>
  <c r="H33" i="4"/>
  <c r="G33" i="4" s="1"/>
  <c r="G31" i="4" s="1"/>
  <c r="G233" i="4"/>
  <c r="I235" i="4"/>
  <c r="J235" i="4"/>
  <c r="J226" i="4"/>
  <c r="H227" i="4"/>
  <c r="I225" i="4"/>
  <c r="D198" i="4"/>
  <c r="H233" i="4"/>
  <c r="H231" i="4" s="1"/>
  <c r="I136" i="4"/>
  <c r="I227" i="4"/>
  <c r="J225" i="4"/>
  <c r="D231" i="4"/>
  <c r="H120" i="4"/>
  <c r="H110" i="4"/>
  <c r="G110" i="4" s="1"/>
  <c r="H106" i="4"/>
  <c r="H104" i="4" s="1"/>
  <c r="I104" i="4"/>
  <c r="I204" i="4"/>
  <c r="H206" i="4"/>
  <c r="H85" i="4"/>
  <c r="G85" i="4" s="1"/>
  <c r="G83" i="4" s="1"/>
  <c r="I146" i="4"/>
  <c r="H148" i="4"/>
  <c r="I164" i="4"/>
  <c r="H166" i="4"/>
  <c r="G170" i="4"/>
  <c r="G168" i="4" s="1"/>
  <c r="G218" i="4"/>
  <c r="D223" i="4"/>
  <c r="H234" i="4"/>
  <c r="I236" i="4"/>
  <c r="G234" i="4"/>
  <c r="I230" i="4"/>
  <c r="I228" i="4" s="1"/>
  <c r="I233" i="4"/>
  <c r="I231" i="4" s="1"/>
  <c r="I30" i="4"/>
  <c r="H30" i="4" s="1"/>
  <c r="I125" i="4"/>
  <c r="H125" i="4" s="1"/>
  <c r="I131" i="4"/>
  <c r="I129" i="4" s="1"/>
  <c r="I127" i="4" s="1"/>
  <c r="I123" i="4" s="1"/>
  <c r="J146" i="4"/>
  <c r="H163" i="4"/>
  <c r="J164" i="4"/>
  <c r="I168" i="4"/>
  <c r="H200" i="4"/>
  <c r="J204" i="4"/>
  <c r="I234" i="4"/>
  <c r="D215" i="4"/>
  <c r="J230" i="4"/>
  <c r="J228" i="4"/>
  <c r="H230" i="4"/>
  <c r="H228" i="4" s="1"/>
  <c r="O752" i="17"/>
  <c r="M364" i="7"/>
  <c r="K630" i="7"/>
  <c r="J246" i="3" s="1"/>
  <c r="J244" i="3" s="1"/>
  <c r="H96" i="4"/>
  <c r="H94" i="4" s="1"/>
  <c r="H736" i="7"/>
  <c r="K551" i="17"/>
  <c r="J551" i="17" s="1"/>
  <c r="M30" i="7"/>
  <c r="K19" i="17"/>
  <c r="J19" i="17" s="1"/>
  <c r="I25" i="18"/>
  <c r="G30" i="18"/>
  <c r="G85" i="18"/>
  <c r="I85" i="18"/>
  <c r="H85" i="18"/>
  <c r="I99" i="9"/>
  <c r="G99" i="9"/>
  <c r="J99" i="9"/>
  <c r="H99" i="9"/>
  <c r="H21" i="18"/>
  <c r="I21" i="18"/>
  <c r="G21" i="18"/>
  <c r="G16" i="18"/>
  <c r="I16" i="18"/>
  <c r="I14" i="18"/>
  <c r="G92" i="18"/>
  <c r="H92" i="18"/>
  <c r="H31" i="4"/>
  <c r="G120" i="4"/>
  <c r="G118" i="4" s="1"/>
  <c r="H118" i="4"/>
  <c r="H161" i="4"/>
  <c r="G163" i="4"/>
  <c r="G161" i="4"/>
  <c r="H146" i="4"/>
  <c r="G148" i="4"/>
  <c r="G146" i="4" s="1"/>
  <c r="H131" i="4"/>
  <c r="G131" i="4" s="1"/>
  <c r="G129" i="4" s="1"/>
  <c r="G127" i="4" s="1"/>
  <c r="G166" i="4"/>
  <c r="H204" i="4"/>
  <c r="G206" i="4"/>
  <c r="G204" i="4" s="1"/>
  <c r="I91" i="9" l="1"/>
  <c r="I90" i="9" s="1"/>
  <c r="G539" i="17"/>
  <c r="I12" i="17"/>
  <c r="C11" i="18"/>
  <c r="C122" i="18"/>
  <c r="J52" i="9"/>
  <c r="J51" i="9" s="1"/>
  <c r="H52" i="9"/>
  <c r="H51" i="9" s="1"/>
  <c r="I52" i="9"/>
  <c r="I51" i="9" s="1"/>
  <c r="D51" i="9"/>
  <c r="G52" i="9"/>
  <c r="G51" i="9" s="1"/>
  <c r="G213" i="4"/>
  <c r="H198" i="4"/>
  <c r="H539" i="17"/>
  <c r="H101" i="18"/>
  <c r="G101" i="18"/>
  <c r="I101" i="18"/>
  <c r="F213" i="4"/>
  <c r="G121" i="4"/>
  <c r="G116" i="4" s="1"/>
  <c r="G112" i="4" s="1"/>
  <c r="G102" i="4" s="1"/>
  <c r="H116" i="4"/>
  <c r="H112" i="4" s="1"/>
  <c r="H102" i="4" s="1"/>
  <c r="G12" i="17"/>
  <c r="G11" i="17" s="1"/>
  <c r="G111" i="4"/>
  <c r="G108" i="4" s="1"/>
  <c r="H108" i="4"/>
  <c r="H87" i="4"/>
  <c r="G89" i="4"/>
  <c r="G87" i="4" s="1"/>
  <c r="H223" i="4"/>
  <c r="H410" i="17"/>
  <c r="H11" i="17" s="1"/>
  <c r="I706" i="17"/>
  <c r="D11" i="18"/>
  <c r="D122" i="18"/>
  <c r="G125" i="4"/>
  <c r="G123" i="4" s="1"/>
  <c r="I410" i="17"/>
  <c r="J213" i="4"/>
  <c r="H136" i="4"/>
  <c r="G138" i="4"/>
  <c r="G136" i="4" s="1"/>
  <c r="H28" i="4"/>
  <c r="G30" i="4"/>
  <c r="G28" i="4" s="1"/>
  <c r="I81" i="9"/>
  <c r="I18" i="9"/>
  <c r="G220" i="4"/>
  <c r="G706" i="17"/>
  <c r="E67" i="18"/>
  <c r="E122" i="18" s="1"/>
  <c r="E123" i="18" s="1"/>
  <c r="G167" i="4"/>
  <c r="G164" i="4" s="1"/>
  <c r="H164" i="4"/>
  <c r="F188" i="3"/>
  <c r="H57" i="18"/>
  <c r="H48" i="18" s="1"/>
  <c r="D73" i="9"/>
  <c r="F89" i="18"/>
  <c r="D81" i="9"/>
  <c r="I98" i="18"/>
  <c r="D18" i="9"/>
  <c r="D17" i="9" s="1"/>
  <c r="D48" i="9"/>
  <c r="D47" i="9" s="1"/>
  <c r="H31" i="9"/>
  <c r="H25" i="9" s="1"/>
  <c r="H24" i="9" s="1"/>
  <c r="H17" i="9" s="1"/>
  <c r="J80" i="9"/>
  <c r="J79" i="9" s="1"/>
  <c r="G111" i="9"/>
  <c r="J110" i="9"/>
  <c r="J89" i="9"/>
  <c r="J86" i="9" s="1"/>
  <c r="G101" i="9"/>
  <c r="J113" i="9"/>
  <c r="J40" i="9"/>
  <c r="O762" i="17"/>
  <c r="L706" i="17"/>
  <c r="D123" i="18"/>
  <c r="G98" i="4"/>
  <c r="H207" i="4"/>
  <c r="H129" i="4"/>
  <c r="H127" i="4" s="1"/>
  <c r="H123" i="4" s="1"/>
  <c r="I198" i="4"/>
  <c r="D125" i="9"/>
  <c r="I28" i="18"/>
  <c r="H15" i="18"/>
  <c r="H13" i="18" s="1"/>
  <c r="F86" i="18"/>
  <c r="F82" i="18" s="1"/>
  <c r="F81" i="18" s="1"/>
  <c r="F109" i="18"/>
  <c r="G31" i="9"/>
  <c r="G25" i="9" s="1"/>
  <c r="G24" i="9" s="1"/>
  <c r="G17" i="9" s="1"/>
  <c r="G115" i="9"/>
  <c r="I89" i="9"/>
  <c r="I86" i="9" s="1"/>
  <c r="H101" i="9"/>
  <c r="G117" i="9"/>
  <c r="G116" i="9" s="1"/>
  <c r="G87" i="9"/>
  <c r="G86" i="9" s="1"/>
  <c r="I80" i="9"/>
  <c r="I79" i="9" s="1"/>
  <c r="I76" i="9" s="1"/>
  <c r="N765" i="17"/>
  <c r="H98" i="4"/>
  <c r="I207" i="4"/>
  <c r="G54" i="9"/>
  <c r="G23" i="9"/>
  <c r="G22" i="9" s="1"/>
  <c r="N764" i="17"/>
  <c r="M762" i="17"/>
  <c r="M767" i="17"/>
  <c r="F76" i="9"/>
  <c r="F88" i="18"/>
  <c r="D25" i="9"/>
  <c r="D24" i="9" s="1"/>
  <c r="J34" i="9"/>
  <c r="H54" i="9"/>
  <c r="J126" i="9"/>
  <c r="J125" i="9" s="1"/>
  <c r="H82" i="9"/>
  <c r="H81" i="9" s="1"/>
  <c r="G126" i="9"/>
  <c r="G125" i="9" s="1"/>
  <c r="H75" i="18"/>
  <c r="D91" i="9"/>
  <c r="H98" i="9"/>
  <c r="G42" i="9"/>
  <c r="G99" i="18"/>
  <c r="F73" i="18"/>
  <c r="I35" i="18"/>
  <c r="H34" i="9"/>
  <c r="J54" i="9"/>
  <c r="H104" i="9"/>
  <c r="H23" i="9"/>
  <c r="H22" i="9" s="1"/>
  <c r="G82" i="9"/>
  <c r="G81" i="9" s="1"/>
  <c r="F91" i="18"/>
  <c r="G46" i="9"/>
  <c r="D143" i="4"/>
  <c r="J78" i="7"/>
  <c r="I32" i="3" s="1"/>
  <c r="H75" i="9"/>
  <c r="H73" i="9" s="1"/>
  <c r="I54" i="9"/>
  <c r="G104" i="9"/>
  <c r="J82" i="9"/>
  <c r="J81" i="9" s="1"/>
  <c r="G105" i="9"/>
  <c r="D207" i="4"/>
  <c r="H46" i="9"/>
  <c r="H83" i="4"/>
  <c r="D220" i="4"/>
  <c r="D213" i="4" s="1"/>
  <c r="G200" i="4"/>
  <c r="G198" i="4" s="1"/>
  <c r="G75" i="18"/>
  <c r="I108" i="4"/>
  <c r="G34" i="9"/>
  <c r="F34" i="18"/>
  <c r="J104" i="9"/>
  <c r="J23" i="9"/>
  <c r="J22" i="9" s="1"/>
  <c r="H93" i="9"/>
  <c r="H91" i="9" s="1"/>
  <c r="H90" i="9" s="1"/>
  <c r="H76" i="9" s="1"/>
  <c r="J105" i="9"/>
  <c r="G112" i="9"/>
  <c r="M743" i="17"/>
  <c r="J46" i="9"/>
  <c r="J102" i="4"/>
  <c r="G106" i="4"/>
  <c r="G104" i="4" s="1"/>
  <c r="H25" i="18"/>
  <c r="H106" i="18"/>
  <c r="I429" i="7"/>
  <c r="J67" i="9"/>
  <c r="J66" i="9" s="1"/>
  <c r="H35" i="18"/>
  <c r="F31" i="18"/>
  <c r="G55" i="9"/>
  <c r="H42" i="9"/>
  <c r="G93" i="9"/>
  <c r="I105" i="9"/>
  <c r="J112" i="9"/>
  <c r="J91" i="9" s="1"/>
  <c r="J90" i="9" s="1"/>
  <c r="M164" i="17"/>
  <c r="N743" i="17"/>
  <c r="G79" i="4"/>
  <c r="M78" i="7"/>
  <c r="L32" i="3" s="1"/>
  <c r="M738" i="17"/>
  <c r="M736" i="17" s="1"/>
  <c r="G207" i="4"/>
  <c r="I15" i="18"/>
  <c r="I13" i="18" s="1"/>
  <c r="I28" i="4"/>
  <c r="I222" i="4"/>
  <c r="I220" i="4" s="1"/>
  <c r="I213" i="4" s="1"/>
  <c r="H222" i="4"/>
  <c r="H55" i="9"/>
  <c r="I27" i="18"/>
  <c r="J42" i="9"/>
  <c r="I23" i="9"/>
  <c r="I22" i="9" s="1"/>
  <c r="O764" i="17"/>
  <c r="D112" i="4"/>
  <c r="D102" i="4" s="1"/>
  <c r="G75" i="9"/>
  <c r="G73" i="9" s="1"/>
  <c r="I66" i="9"/>
  <c r="I57" i="9" s="1"/>
  <c r="F26" i="18"/>
  <c r="J75" i="9"/>
  <c r="J159" i="7"/>
  <c r="G72" i="4" s="1"/>
  <c r="I314" i="3"/>
  <c r="I312" i="3" s="1"/>
  <c r="I310" i="3" s="1"/>
  <c r="K541" i="7"/>
  <c r="H251" i="3"/>
  <c r="H249" i="3" s="1"/>
  <c r="H247" i="3" s="1"/>
  <c r="J437" i="7"/>
  <c r="K590" i="17"/>
  <c r="J590" i="17" s="1"/>
  <c r="O590" i="17" s="1"/>
  <c r="M723" i="7"/>
  <c r="M721" i="7" s="1"/>
  <c r="J308" i="3"/>
  <c r="J306" i="3" s="1"/>
  <c r="M38" i="7"/>
  <c r="D75" i="4"/>
  <c r="M749" i="7"/>
  <c r="L438" i="17"/>
  <c r="J438" i="17" s="1"/>
  <c r="G65" i="4"/>
  <c r="K775" i="7"/>
  <c r="K773" i="7" s="1"/>
  <c r="G167" i="3"/>
  <c r="G165" i="3" s="1"/>
  <c r="D197" i="4"/>
  <c r="F271" i="3"/>
  <c r="F269" i="3" s="1"/>
  <c r="I637" i="7"/>
  <c r="J775" i="7"/>
  <c r="J773" i="7" s="1"/>
  <c r="K637" i="7"/>
  <c r="J100" i="4"/>
  <c r="J98" i="4" s="1"/>
  <c r="I43" i="4"/>
  <c r="I39" i="4"/>
  <c r="M406" i="7"/>
  <c r="J194" i="4" s="1"/>
  <c r="D194" i="4"/>
  <c r="K32" i="17"/>
  <c r="J32" i="17" s="1"/>
  <c r="N32" i="17" s="1"/>
  <c r="H94" i="7"/>
  <c r="G36" i="3" s="1"/>
  <c r="G39" i="4"/>
  <c r="G41" i="4"/>
  <c r="L352" i="17"/>
  <c r="J352" i="17" s="1"/>
  <c r="N461" i="17"/>
  <c r="M591" i="7"/>
  <c r="K160" i="7"/>
  <c r="H75" i="4" s="1"/>
  <c r="K407" i="17"/>
  <c r="J407" i="17" s="1"/>
  <c r="N407" i="17" s="1"/>
  <c r="O461" i="17"/>
  <c r="H92" i="4"/>
  <c r="K38" i="17"/>
  <c r="J38" i="17" s="1"/>
  <c r="O38" i="17" s="1"/>
  <c r="I609" i="7"/>
  <c r="M98" i="7"/>
  <c r="M435" i="7"/>
  <c r="M106" i="7"/>
  <c r="K549" i="17"/>
  <c r="J549" i="17" s="1"/>
  <c r="N549" i="17" s="1"/>
  <c r="M160" i="7"/>
  <c r="J75" i="4" s="1"/>
  <c r="E114" i="4"/>
  <c r="E112" i="4" s="1"/>
  <c r="E102" i="4" s="1"/>
  <c r="D58" i="4"/>
  <c r="D144" i="4"/>
  <c r="K558" i="17"/>
  <c r="J558" i="17" s="1"/>
  <c r="N558" i="17" s="1"/>
  <c r="H630" i="7"/>
  <c r="H629" i="7" s="1"/>
  <c r="K559" i="7"/>
  <c r="H43" i="4" s="1"/>
  <c r="M559" i="7"/>
  <c r="M556" i="7" s="1"/>
  <c r="L224" i="3" s="1"/>
  <c r="G76" i="4"/>
  <c r="M775" i="7"/>
  <c r="M773" i="7" s="1"/>
  <c r="L289" i="17"/>
  <c r="J289" i="17" s="1"/>
  <c r="M289" i="17" s="1"/>
  <c r="D189" i="4"/>
  <c r="K740" i="7"/>
  <c r="K738" i="7" s="1"/>
  <c r="K736" i="7" s="1"/>
  <c r="E39" i="4"/>
  <c r="E143" i="4"/>
  <c r="E140" i="4" s="1"/>
  <c r="E134" i="4" s="1"/>
  <c r="L593" i="7"/>
  <c r="I186" i="4" s="1"/>
  <c r="K692" i="17"/>
  <c r="K689" i="17" s="1"/>
  <c r="J350" i="7"/>
  <c r="K362" i="17"/>
  <c r="J362" i="17" s="1"/>
  <c r="O362" i="17" s="1"/>
  <c r="K158" i="7"/>
  <c r="H69" i="4" s="1"/>
  <c r="J740" i="7"/>
  <c r="G144" i="4" s="1"/>
  <c r="M740" i="7"/>
  <c r="J144" i="4" s="1"/>
  <c r="D70" i="4"/>
  <c r="J593" i="7"/>
  <c r="G186" i="4" s="1"/>
  <c r="H298" i="3"/>
  <c r="H296" i="3" s="1"/>
  <c r="H278" i="3" s="1"/>
  <c r="H152" i="3"/>
  <c r="H150" i="3" s="1"/>
  <c r="K405" i="17"/>
  <c r="J405" i="17" s="1"/>
  <c r="M405" i="17" s="1"/>
  <c r="M158" i="7"/>
  <c r="K27" i="17"/>
  <c r="J27" i="17" s="1"/>
  <c r="O27" i="17" s="1"/>
  <c r="L740" i="7"/>
  <c r="L738" i="7" s="1"/>
  <c r="K298" i="3" s="1"/>
  <c r="K296" i="3" s="1"/>
  <c r="D44" i="4"/>
  <c r="K454" i="17"/>
  <c r="J454" i="17" s="1"/>
  <c r="N454" i="17" s="1"/>
  <c r="M39" i="7"/>
  <c r="D100" i="4"/>
  <c r="D98" i="4" s="1"/>
  <c r="I127" i="9"/>
  <c r="M547" i="7"/>
  <c r="J41" i="4"/>
  <c r="M630" i="7"/>
  <c r="L246" i="3" s="1"/>
  <c r="L244" i="3" s="1"/>
  <c r="L68" i="7"/>
  <c r="G738" i="7"/>
  <c r="G736" i="7" s="1"/>
  <c r="J127" i="9"/>
  <c r="N41" i="17"/>
  <c r="M692" i="7"/>
  <c r="J637" i="7"/>
  <c r="J47" i="17"/>
  <c r="N47" i="17" s="1"/>
  <c r="N46" i="17" s="1"/>
  <c r="L46" i="17"/>
  <c r="K436" i="17"/>
  <c r="J436" i="17" s="1"/>
  <c r="N436" i="17" s="1"/>
  <c r="J68" i="7"/>
  <c r="M564" i="7"/>
  <c r="K437" i="7"/>
  <c r="H185" i="4" s="1"/>
  <c r="I221" i="3"/>
  <c r="I219" i="3" s="1"/>
  <c r="M41" i="17"/>
  <c r="M32" i="7"/>
  <c r="J55" i="4" s="1"/>
  <c r="K161" i="17"/>
  <c r="J161" i="17" s="1"/>
  <c r="O161" i="17" s="1"/>
  <c r="M552" i="7"/>
  <c r="J143" i="4" s="1"/>
  <c r="M26" i="7"/>
  <c r="I114" i="4"/>
  <c r="I112" i="4" s="1"/>
  <c r="I102" i="4" s="1"/>
  <c r="K559" i="17"/>
  <c r="J559" i="17" s="1"/>
  <c r="M559" i="17" s="1"/>
  <c r="L637" i="7"/>
  <c r="E69" i="4"/>
  <c r="E67" i="4" s="1"/>
  <c r="I75" i="4"/>
  <c r="J559" i="7"/>
  <c r="G43" i="4" s="1"/>
  <c r="K370" i="17"/>
  <c r="J370" i="17" s="1"/>
  <c r="M370" i="17" s="1"/>
  <c r="L437" i="7"/>
  <c r="I185" i="4" s="1"/>
  <c r="K287" i="17"/>
  <c r="J287" i="17" s="1"/>
  <c r="O287" i="17" s="1"/>
  <c r="K22" i="17"/>
  <c r="J22" i="17" s="1"/>
  <c r="N22" i="17" s="1"/>
  <c r="I743" i="7"/>
  <c r="I706" i="7" s="1"/>
  <c r="D55" i="4"/>
  <c r="E25" i="4"/>
  <c r="E23" i="4" s="1"/>
  <c r="E21" i="4" s="1"/>
  <c r="E47" i="4"/>
  <c r="E45" i="4" s="1"/>
  <c r="M642" i="7"/>
  <c r="M641" i="7" s="1"/>
  <c r="M639" i="7" s="1"/>
  <c r="J160" i="7"/>
  <c r="G75" i="4" s="1"/>
  <c r="M590" i="7"/>
  <c r="G556" i="7"/>
  <c r="F224" i="3" s="1"/>
  <c r="J184" i="4"/>
  <c r="H354" i="7"/>
  <c r="J74" i="9"/>
  <c r="J73" i="9" s="1"/>
  <c r="D64" i="9"/>
  <c r="M451" i="7"/>
  <c r="G106" i="18"/>
  <c r="D90" i="9"/>
  <c r="D76" i="9" s="1"/>
  <c r="E76" i="9"/>
  <c r="G41" i="18"/>
  <c r="G39" i="18" s="1"/>
  <c r="E17" i="9"/>
  <c r="E16" i="9" s="1"/>
  <c r="N17" i="9" s="1"/>
  <c r="H41" i="18"/>
  <c r="H39" i="18" s="1"/>
  <c r="F39" i="18"/>
  <c r="I39" i="18"/>
  <c r="J26" i="9"/>
  <c r="I25" i="9"/>
  <c r="I24" i="9" s="1"/>
  <c r="F20" i="18"/>
  <c r="D39" i="4"/>
  <c r="M433" i="7"/>
  <c r="H639" i="7"/>
  <c r="H637" i="7" s="1"/>
  <c r="G251" i="3"/>
  <c r="G249" i="3" s="1"/>
  <c r="G247" i="3" s="1"/>
  <c r="F57" i="9"/>
  <c r="F16" i="9" s="1"/>
  <c r="M41" i="7"/>
  <c r="M548" i="7"/>
  <c r="H63" i="4"/>
  <c r="D43" i="4"/>
  <c r="M361" i="7"/>
  <c r="D42" i="4"/>
  <c r="K105" i="17"/>
  <c r="J105" i="17" s="1"/>
  <c r="M105" i="17" s="1"/>
  <c r="M104" i="17" s="1"/>
  <c r="G568" i="7"/>
  <c r="F226" i="3" s="1"/>
  <c r="M568" i="7"/>
  <c r="J97" i="17"/>
  <c r="O97" i="17" s="1"/>
  <c r="K95" i="17"/>
  <c r="K93" i="17" s="1"/>
  <c r="E82" i="4"/>
  <c r="E79" i="4" s="1"/>
  <c r="E77" i="4" s="1"/>
  <c r="L103" i="7"/>
  <c r="L101" i="7" s="1"/>
  <c r="K39" i="3" s="1"/>
  <c r="K113" i="17"/>
  <c r="J113" i="17" s="1"/>
  <c r="N113" i="17" s="1"/>
  <c r="I82" i="4"/>
  <c r="I79" i="4" s="1"/>
  <c r="I77" i="4" s="1"/>
  <c r="M109" i="7"/>
  <c r="J82" i="4" s="1"/>
  <c r="J79" i="4" s="1"/>
  <c r="J77" i="4" s="1"/>
  <c r="G103" i="7"/>
  <c r="D82" i="4"/>
  <c r="D79" i="4" s="1"/>
  <c r="D77" i="4" s="1"/>
  <c r="H103" i="7"/>
  <c r="H101" i="7" s="1"/>
  <c r="G39" i="3" s="1"/>
  <c r="M35" i="7"/>
  <c r="G641" i="7"/>
  <c r="G462" i="7"/>
  <c r="L463" i="17" s="1"/>
  <c r="J463" i="17" s="1"/>
  <c r="N463" i="17" s="1"/>
  <c r="H445" i="7"/>
  <c r="H409" i="7" s="1"/>
  <c r="M729" i="7"/>
  <c r="L290" i="3" s="1"/>
  <c r="M456" i="7"/>
  <c r="D76" i="4"/>
  <c r="J152" i="3"/>
  <c r="J150" i="3" s="1"/>
  <c r="K615" i="17"/>
  <c r="K614" i="17" s="1"/>
  <c r="K609" i="17" s="1"/>
  <c r="J614" i="7"/>
  <c r="J609" i="7" s="1"/>
  <c r="G221" i="3"/>
  <c r="G219" i="3" s="1"/>
  <c r="H279" i="7"/>
  <c r="H219" i="7" s="1"/>
  <c r="D59" i="4"/>
  <c r="G57" i="9"/>
  <c r="H57" i="9"/>
  <c r="F186" i="4"/>
  <c r="G286" i="7"/>
  <c r="L288" i="17" s="1"/>
  <c r="I281" i="7"/>
  <c r="I122" i="3"/>
  <c r="I120" i="3" s="1"/>
  <c r="N462" i="17"/>
  <c r="O462" i="17"/>
  <c r="M462" i="17"/>
  <c r="G609" i="7"/>
  <c r="F239" i="3"/>
  <c r="F236" i="3" s="1"/>
  <c r="H82" i="4"/>
  <c r="H79" i="4" s="1"/>
  <c r="K103" i="7"/>
  <c r="M547" i="17"/>
  <c r="O547" i="17"/>
  <c r="N547" i="17"/>
  <c r="M551" i="17"/>
  <c r="N551" i="17"/>
  <c r="K239" i="3"/>
  <c r="K236" i="3" s="1"/>
  <c r="L609" i="7"/>
  <c r="H743" i="7"/>
  <c r="G301" i="3"/>
  <c r="G299" i="3" s="1"/>
  <c r="O29" i="17"/>
  <c r="N29" i="17"/>
  <c r="M29" i="17"/>
  <c r="K226" i="3"/>
  <c r="I96" i="4"/>
  <c r="I94" i="4" s="1"/>
  <c r="I92" i="4" s="1"/>
  <c r="J642" i="17"/>
  <c r="N642" i="17" s="1"/>
  <c r="N641" i="17" s="1"/>
  <c r="N639" i="17" s="1"/>
  <c r="K641" i="17"/>
  <c r="K639" i="17" s="1"/>
  <c r="H230" i="3"/>
  <c r="I554" i="7"/>
  <c r="H222" i="3" s="1"/>
  <c r="H217" i="3" s="1"/>
  <c r="M82" i="17"/>
  <c r="O82" i="17"/>
  <c r="N82" i="17"/>
  <c r="N750" i="17"/>
  <c r="M750" i="17"/>
  <c r="O750" i="17"/>
  <c r="F209" i="4"/>
  <c r="F207" i="4" s="1"/>
  <c r="M288" i="7"/>
  <c r="K372" i="17"/>
  <c r="J372" i="17" s="1"/>
  <c r="M372" i="17" s="1"/>
  <c r="M756" i="7"/>
  <c r="G152" i="3"/>
  <c r="G150" i="3" s="1"/>
  <c r="G148" i="3" s="1"/>
  <c r="M592" i="7"/>
  <c r="J185" i="4" s="1"/>
  <c r="D65" i="4"/>
  <c r="K560" i="17"/>
  <c r="J560" i="17" s="1"/>
  <c r="O560" i="17" s="1"/>
  <c r="M27" i="7"/>
  <c r="J723" i="17"/>
  <c r="I226" i="3"/>
  <c r="D158" i="4"/>
  <c r="K571" i="17"/>
  <c r="J571" i="17" s="1"/>
  <c r="N571" i="17" s="1"/>
  <c r="G156" i="7"/>
  <c r="G154" i="7" s="1"/>
  <c r="G130" i="7" s="1"/>
  <c r="M369" i="7"/>
  <c r="K251" i="3"/>
  <c r="K249" i="3" s="1"/>
  <c r="K247" i="3" s="1"/>
  <c r="D41" i="4"/>
  <c r="K109" i="17"/>
  <c r="K108" i="17" s="1"/>
  <c r="K23" i="17"/>
  <c r="J23" i="17" s="1"/>
  <c r="N23" i="17" s="1"/>
  <c r="J47" i="4"/>
  <c r="M31" i="7"/>
  <c r="J53" i="4" s="1"/>
  <c r="L592" i="17"/>
  <c r="J592" i="17" s="1"/>
  <c r="O592" i="17" s="1"/>
  <c r="M368" i="7"/>
  <c r="M615" i="7"/>
  <c r="M614" i="7" s="1"/>
  <c r="K614" i="7"/>
  <c r="M22" i="7"/>
  <c r="J26" i="4" s="1"/>
  <c r="J158" i="7"/>
  <c r="K458" i="17"/>
  <c r="J458" i="17" s="1"/>
  <c r="O458" i="17" s="1"/>
  <c r="M454" i="7"/>
  <c r="M449" i="7"/>
  <c r="M362" i="7"/>
  <c r="J251" i="3"/>
  <c r="J249" i="3" s="1"/>
  <c r="J247" i="3" s="1"/>
  <c r="I251" i="3"/>
  <c r="I249" i="3" s="1"/>
  <c r="I247" i="3" s="1"/>
  <c r="E59" i="4"/>
  <c r="E50" i="4" s="1"/>
  <c r="J101" i="7"/>
  <c r="I39" i="3" s="1"/>
  <c r="M286" i="7"/>
  <c r="J186" i="4" s="1"/>
  <c r="K285" i="17"/>
  <c r="J285" i="17" s="1"/>
  <c r="M285" i="17" s="1"/>
  <c r="K368" i="17"/>
  <c r="J368" i="17" s="1"/>
  <c r="L374" i="17"/>
  <c r="J374" i="17" s="1"/>
  <c r="O374" i="17" s="1"/>
  <c r="K545" i="17"/>
  <c r="J545" i="17" s="1"/>
  <c r="H76" i="4"/>
  <c r="M738" i="7"/>
  <c r="L298" i="3" s="1"/>
  <c r="L296" i="3" s="1"/>
  <c r="G40" i="4"/>
  <c r="D48" i="4"/>
  <c r="M408" i="17"/>
  <c r="L289" i="3"/>
  <c r="L287" i="3" s="1"/>
  <c r="J749" i="7"/>
  <c r="G145" i="4" s="1"/>
  <c r="M366" i="7"/>
  <c r="L356" i="7"/>
  <c r="K749" i="7"/>
  <c r="H145" i="4" s="1"/>
  <c r="L749" i="7"/>
  <c r="I145" i="4" s="1"/>
  <c r="O408" i="17"/>
  <c r="K591" i="17"/>
  <c r="J591" i="17" s="1"/>
  <c r="K456" i="17"/>
  <c r="J456" i="17" s="1"/>
  <c r="N456" i="17" s="1"/>
  <c r="D185" i="4"/>
  <c r="K552" i="17"/>
  <c r="J552" i="17" s="1"/>
  <c r="M552" i="17" s="1"/>
  <c r="L460" i="17"/>
  <c r="J460" i="17" s="1"/>
  <c r="N460" i="17" s="1"/>
  <c r="K286" i="17"/>
  <c r="J286" i="17" s="1"/>
  <c r="N286" i="17" s="1"/>
  <c r="L158" i="7"/>
  <c r="I69" i="4" s="1"/>
  <c r="H40" i="4"/>
  <c r="H554" i="7"/>
  <c r="G222" i="3" s="1"/>
  <c r="I41" i="4"/>
  <c r="I47" i="4"/>
  <c r="I45" i="4" s="1"/>
  <c r="J630" i="7"/>
  <c r="I246" i="3" s="1"/>
  <c r="I244" i="3" s="1"/>
  <c r="L758" i="7"/>
  <c r="G47" i="4"/>
  <c r="G45" i="4" s="1"/>
  <c r="O30" i="17"/>
  <c r="N30" i="17"/>
  <c r="D53" i="4"/>
  <c r="G21" i="3"/>
  <c r="M19" i="17"/>
  <c r="N19" i="17"/>
  <c r="O19" i="17"/>
  <c r="I187" i="3"/>
  <c r="I185" i="3" s="1"/>
  <c r="J225" i="3"/>
  <c r="M43" i="17"/>
  <c r="N43" i="17"/>
  <c r="O43" i="17"/>
  <c r="N159" i="17"/>
  <c r="M159" i="17"/>
  <c r="O159" i="17"/>
  <c r="O740" i="17"/>
  <c r="O738" i="17" s="1"/>
  <c r="O736" i="17" s="1"/>
  <c r="N740" i="17"/>
  <c r="N738" i="17" s="1"/>
  <c r="N736" i="17" s="1"/>
  <c r="E176" i="4"/>
  <c r="E174" i="4" s="1"/>
  <c r="K781" i="17"/>
  <c r="G314" i="3"/>
  <c r="G312" i="3" s="1"/>
  <c r="G310" i="3" s="1"/>
  <c r="G756" i="7"/>
  <c r="F308" i="3"/>
  <c r="F306" i="3" s="1"/>
  <c r="L279" i="7"/>
  <c r="K122" i="3"/>
  <c r="K120" i="3" s="1"/>
  <c r="G68" i="7"/>
  <c r="F28" i="3" s="1"/>
  <c r="F32" i="3"/>
  <c r="H68" i="3"/>
  <c r="H66" i="3" s="1"/>
  <c r="H52" i="3" s="1"/>
  <c r="I154" i="7"/>
  <c r="I130" i="7" s="1"/>
  <c r="O753" i="17"/>
  <c r="N753" i="17"/>
  <c r="N39" i="17"/>
  <c r="O39" i="17"/>
  <c r="M434" i="7"/>
  <c r="H59" i="4"/>
  <c r="H50" i="4" s="1"/>
  <c r="M438" i="7"/>
  <c r="L438" i="7"/>
  <c r="I191" i="4" s="1"/>
  <c r="K438" i="7"/>
  <c r="H191" i="4" s="1"/>
  <c r="H187" i="4" s="1"/>
  <c r="J438" i="7"/>
  <c r="G191" i="4" s="1"/>
  <c r="G187" i="4" s="1"/>
  <c r="L439" i="17"/>
  <c r="J439" i="17" s="1"/>
  <c r="O439" i="17" s="1"/>
  <c r="D96" i="4"/>
  <c r="D94" i="4" s="1"/>
  <c r="K565" i="17"/>
  <c r="M565" i="7"/>
  <c r="K749" i="17"/>
  <c r="J748" i="7"/>
  <c r="L556" i="7"/>
  <c r="I190" i="4"/>
  <c r="J94" i="7"/>
  <c r="I36" i="3" s="1"/>
  <c r="I38" i="3"/>
  <c r="J122" i="3"/>
  <c r="J120" i="3" s="1"/>
  <c r="J95" i="3" s="1"/>
  <c r="K279" i="7"/>
  <c r="H78" i="7"/>
  <c r="E40" i="4"/>
  <c r="N84" i="17"/>
  <c r="O84" i="17"/>
  <c r="M84" i="17"/>
  <c r="J589" i="17"/>
  <c r="M589" i="17" s="1"/>
  <c r="K28" i="17"/>
  <c r="J28" i="17" s="1"/>
  <c r="N28" i="17" s="1"/>
  <c r="D47" i="4"/>
  <c r="K21" i="17"/>
  <c r="K365" i="17"/>
  <c r="J365" i="17" s="1"/>
  <c r="M365" i="17" s="1"/>
  <c r="M363" i="7"/>
  <c r="G358" i="7"/>
  <c r="L373" i="17"/>
  <c r="M370" i="7"/>
  <c r="J190" i="4" s="1"/>
  <c r="D190" i="4"/>
  <c r="K451" i="17"/>
  <c r="J451" i="17" s="1"/>
  <c r="N451" i="17" s="1"/>
  <c r="M450" i="7"/>
  <c r="N457" i="17"/>
  <c r="O457" i="17"/>
  <c r="M463" i="7"/>
  <c r="L464" i="17"/>
  <c r="J464" i="17" s="1"/>
  <c r="N464" i="17" s="1"/>
  <c r="K550" i="17"/>
  <c r="J550" i="17" s="1"/>
  <c r="N550" i="17" s="1"/>
  <c r="D173" i="4"/>
  <c r="D171" i="4" s="1"/>
  <c r="K593" i="7"/>
  <c r="H186" i="4" s="1"/>
  <c r="L593" i="17"/>
  <c r="J593" i="17" s="1"/>
  <c r="O593" i="17" s="1"/>
  <c r="G587" i="7"/>
  <c r="F230" i="3" s="1"/>
  <c r="I154" i="4"/>
  <c r="I151" i="4" s="1"/>
  <c r="M750" i="7"/>
  <c r="M403" i="7"/>
  <c r="M363" i="17"/>
  <c r="K629" i="7"/>
  <c r="O42" i="17"/>
  <c r="G181" i="3"/>
  <c r="G179" i="3" s="1"/>
  <c r="G168" i="3" s="1"/>
  <c r="E92" i="4"/>
  <c r="G543" i="7"/>
  <c r="D69" i="4"/>
  <c r="L159" i="7"/>
  <c r="D62" i="4"/>
  <c r="D60" i="4" s="1"/>
  <c r="L436" i="7"/>
  <c r="I159" i="4" s="1"/>
  <c r="I155" i="4" s="1"/>
  <c r="K453" i="17"/>
  <c r="J453" i="17" s="1"/>
  <c r="M453" i="17" s="1"/>
  <c r="M42" i="17"/>
  <c r="M546" i="7"/>
  <c r="J48" i="4" s="1"/>
  <c r="G745" i="7"/>
  <c r="J562" i="7"/>
  <c r="I225" i="3" s="1"/>
  <c r="M748" i="7"/>
  <c r="M401" i="7"/>
  <c r="J40" i="4" s="1"/>
  <c r="E173" i="4"/>
  <c r="E171" i="4" s="1"/>
  <c r="H775" i="7"/>
  <c r="H773" i="7" s="1"/>
  <c r="L775" i="7"/>
  <c r="L773" i="7" s="1"/>
  <c r="J738" i="17"/>
  <c r="J736" i="17" s="1"/>
  <c r="I63" i="4"/>
  <c r="L78" i="7"/>
  <c r="K32" i="3" s="1"/>
  <c r="J758" i="7"/>
  <c r="M564" i="17"/>
  <c r="N564" i="17"/>
  <c r="J187" i="3"/>
  <c r="J185" i="3" s="1"/>
  <c r="K445" i="7"/>
  <c r="K221" i="3"/>
  <c r="K219" i="3" s="1"/>
  <c r="L541" i="7"/>
  <c r="O81" i="17"/>
  <c r="N81" i="17"/>
  <c r="N83" i="17"/>
  <c r="O83" i="17"/>
  <c r="M36" i="17"/>
  <c r="O36" i="17"/>
  <c r="N36" i="17"/>
  <c r="M159" i="7"/>
  <c r="D72" i="4"/>
  <c r="K159" i="7"/>
  <c r="H72" i="4" s="1"/>
  <c r="J65" i="4"/>
  <c r="M400" i="7"/>
  <c r="D25" i="4"/>
  <c r="D23" i="4" s="1"/>
  <c r="D21" i="4" s="1"/>
  <c r="K403" i="17"/>
  <c r="J403" i="17" s="1"/>
  <c r="G398" i="7"/>
  <c r="D159" i="4"/>
  <c r="K436" i="7"/>
  <c r="H159" i="4" s="1"/>
  <c r="H155" i="4" s="1"/>
  <c r="K437" i="17"/>
  <c r="J437" i="17" s="1"/>
  <c r="N437" i="17" s="1"/>
  <c r="D154" i="4"/>
  <c r="D151" i="4" s="1"/>
  <c r="K570" i="17"/>
  <c r="G630" i="7"/>
  <c r="K633" i="17"/>
  <c r="J633" i="17" s="1"/>
  <c r="H39" i="4"/>
  <c r="K68" i="7"/>
  <c r="K404" i="17"/>
  <c r="J404" i="17" s="1"/>
  <c r="O404" i="17" s="1"/>
  <c r="I40" i="4"/>
  <c r="D40" i="4"/>
  <c r="O454" i="17"/>
  <c r="M751" i="17"/>
  <c r="N751" i="17"/>
  <c r="F147" i="3"/>
  <c r="F145" i="3" s="1"/>
  <c r="G348" i="7"/>
  <c r="M350" i="7"/>
  <c r="L350" i="7"/>
  <c r="E41" i="4"/>
  <c r="H758" i="7"/>
  <c r="G239" i="3"/>
  <c r="G236" i="3" s="1"/>
  <c r="H609" i="7"/>
  <c r="M37" i="7"/>
  <c r="K35" i="17"/>
  <c r="J35" i="17" s="1"/>
  <c r="D66" i="4"/>
  <c r="K33" i="17"/>
  <c r="J33" i="17" s="1"/>
  <c r="O33" i="17" s="1"/>
  <c r="M34" i="7"/>
  <c r="N291" i="17"/>
  <c r="M291" i="17"/>
  <c r="M371" i="17"/>
  <c r="N371" i="17"/>
  <c r="F292" i="3"/>
  <c r="F290" i="3" s="1"/>
  <c r="K729" i="17"/>
  <c r="D145" i="4"/>
  <c r="H167" i="3"/>
  <c r="H165" i="3" s="1"/>
  <c r="I396" i="7"/>
  <c r="I354" i="7" s="1"/>
  <c r="G96" i="4"/>
  <c r="G94" i="4" s="1"/>
  <c r="G92" i="4" s="1"/>
  <c r="O363" i="17"/>
  <c r="K348" i="7"/>
  <c r="G431" i="7"/>
  <c r="J398" i="7"/>
  <c r="K78" i="7"/>
  <c r="J32" i="3" s="1"/>
  <c r="F184" i="4"/>
  <c r="L629" i="7"/>
  <c r="J436" i="7"/>
  <c r="G159" i="4" s="1"/>
  <c r="G155" i="4" s="1"/>
  <c r="H156" i="7"/>
  <c r="K738" i="17"/>
  <c r="K736" i="17" s="1"/>
  <c r="K435" i="17"/>
  <c r="M83" i="17"/>
  <c r="J158" i="17"/>
  <c r="O158" i="17" s="1"/>
  <c r="G226" i="3"/>
  <c r="H45" i="4"/>
  <c r="L445" i="7"/>
  <c r="K96" i="7"/>
  <c r="I94" i="7"/>
  <c r="L96" i="7"/>
  <c r="L98" i="17"/>
  <c r="G96" i="7"/>
  <c r="M99" i="7"/>
  <c r="I445" i="7"/>
  <c r="I409" i="7" s="1"/>
  <c r="J356" i="7"/>
  <c r="G63" i="4"/>
  <c r="M45" i="17"/>
  <c r="O45" i="17"/>
  <c r="N45" i="17"/>
  <c r="M406" i="17"/>
  <c r="N406" i="17"/>
  <c r="O406" i="17"/>
  <c r="N85" i="17"/>
  <c r="O85" i="17"/>
  <c r="M85" i="17"/>
  <c r="O24" i="17"/>
  <c r="M24" i="17"/>
  <c r="N24" i="17"/>
  <c r="M37" i="17"/>
  <c r="N37" i="17"/>
  <c r="O37" i="17"/>
  <c r="N20" i="17"/>
  <c r="M20" i="17"/>
  <c r="O20" i="17"/>
  <c r="O452" i="17"/>
  <c r="N452" i="17"/>
  <c r="M452" i="17"/>
  <c r="N367" i="17"/>
  <c r="M367" i="17"/>
  <c r="I84" i="18"/>
  <c r="H84" i="18"/>
  <c r="M364" i="17"/>
  <c r="O364" i="17"/>
  <c r="N364" i="17"/>
  <c r="N160" i="17"/>
  <c r="O160" i="17"/>
  <c r="G87" i="18"/>
  <c r="I87" i="18"/>
  <c r="I36" i="18"/>
  <c r="H36" i="18"/>
  <c r="I18" i="18"/>
  <c r="I17" i="18" s="1"/>
  <c r="H18" i="18"/>
  <c r="H17" i="18" s="1"/>
  <c r="K76" i="17"/>
  <c r="K66" i="17" s="1"/>
  <c r="J79" i="17"/>
  <c r="O459" i="17"/>
  <c r="N459" i="17"/>
  <c r="M459" i="17"/>
  <c r="O40" i="17"/>
  <c r="N40" i="17"/>
  <c r="I33" i="18"/>
  <c r="H33" i="18"/>
  <c r="I32" i="18"/>
  <c r="H32" i="18"/>
  <c r="M31" i="17"/>
  <c r="N31" i="17"/>
  <c r="O369" i="17"/>
  <c r="N369" i="17"/>
  <c r="H90" i="18"/>
  <c r="E63" i="4"/>
  <c r="M752" i="17"/>
  <c r="O551" i="17"/>
  <c r="H30" i="18"/>
  <c r="H168" i="3"/>
  <c r="H87" i="18"/>
  <c r="M30" i="17"/>
  <c r="H27" i="18"/>
  <c r="G36" i="18"/>
  <c r="H24" i="18"/>
  <c r="I74" i="18"/>
  <c r="G103" i="18"/>
  <c r="G117" i="18"/>
  <c r="N163" i="17"/>
  <c r="M290" i="17"/>
  <c r="N290" i="17"/>
  <c r="C123" i="18"/>
  <c r="O80" i="17"/>
  <c r="N80" i="17"/>
  <c r="M80" i="17"/>
  <c r="N106" i="17"/>
  <c r="O106" i="17"/>
  <c r="M34" i="17"/>
  <c r="N34" i="17"/>
  <c r="F13" i="18"/>
  <c r="G14" i="18"/>
  <c r="G13" i="18" s="1"/>
  <c r="G34" i="18"/>
  <c r="H34" i="18"/>
  <c r="N546" i="17"/>
  <c r="O546" i="17"/>
  <c r="N455" i="17"/>
  <c r="M455" i="17"/>
  <c r="I58" i="18"/>
  <c r="I57" i="18" s="1"/>
  <c r="I48" i="18" s="1"/>
  <c r="F57" i="18"/>
  <c r="F48" i="18" s="1"/>
  <c r="G58" i="18"/>
  <c r="G57" i="18" s="1"/>
  <c r="G48" i="18" s="1"/>
  <c r="H23" i="18"/>
  <c r="F19" i="18"/>
  <c r="I83" i="18"/>
  <c r="H83" i="18"/>
  <c r="H29" i="18"/>
  <c r="I29" i="18"/>
  <c r="N25" i="17"/>
  <c r="O25" i="17"/>
  <c r="I120" i="18"/>
  <c r="I117" i="18" s="1"/>
  <c r="H120" i="18"/>
  <c r="H117" i="18" s="1"/>
  <c r="F117" i="18"/>
  <c r="O86" i="17"/>
  <c r="N86" i="17"/>
  <c r="O748" i="17"/>
  <c r="N748" i="17"/>
  <c r="J450" i="17"/>
  <c r="N548" i="17"/>
  <c r="M548" i="17"/>
  <c r="H196" i="4"/>
  <c r="G196" i="4" s="1"/>
  <c r="M434" i="17"/>
  <c r="N434" i="17"/>
  <c r="O367" i="17"/>
  <c r="O34" i="17"/>
  <c r="I34" i="18"/>
  <c r="L401" i="17"/>
  <c r="L399" i="17" s="1"/>
  <c r="M407" i="17"/>
  <c r="D127" i="9"/>
  <c r="F119" i="18" s="1"/>
  <c r="G18" i="18"/>
  <c r="G17" i="18" s="1"/>
  <c r="H74" i="18"/>
  <c r="J561" i="17"/>
  <c r="O455" i="17"/>
  <c r="F187" i="4"/>
  <c r="I90" i="18"/>
  <c r="I23" i="18"/>
  <c r="H73" i="4"/>
  <c r="G73" i="4" s="1"/>
  <c r="J76" i="9" l="1"/>
  <c r="G77" i="4"/>
  <c r="I17" i="9"/>
  <c r="I16" i="9" s="1"/>
  <c r="R17" i="9" s="1"/>
  <c r="H73" i="18"/>
  <c r="G73" i="18"/>
  <c r="G72" i="18" s="1"/>
  <c r="I73" i="18"/>
  <c r="J25" i="9"/>
  <c r="J24" i="9" s="1"/>
  <c r="J17" i="9" s="1"/>
  <c r="H88" i="18"/>
  <c r="I88" i="18"/>
  <c r="G88" i="18"/>
  <c r="H72" i="18"/>
  <c r="H67" i="18" s="1"/>
  <c r="D57" i="9"/>
  <c r="I11" i="17"/>
  <c r="J57" i="9"/>
  <c r="H220" i="4"/>
  <c r="H213" i="4" s="1"/>
  <c r="E11" i="18"/>
  <c r="I72" i="18"/>
  <c r="F72" i="18"/>
  <c r="F67" i="18" s="1"/>
  <c r="F122" i="18" s="1"/>
  <c r="G91" i="9"/>
  <c r="G90" i="9" s="1"/>
  <c r="G76" i="9" s="1"/>
  <c r="G16" i="9" s="1"/>
  <c r="P17" i="9" s="1"/>
  <c r="M760" i="17"/>
  <c r="M758" i="17" s="1"/>
  <c r="I86" i="18"/>
  <c r="I82" i="18" s="1"/>
  <c r="I81" i="18" s="1"/>
  <c r="I67" i="18" s="1"/>
  <c r="G86" i="18"/>
  <c r="G82" i="18" s="1"/>
  <c r="G81" i="18" s="1"/>
  <c r="G67" i="18" s="1"/>
  <c r="H86" i="18"/>
  <c r="H16" i="9"/>
  <c r="Q17" i="9" s="1"/>
  <c r="G26" i="18"/>
  <c r="I26" i="18"/>
  <c r="I19" i="18" s="1"/>
  <c r="I12" i="18" s="1"/>
  <c r="H26" i="18"/>
  <c r="H91" i="18"/>
  <c r="H89" i="18" s="1"/>
  <c r="H82" i="18" s="1"/>
  <c r="H81" i="18" s="1"/>
  <c r="G91" i="18"/>
  <c r="G89" i="18" s="1"/>
  <c r="I91" i="18"/>
  <c r="I89" i="18" s="1"/>
  <c r="N760" i="17"/>
  <c r="N758" i="17" s="1"/>
  <c r="H77" i="4"/>
  <c r="H31" i="18"/>
  <c r="I31" i="18"/>
  <c r="G31" i="18"/>
  <c r="I109" i="18"/>
  <c r="I108" i="18" s="1"/>
  <c r="F108" i="18"/>
  <c r="H109" i="18"/>
  <c r="H108" i="18" s="1"/>
  <c r="G109" i="18"/>
  <c r="G108" i="18" s="1"/>
  <c r="O760" i="17"/>
  <c r="O758" i="17" s="1"/>
  <c r="L350" i="17"/>
  <c r="F298" i="3"/>
  <c r="F296" i="3" s="1"/>
  <c r="F68" i="3"/>
  <c r="F66" i="3" s="1"/>
  <c r="F52" i="3" s="1"/>
  <c r="M736" i="7"/>
  <c r="J298" i="3"/>
  <c r="J296" i="3" s="1"/>
  <c r="O22" i="17"/>
  <c r="J587" i="7"/>
  <c r="I230" i="3" s="1"/>
  <c r="E149" i="4"/>
  <c r="O32" i="17"/>
  <c r="M96" i="7"/>
  <c r="L38" i="3" s="1"/>
  <c r="J197" i="4"/>
  <c r="J629" i="7"/>
  <c r="O407" i="17"/>
  <c r="M27" i="17"/>
  <c r="K556" i="7"/>
  <c r="J224" i="3" s="1"/>
  <c r="L587" i="7"/>
  <c r="K230" i="3" s="1"/>
  <c r="O549" i="17"/>
  <c r="K745" i="7"/>
  <c r="K743" i="7" s="1"/>
  <c r="K706" i="7" s="1"/>
  <c r="J156" i="7"/>
  <c r="I68" i="3" s="1"/>
  <c r="I66" i="3" s="1"/>
  <c r="I52" i="3" s="1"/>
  <c r="M454" i="17"/>
  <c r="M32" i="17"/>
  <c r="J62" i="4"/>
  <c r="J60" i="4" s="1"/>
  <c r="N289" i="17"/>
  <c r="I149" i="4"/>
  <c r="M558" i="17"/>
  <c r="N405" i="17"/>
  <c r="O289" i="17"/>
  <c r="O558" i="17"/>
  <c r="D140" i="4"/>
  <c r="D134" i="4" s="1"/>
  <c r="N105" i="17"/>
  <c r="N104" i="17" s="1"/>
  <c r="O571" i="17"/>
  <c r="N559" i="17"/>
  <c r="M161" i="17"/>
  <c r="O436" i="17"/>
  <c r="N97" i="17"/>
  <c r="L283" i="17"/>
  <c r="L281" i="17" s="1"/>
  <c r="J109" i="17"/>
  <c r="J108" i="17" s="1"/>
  <c r="O105" i="17"/>
  <c r="O104" i="17" s="1"/>
  <c r="N38" i="17"/>
  <c r="J104" i="17"/>
  <c r="O453" i="17"/>
  <c r="O370" i="17"/>
  <c r="M38" i="17"/>
  <c r="J46" i="17"/>
  <c r="H148" i="3"/>
  <c r="E36" i="4"/>
  <c r="E34" i="4" s="1"/>
  <c r="N27" i="17"/>
  <c r="M549" i="17"/>
  <c r="J738" i="7"/>
  <c r="I298" i="3" s="1"/>
  <c r="I296" i="3" s="1"/>
  <c r="G140" i="4"/>
  <c r="G134" i="4" s="1"/>
  <c r="G36" i="4"/>
  <c r="K637" i="17"/>
  <c r="J25" i="4"/>
  <c r="J23" i="4" s="1"/>
  <c r="J21" i="4" s="1"/>
  <c r="J42" i="4"/>
  <c r="J692" i="17"/>
  <c r="M692" i="17" s="1"/>
  <c r="M689" i="17" s="1"/>
  <c r="H144" i="4"/>
  <c r="H140" i="4" s="1"/>
  <c r="H134" i="4" s="1"/>
  <c r="N370" i="17"/>
  <c r="O552" i="17"/>
  <c r="K104" i="17"/>
  <c r="K102" i="17" s="1"/>
  <c r="K100" i="17" s="1"/>
  <c r="G246" i="3"/>
  <c r="G244" i="3" s="1"/>
  <c r="G217" i="3" s="1"/>
  <c r="M689" i="7"/>
  <c r="M637" i="7" s="1"/>
  <c r="L271" i="3"/>
  <c r="L269" i="3" s="1"/>
  <c r="D155" i="4"/>
  <c r="D149" i="4" s="1"/>
  <c r="M629" i="7"/>
  <c r="L736" i="7"/>
  <c r="N374" i="17"/>
  <c r="M22" i="17"/>
  <c r="O405" i="17"/>
  <c r="M287" i="17"/>
  <c r="O156" i="17"/>
  <c r="O154" i="17" s="1"/>
  <c r="O130" i="17" s="1"/>
  <c r="N287" i="17"/>
  <c r="N362" i="17"/>
  <c r="D92" i="4"/>
  <c r="I144" i="4"/>
  <c r="I140" i="4" s="1"/>
  <c r="I134" i="4" s="1"/>
  <c r="L251" i="3"/>
  <c r="L249" i="3" s="1"/>
  <c r="J348" i="7"/>
  <c r="J219" i="7" s="1"/>
  <c r="I147" i="3"/>
  <c r="I145" i="3" s="1"/>
  <c r="I95" i="3" s="1"/>
  <c r="M158" i="17"/>
  <c r="K630" i="17"/>
  <c r="K629" i="17" s="1"/>
  <c r="N161" i="17"/>
  <c r="K156" i="17"/>
  <c r="K154" i="17" s="1"/>
  <c r="K130" i="17" s="1"/>
  <c r="M590" i="17"/>
  <c r="M362" i="17"/>
  <c r="O559" i="17"/>
  <c r="O365" i="17"/>
  <c r="J156" i="17"/>
  <c r="J154" i="17" s="1"/>
  <c r="J130" i="17" s="1"/>
  <c r="M464" i="17"/>
  <c r="L745" i="7"/>
  <c r="L743" i="7" s="1"/>
  <c r="H182" i="4"/>
  <c r="D45" i="4"/>
  <c r="O372" i="17"/>
  <c r="I76" i="4"/>
  <c r="J43" i="4"/>
  <c r="J556" i="7"/>
  <c r="I224" i="3" s="1"/>
  <c r="M103" i="7"/>
  <c r="M101" i="7" s="1"/>
  <c r="L39" i="3" s="1"/>
  <c r="I182" i="4"/>
  <c r="O285" i="17"/>
  <c r="M436" i="17"/>
  <c r="J158" i="4"/>
  <c r="J155" i="4" s="1"/>
  <c r="J76" i="4"/>
  <c r="M47" i="17"/>
  <c r="M46" i="17" s="1"/>
  <c r="M23" i="17"/>
  <c r="O463" i="17"/>
  <c r="M560" i="17"/>
  <c r="M571" i="17"/>
  <c r="M404" i="17"/>
  <c r="O47" i="17"/>
  <c r="O46" i="17" s="1"/>
  <c r="O23" i="17"/>
  <c r="J59" i="4"/>
  <c r="J50" i="4" s="1"/>
  <c r="I36" i="4"/>
  <c r="J641" i="17"/>
  <c r="J639" i="17" s="1"/>
  <c r="D50" i="4"/>
  <c r="O113" i="17"/>
  <c r="M113" i="17"/>
  <c r="D16" i="9"/>
  <c r="M17" i="9" s="1"/>
  <c r="G20" i="18"/>
  <c r="G19" i="18" s="1"/>
  <c r="G12" i="18" s="1"/>
  <c r="H20" i="18"/>
  <c r="I20" i="18"/>
  <c r="J16" i="9"/>
  <c r="S17" i="9" s="1"/>
  <c r="F12" i="18"/>
  <c r="G447" i="7"/>
  <c r="G445" i="7" s="1"/>
  <c r="D36" i="4"/>
  <c r="N458" i="17"/>
  <c r="J173" i="4"/>
  <c r="J171" i="4" s="1"/>
  <c r="M97" i="17"/>
  <c r="J288" i="17"/>
  <c r="M288" i="17" s="1"/>
  <c r="G281" i="7"/>
  <c r="G279" i="7" s="1"/>
  <c r="G219" i="7" s="1"/>
  <c r="K41" i="3"/>
  <c r="G101" i="7"/>
  <c r="F39" i="3" s="1"/>
  <c r="F41" i="3"/>
  <c r="G41" i="3"/>
  <c r="G639" i="7"/>
  <c r="G637" i="7" s="1"/>
  <c r="F251" i="3"/>
  <c r="F249" i="3" s="1"/>
  <c r="F247" i="3" s="1"/>
  <c r="N592" i="17"/>
  <c r="J587" i="17"/>
  <c r="M463" i="17"/>
  <c r="D191" i="4"/>
  <c r="D187" i="4" s="1"/>
  <c r="M462" i="7"/>
  <c r="J191" i="4" s="1"/>
  <c r="J187" i="4" s="1"/>
  <c r="M727" i="7"/>
  <c r="M725" i="7" s="1"/>
  <c r="L292" i="3"/>
  <c r="J145" i="4"/>
  <c r="J140" i="4" s="1"/>
  <c r="J134" i="4" s="1"/>
  <c r="H36" i="4"/>
  <c r="J615" i="17"/>
  <c r="N615" i="17" s="1"/>
  <c r="N614" i="17" s="1"/>
  <c r="N609" i="17" s="1"/>
  <c r="G154" i="4"/>
  <c r="G151" i="4" s="1"/>
  <c r="G149" i="4" s="1"/>
  <c r="I239" i="3"/>
  <c r="I236" i="3" s="1"/>
  <c r="N552" i="17"/>
  <c r="M286" i="17"/>
  <c r="O17" i="9"/>
  <c r="N372" i="17"/>
  <c r="O464" i="17"/>
  <c r="N33" i="17"/>
  <c r="M458" i="17"/>
  <c r="I187" i="4"/>
  <c r="M437" i="17"/>
  <c r="O286" i="17"/>
  <c r="M592" i="17"/>
  <c r="L448" i="17"/>
  <c r="L446" i="17" s="1"/>
  <c r="D63" i="4"/>
  <c r="D67" i="4"/>
  <c r="F182" i="4"/>
  <c r="H122" i="3"/>
  <c r="H120" i="3" s="1"/>
  <c r="H95" i="3" s="1"/>
  <c r="I279" i="7"/>
  <c r="I219" i="7" s="1"/>
  <c r="J182" i="4"/>
  <c r="D186" i="4"/>
  <c r="D182" i="4" s="1"/>
  <c r="H539" i="7"/>
  <c r="K308" i="3"/>
  <c r="K306" i="3" s="1"/>
  <c r="L756" i="7"/>
  <c r="O460" i="17"/>
  <c r="M460" i="17"/>
  <c r="K609" i="7"/>
  <c r="J239" i="3"/>
  <c r="J236" i="3" s="1"/>
  <c r="J41" i="3"/>
  <c r="K101" i="7"/>
  <c r="J39" i="3" s="1"/>
  <c r="M368" i="17"/>
  <c r="O368" i="17"/>
  <c r="N368" i="17"/>
  <c r="J721" i="17"/>
  <c r="M723" i="17"/>
  <c r="M721" i="17" s="1"/>
  <c r="N723" i="17"/>
  <c r="N721" i="17" s="1"/>
  <c r="O723" i="17"/>
  <c r="O721" i="17" s="1"/>
  <c r="K219" i="7"/>
  <c r="N590" i="17"/>
  <c r="N560" i="17"/>
  <c r="N158" i="17"/>
  <c r="K283" i="17"/>
  <c r="K281" i="17" s="1"/>
  <c r="K221" i="17" s="1"/>
  <c r="O451" i="17"/>
  <c r="N285" i="17"/>
  <c r="K587" i="17"/>
  <c r="M281" i="7"/>
  <c r="M279" i="7" s="1"/>
  <c r="O642" i="17"/>
  <c r="O641" i="17" s="1"/>
  <c r="O639" i="17" s="1"/>
  <c r="J45" i="4"/>
  <c r="K556" i="17"/>
  <c r="G185" i="4"/>
  <c r="G182" i="4" s="1"/>
  <c r="I539" i="7"/>
  <c r="O591" i="17"/>
  <c r="M591" i="17"/>
  <c r="N591" i="17"/>
  <c r="M456" i="17"/>
  <c r="O456" i="17"/>
  <c r="L239" i="3"/>
  <c r="L236" i="3" s="1"/>
  <c r="M609" i="7"/>
  <c r="H154" i="4"/>
  <c r="H151" i="4" s="1"/>
  <c r="H149" i="4" s="1"/>
  <c r="M587" i="7"/>
  <c r="L230" i="3" s="1"/>
  <c r="O28" i="17"/>
  <c r="K360" i="17"/>
  <c r="K358" i="17" s="1"/>
  <c r="J556" i="17"/>
  <c r="M374" i="17"/>
  <c r="N453" i="17"/>
  <c r="O437" i="17"/>
  <c r="N365" i="17"/>
  <c r="J66" i="4"/>
  <c r="J63" i="4" s="1"/>
  <c r="M642" i="17"/>
  <c r="M641" i="17" s="1"/>
  <c r="M639" i="17" s="1"/>
  <c r="L587" i="17"/>
  <c r="L554" i="17" s="1"/>
  <c r="L539" i="17" s="1"/>
  <c r="L432" i="17"/>
  <c r="L430" i="17" s="1"/>
  <c r="M33" i="17"/>
  <c r="F181" i="3"/>
  <c r="F179" i="3" s="1"/>
  <c r="G429" i="7"/>
  <c r="K727" i="17"/>
  <c r="K725" i="17" s="1"/>
  <c r="J729" i="17"/>
  <c r="F246" i="3"/>
  <c r="F244" i="3" s="1"/>
  <c r="G629" i="7"/>
  <c r="G396" i="7"/>
  <c r="F167" i="3"/>
  <c r="F165" i="3" s="1"/>
  <c r="L398" i="7"/>
  <c r="I25" i="4"/>
  <c r="I23" i="4" s="1"/>
  <c r="I21" i="4" s="1"/>
  <c r="F301" i="3"/>
  <c r="F299" i="3" s="1"/>
  <c r="G743" i="7"/>
  <c r="G706" i="7" s="1"/>
  <c r="F221" i="3"/>
  <c r="F219" i="3" s="1"/>
  <c r="G541" i="7"/>
  <c r="G356" i="7"/>
  <c r="F152" i="3"/>
  <c r="F150" i="3" s="1"/>
  <c r="F148" i="3" s="1"/>
  <c r="N438" i="17"/>
  <c r="O438" i="17"/>
  <c r="M438" i="17"/>
  <c r="M562" i="7"/>
  <c r="J96" i="4"/>
  <c r="J94" i="4" s="1"/>
  <c r="J92" i="4" s="1"/>
  <c r="L431" i="7"/>
  <c r="I59" i="4"/>
  <c r="I50" i="4" s="1"/>
  <c r="H154" i="7"/>
  <c r="H130" i="7" s="1"/>
  <c r="G68" i="3"/>
  <c r="G66" i="3" s="1"/>
  <c r="G52" i="3" s="1"/>
  <c r="M35" i="17"/>
  <c r="N35" i="17"/>
  <c r="O35" i="17"/>
  <c r="G308" i="3"/>
  <c r="G306" i="3" s="1"/>
  <c r="G278" i="3" s="1"/>
  <c r="H756" i="7"/>
  <c r="H706" i="7" s="1"/>
  <c r="H25" i="4"/>
  <c r="H23" i="4" s="1"/>
  <c r="H21" i="4" s="1"/>
  <c r="K398" i="7"/>
  <c r="N593" i="17"/>
  <c r="M593" i="17"/>
  <c r="L360" i="17"/>
  <c r="L358" i="17" s="1"/>
  <c r="L356" i="17" s="1"/>
  <c r="J373" i="17"/>
  <c r="J360" i="17" s="1"/>
  <c r="J358" i="17" s="1"/>
  <c r="G32" i="3"/>
  <c r="H68" i="7"/>
  <c r="K746" i="17"/>
  <c r="K744" i="17" s="1"/>
  <c r="J749" i="17"/>
  <c r="N439" i="17"/>
  <c r="M439" i="17"/>
  <c r="M358" i="7"/>
  <c r="K587" i="7"/>
  <c r="M543" i="7"/>
  <c r="K448" i="17"/>
  <c r="K446" i="17" s="1"/>
  <c r="O589" i="17"/>
  <c r="M451" i="17"/>
  <c r="G25" i="4"/>
  <c r="G23" i="4" s="1"/>
  <c r="G21" i="4" s="1"/>
  <c r="G554" i="7"/>
  <c r="F222" i="3" s="1"/>
  <c r="M431" i="7"/>
  <c r="I167" i="3"/>
  <c r="I165" i="3" s="1"/>
  <c r="I148" i="3" s="1"/>
  <c r="J396" i="7"/>
  <c r="J354" i="7" s="1"/>
  <c r="L147" i="3"/>
  <c r="L145" i="3" s="1"/>
  <c r="M348" i="7"/>
  <c r="K568" i="17"/>
  <c r="J570" i="17"/>
  <c r="M156" i="7"/>
  <c r="J72" i="4"/>
  <c r="I72" i="4"/>
  <c r="L156" i="7"/>
  <c r="J301" i="3"/>
  <c r="J299" i="3" s="1"/>
  <c r="M550" i="17"/>
  <c r="O550" i="17"/>
  <c r="J39" i="4"/>
  <c r="G69" i="4"/>
  <c r="G67" i="4" s="1"/>
  <c r="J745" i="7"/>
  <c r="K778" i="17"/>
  <c r="K776" i="17" s="1"/>
  <c r="J781" i="17"/>
  <c r="J435" i="17"/>
  <c r="K432" i="17"/>
  <c r="K430" i="17" s="1"/>
  <c r="K147" i="3"/>
  <c r="K145" i="3" s="1"/>
  <c r="K95" i="3" s="1"/>
  <c r="L348" i="7"/>
  <c r="L219" i="7" s="1"/>
  <c r="M352" i="17"/>
  <c r="M350" i="17" s="1"/>
  <c r="F121" i="18"/>
  <c r="O352" i="17"/>
  <c r="O350" i="17" s="1"/>
  <c r="J350" i="17"/>
  <c r="N352" i="17"/>
  <c r="N350" i="17" s="1"/>
  <c r="L226" i="3"/>
  <c r="J154" i="4"/>
  <c r="J151" i="4" s="1"/>
  <c r="J756" i="7"/>
  <c r="I308" i="3"/>
  <c r="I306" i="3" s="1"/>
  <c r="M745" i="7"/>
  <c r="J69" i="4"/>
  <c r="J21" i="17"/>
  <c r="K18" i="17"/>
  <c r="K16" i="17" s="1"/>
  <c r="K14" i="17" s="1"/>
  <c r="K224" i="3"/>
  <c r="J565" i="17"/>
  <c r="K562" i="17"/>
  <c r="G59" i="4"/>
  <c r="G50" i="4" s="1"/>
  <c r="J431" i="7"/>
  <c r="K431" i="7"/>
  <c r="M28" i="17"/>
  <c r="N404" i="17"/>
  <c r="K401" i="17"/>
  <c r="K399" i="17" s="1"/>
  <c r="N589" i="17"/>
  <c r="K543" i="17"/>
  <c r="K541" i="17" s="1"/>
  <c r="K156" i="7"/>
  <c r="M398" i="7"/>
  <c r="L94" i="7"/>
  <c r="K38" i="3"/>
  <c r="J98" i="17"/>
  <c r="L95" i="17"/>
  <c r="L93" i="17" s="1"/>
  <c r="K94" i="7"/>
  <c r="J38" i="3"/>
  <c r="G94" i="7"/>
  <c r="F38" i="3"/>
  <c r="H36" i="3"/>
  <c r="N450" i="17"/>
  <c r="O450" i="17"/>
  <c r="M450" i="17"/>
  <c r="J448" i="17"/>
  <c r="J446" i="17" s="1"/>
  <c r="O561" i="17"/>
  <c r="N561" i="17"/>
  <c r="M561" i="17"/>
  <c r="H119" i="18"/>
  <c r="I119" i="18"/>
  <c r="G119" i="18"/>
  <c r="O545" i="17"/>
  <c r="N545" i="17"/>
  <c r="J543" i="17"/>
  <c r="J541" i="17" s="1"/>
  <c r="M545" i="17"/>
  <c r="O633" i="17"/>
  <c r="O630" i="17" s="1"/>
  <c r="O629" i="17" s="1"/>
  <c r="M633" i="17"/>
  <c r="M630" i="17" s="1"/>
  <c r="M629" i="17" s="1"/>
  <c r="N633" i="17"/>
  <c r="N630" i="17" s="1"/>
  <c r="N629" i="17" s="1"/>
  <c r="J630" i="17"/>
  <c r="J629" i="17" s="1"/>
  <c r="O403" i="17"/>
  <c r="N403" i="17"/>
  <c r="M403" i="17"/>
  <c r="J401" i="17"/>
  <c r="J399" i="17" s="1"/>
  <c r="M79" i="17"/>
  <c r="M76" i="17" s="1"/>
  <c r="M66" i="17" s="1"/>
  <c r="N79" i="17"/>
  <c r="N76" i="17" s="1"/>
  <c r="N66" i="17" s="1"/>
  <c r="J76" i="17"/>
  <c r="J66" i="17" s="1"/>
  <c r="O79" i="17"/>
  <c r="O76" i="17" s="1"/>
  <c r="O66" i="17" s="1"/>
  <c r="H67" i="4"/>
  <c r="H19" i="18" l="1"/>
  <c r="H12" i="18" s="1"/>
  <c r="F11" i="18"/>
  <c r="G354" i="7"/>
  <c r="M94" i="7"/>
  <c r="J154" i="7"/>
  <c r="J130" i="7" s="1"/>
  <c r="E19" i="4"/>
  <c r="E17" i="4" s="1"/>
  <c r="O109" i="17"/>
  <c r="O108" i="17" s="1"/>
  <c r="O102" i="17" s="1"/>
  <c r="O100" i="17" s="1"/>
  <c r="F278" i="3"/>
  <c r="J278" i="3"/>
  <c r="L221" i="17"/>
  <c r="J554" i="7"/>
  <c r="I222" i="3" s="1"/>
  <c r="I217" i="3" s="1"/>
  <c r="L554" i="7"/>
  <c r="K222" i="3" s="1"/>
  <c r="K217" i="3" s="1"/>
  <c r="N556" i="17"/>
  <c r="J283" i="17"/>
  <c r="J281" i="17" s="1"/>
  <c r="O288" i="17"/>
  <c r="N692" i="17"/>
  <c r="N689" i="17" s="1"/>
  <c r="N637" i="17" s="1"/>
  <c r="J102" i="17"/>
  <c r="J100" i="17" s="1"/>
  <c r="I67" i="4"/>
  <c r="I34" i="4" s="1"/>
  <c r="I19" i="4" s="1"/>
  <c r="N288" i="17"/>
  <c r="N283" i="17" s="1"/>
  <c r="N281" i="17" s="1"/>
  <c r="N221" i="17" s="1"/>
  <c r="M156" i="17"/>
  <c r="M154" i="17" s="1"/>
  <c r="M130" i="17" s="1"/>
  <c r="M637" i="17"/>
  <c r="L247" i="3"/>
  <c r="J689" i="17"/>
  <c r="J637" i="17" s="1"/>
  <c r="O692" i="17"/>
  <c r="O689" i="17" s="1"/>
  <c r="O637" i="17" s="1"/>
  <c r="K301" i="3"/>
  <c r="K299" i="3" s="1"/>
  <c r="K278" i="3" s="1"/>
  <c r="N109" i="17"/>
  <c r="N108" i="17" s="1"/>
  <c r="N102" i="17" s="1"/>
  <c r="N100" i="17" s="1"/>
  <c r="O556" i="17"/>
  <c r="J149" i="4"/>
  <c r="J36" i="4"/>
  <c r="M587" i="17"/>
  <c r="J736" i="7"/>
  <c r="M109" i="17"/>
  <c r="M108" i="17" s="1"/>
  <c r="M102" i="17" s="1"/>
  <c r="M100" i="17" s="1"/>
  <c r="O401" i="17"/>
  <c r="O399" i="17" s="1"/>
  <c r="M401" i="17"/>
  <c r="M399" i="17" s="1"/>
  <c r="M219" i="7"/>
  <c r="N156" i="17"/>
  <c r="N154" i="17" s="1"/>
  <c r="N130" i="17" s="1"/>
  <c r="O283" i="17"/>
  <c r="O281" i="17" s="1"/>
  <c r="O221" i="17" s="1"/>
  <c r="J221" i="17"/>
  <c r="M556" i="17"/>
  <c r="G11" i="18"/>
  <c r="F187" i="3"/>
  <c r="F185" i="3" s="1"/>
  <c r="F168" i="3" s="1"/>
  <c r="O615" i="17"/>
  <c r="O614" i="17" s="1"/>
  <c r="O609" i="17" s="1"/>
  <c r="J614" i="17"/>
  <c r="J609" i="17" s="1"/>
  <c r="F122" i="3"/>
  <c r="F120" i="3" s="1"/>
  <c r="F95" i="3" s="1"/>
  <c r="M283" i="17"/>
  <c r="M281" i="17" s="1"/>
  <c r="M221" i="17" s="1"/>
  <c r="O448" i="17"/>
  <c r="O446" i="17" s="1"/>
  <c r="D34" i="4"/>
  <c r="D19" i="4" s="1"/>
  <c r="M447" i="7"/>
  <c r="H34" i="4"/>
  <c r="H19" i="4" s="1"/>
  <c r="M615" i="17"/>
  <c r="M614" i="17" s="1"/>
  <c r="M609" i="17" s="1"/>
  <c r="N543" i="17"/>
  <c r="N541" i="17" s="1"/>
  <c r="M543" i="17"/>
  <c r="M541" i="17" s="1"/>
  <c r="N448" i="17"/>
  <c r="N446" i="17" s="1"/>
  <c r="N587" i="17"/>
  <c r="L410" i="17"/>
  <c r="N401" i="17"/>
  <c r="N399" i="17" s="1"/>
  <c r="O543" i="17"/>
  <c r="O541" i="17" s="1"/>
  <c r="L122" i="3"/>
  <c r="L120" i="3" s="1"/>
  <c r="L95" i="3" s="1"/>
  <c r="K554" i="17"/>
  <c r="K539" i="17" s="1"/>
  <c r="K12" i="17"/>
  <c r="G34" i="4"/>
  <c r="G19" i="4" s="1"/>
  <c r="K410" i="17"/>
  <c r="J356" i="17"/>
  <c r="K356" i="17"/>
  <c r="O587" i="17"/>
  <c r="G409" i="7"/>
  <c r="L706" i="7"/>
  <c r="M396" i="7"/>
  <c r="L167" i="3"/>
  <c r="L165" i="3" s="1"/>
  <c r="N435" i="17"/>
  <c r="N432" i="17" s="1"/>
  <c r="N430" i="17" s="1"/>
  <c r="M435" i="17"/>
  <c r="M432" i="17" s="1"/>
  <c r="M430" i="17" s="1"/>
  <c r="J432" i="17"/>
  <c r="J430" i="17" s="1"/>
  <c r="J410" i="17" s="1"/>
  <c r="O435" i="17"/>
  <c r="O432" i="17" s="1"/>
  <c r="O430" i="17" s="1"/>
  <c r="J230" i="3"/>
  <c r="K554" i="7"/>
  <c r="G28" i="3"/>
  <c r="G17" i="3" s="1"/>
  <c r="G16" i="3" s="1"/>
  <c r="H16" i="7"/>
  <c r="H15" i="7" s="1"/>
  <c r="J167" i="3"/>
  <c r="J165" i="3" s="1"/>
  <c r="J148" i="3" s="1"/>
  <c r="K396" i="7"/>
  <c r="K354" i="7" s="1"/>
  <c r="L429" i="7"/>
  <c r="L409" i="7" s="1"/>
  <c r="K181" i="3"/>
  <c r="K179" i="3" s="1"/>
  <c r="K168" i="3" s="1"/>
  <c r="M743" i="7"/>
  <c r="M706" i="7" s="1"/>
  <c r="L301" i="3"/>
  <c r="L299" i="3" s="1"/>
  <c r="L278" i="3" s="1"/>
  <c r="I121" i="18"/>
  <c r="G121" i="18"/>
  <c r="H121" i="18"/>
  <c r="J743" i="7"/>
  <c r="I301" i="3"/>
  <c r="I299" i="3" s="1"/>
  <c r="I278" i="3" s="1"/>
  <c r="K68" i="3"/>
  <c r="K66" i="3" s="1"/>
  <c r="K52" i="3" s="1"/>
  <c r="L154" i="7"/>
  <c r="L130" i="7" s="1"/>
  <c r="M429" i="7"/>
  <c r="L181" i="3"/>
  <c r="L179" i="3" s="1"/>
  <c r="L221" i="3"/>
  <c r="L219" i="3" s="1"/>
  <c r="M541" i="7"/>
  <c r="F217" i="3"/>
  <c r="G539" i="7"/>
  <c r="K706" i="17"/>
  <c r="K429" i="7"/>
  <c r="K409" i="7" s="1"/>
  <c r="J181" i="3"/>
  <c r="J179" i="3" s="1"/>
  <c r="J168" i="3" s="1"/>
  <c r="J562" i="17"/>
  <c r="M565" i="17"/>
  <c r="M562" i="17" s="1"/>
  <c r="N565" i="17"/>
  <c r="N562" i="17" s="1"/>
  <c r="O565" i="17"/>
  <c r="O562" i="17" s="1"/>
  <c r="M21" i="17"/>
  <c r="N21" i="17"/>
  <c r="O21" i="17"/>
  <c r="J778" i="17"/>
  <c r="J776" i="17" s="1"/>
  <c r="N781" i="17"/>
  <c r="N778" i="17" s="1"/>
  <c r="N776" i="17" s="1"/>
  <c r="O781" i="17"/>
  <c r="O778" i="17" s="1"/>
  <c r="O776" i="17" s="1"/>
  <c r="M781" i="17"/>
  <c r="M778" i="17" s="1"/>
  <c r="M776" i="17" s="1"/>
  <c r="N570" i="17"/>
  <c r="N568" i="17" s="1"/>
  <c r="O570" i="17"/>
  <c r="O568" i="17" s="1"/>
  <c r="J568" i="17"/>
  <c r="M570" i="17"/>
  <c r="M568" i="17" s="1"/>
  <c r="L152" i="3"/>
  <c r="L150" i="3" s="1"/>
  <c r="M356" i="7"/>
  <c r="K167" i="3"/>
  <c r="K165" i="3" s="1"/>
  <c r="K148" i="3" s="1"/>
  <c r="L396" i="7"/>
  <c r="L354" i="7" s="1"/>
  <c r="K154" i="7"/>
  <c r="K130" i="7" s="1"/>
  <c r="J68" i="3"/>
  <c r="J66" i="3" s="1"/>
  <c r="J52" i="3" s="1"/>
  <c r="I181" i="3"/>
  <c r="I179" i="3" s="1"/>
  <c r="I168" i="3" s="1"/>
  <c r="J429" i="7"/>
  <c r="J409" i="7" s="1"/>
  <c r="M154" i="7"/>
  <c r="M130" i="7" s="1"/>
  <c r="L68" i="3"/>
  <c r="L66" i="3" s="1"/>
  <c r="L52" i="3" s="1"/>
  <c r="N749" i="17"/>
  <c r="N746" i="17" s="1"/>
  <c r="N744" i="17" s="1"/>
  <c r="M749" i="17"/>
  <c r="M746" i="17" s="1"/>
  <c r="M744" i="17" s="1"/>
  <c r="O749" i="17"/>
  <c r="O746" i="17" s="1"/>
  <c r="O744" i="17" s="1"/>
  <c r="J746" i="17"/>
  <c r="J744" i="17" s="1"/>
  <c r="M373" i="17"/>
  <c r="M360" i="17" s="1"/>
  <c r="M358" i="17" s="1"/>
  <c r="N373" i="17"/>
  <c r="N360" i="17" s="1"/>
  <c r="N358" i="17" s="1"/>
  <c r="O373" i="17"/>
  <c r="O360" i="17" s="1"/>
  <c r="O358" i="17" s="1"/>
  <c r="L225" i="3"/>
  <c r="M554" i="7"/>
  <c r="L222" i="3" s="1"/>
  <c r="N729" i="17"/>
  <c r="N727" i="17" s="1"/>
  <c r="N725" i="17" s="1"/>
  <c r="M729" i="17"/>
  <c r="M727" i="17" s="1"/>
  <c r="M725" i="17" s="1"/>
  <c r="J727" i="17"/>
  <c r="J725" i="17" s="1"/>
  <c r="O729" i="17"/>
  <c r="O727" i="17" s="1"/>
  <c r="O725" i="17" s="1"/>
  <c r="M448" i="17"/>
  <c r="M446" i="17" s="1"/>
  <c r="J67" i="4"/>
  <c r="F36" i="3"/>
  <c r="L36" i="3"/>
  <c r="J36" i="3"/>
  <c r="K36" i="3"/>
  <c r="J95" i="17"/>
  <c r="J93" i="17" s="1"/>
  <c r="O98" i="17"/>
  <c r="O95" i="17" s="1"/>
  <c r="O93" i="17" s="1"/>
  <c r="M98" i="17"/>
  <c r="M95" i="17" s="1"/>
  <c r="M93" i="17" s="1"/>
  <c r="N98" i="17"/>
  <c r="N95" i="17" s="1"/>
  <c r="N93" i="17" s="1"/>
  <c r="I11" i="18"/>
  <c r="H11" i="18"/>
  <c r="H122" i="18"/>
  <c r="G122" i="18"/>
  <c r="F123" i="18"/>
  <c r="I122" i="18"/>
  <c r="J706" i="17" l="1"/>
  <c r="J539" i="7"/>
  <c r="J34" i="4"/>
  <c r="J19" i="4" s="1"/>
  <c r="O356" i="17"/>
  <c r="L539" i="7"/>
  <c r="M356" i="17"/>
  <c r="J706" i="7"/>
  <c r="O410" i="17"/>
  <c r="N356" i="17"/>
  <c r="M354" i="7"/>
  <c r="M445" i="7"/>
  <c r="M409" i="7" s="1"/>
  <c r="L187" i="3"/>
  <c r="L185" i="3" s="1"/>
  <c r="L168" i="3" s="1"/>
  <c r="Q7" i="7"/>
  <c r="Q5" i="7"/>
  <c r="N410" i="17"/>
  <c r="M554" i="17"/>
  <c r="M539" i="17" s="1"/>
  <c r="N554" i="17"/>
  <c r="N539" i="17" s="1"/>
  <c r="K11" i="17"/>
  <c r="N706" i="17"/>
  <c r="O554" i="17"/>
  <c r="O539" i="17" s="1"/>
  <c r="K539" i="7"/>
  <c r="J222" i="3"/>
  <c r="J217" i="3" s="1"/>
  <c r="Q13" i="7"/>
  <c r="Q11" i="7"/>
  <c r="Q16" i="7"/>
  <c r="D17" i="15"/>
  <c r="M410" i="17"/>
  <c r="M706" i="17"/>
  <c r="O706" i="17"/>
  <c r="L217" i="3"/>
  <c r="L148" i="3"/>
  <c r="J554" i="17"/>
  <c r="J539" i="17" s="1"/>
  <c r="M539" i="7"/>
  <c r="I123" i="18"/>
  <c r="H123" i="18"/>
  <c r="G123" i="18"/>
  <c r="M19" i="4" l="1"/>
  <c r="G20" i="7"/>
  <c r="F21" i="3" s="1"/>
  <c r="J47" i="7"/>
  <c r="G195" i="4" s="1"/>
  <c r="G192" i="4" s="1"/>
  <c r="G180" i="4" s="1"/>
  <c r="G178" i="4" s="1"/>
  <c r="G17" i="4" s="1"/>
  <c r="O19" i="4" s="1"/>
  <c r="D195" i="4"/>
  <c r="D192" i="4" s="1"/>
  <c r="D180" i="4" s="1"/>
  <c r="D178" i="4" s="1"/>
  <c r="D17" i="4" s="1"/>
  <c r="L19" i="4" s="1"/>
  <c r="F195" i="4"/>
  <c r="F192" i="4" s="1"/>
  <c r="F180" i="4" s="1"/>
  <c r="F178" i="4" s="1"/>
  <c r="F17" i="4" s="1"/>
  <c r="N19" i="4" s="1"/>
  <c r="L47" i="7"/>
  <c r="I195" i="4" s="1"/>
  <c r="I192" i="4" s="1"/>
  <c r="I180" i="4" s="1"/>
  <c r="I178" i="4" s="1"/>
  <c r="I17" i="4" s="1"/>
  <c r="Q19" i="4" s="1"/>
  <c r="J195" i="4"/>
  <c r="J192" i="4" s="1"/>
  <c r="J180" i="4" s="1"/>
  <c r="J178" i="4" s="1"/>
  <c r="J17" i="4" s="1"/>
  <c r="R19" i="4" s="1"/>
  <c r="L44" i="17"/>
  <c r="L18" i="17" s="1"/>
  <c r="L16" i="17" s="1"/>
  <c r="L14" i="17" s="1"/>
  <c r="L12" i="17" s="1"/>
  <c r="L11" i="17" s="1"/>
  <c r="I20" i="7"/>
  <c r="H21" i="3" s="1"/>
  <c r="K47" i="7"/>
  <c r="K20" i="7" s="1"/>
  <c r="J21" i="3" s="1"/>
  <c r="H195" i="4" l="1"/>
  <c r="H192" i="4" s="1"/>
  <c r="H180" i="4" s="1"/>
  <c r="H178" i="4" s="1"/>
  <c r="H17" i="4" s="1"/>
  <c r="P19" i="4" s="1"/>
  <c r="L20" i="7"/>
  <c r="K21" i="3" s="1"/>
  <c r="J20" i="7"/>
  <c r="I21" i="3" s="1"/>
  <c r="J44" i="17"/>
  <c r="O44" i="17" s="1"/>
  <c r="O18" i="17" s="1"/>
  <c r="O16" i="17" s="1"/>
  <c r="O14" i="17" s="1"/>
  <c r="O12" i="17" s="1"/>
  <c r="O11" i="17" s="1"/>
  <c r="K18" i="7"/>
  <c r="G18" i="7"/>
  <c r="M44" i="17"/>
  <c r="M18" i="17" s="1"/>
  <c r="M16" i="17" s="1"/>
  <c r="M14" i="17" s="1"/>
  <c r="M12" i="17" s="1"/>
  <c r="M11" i="17" s="1"/>
  <c r="I18" i="7"/>
  <c r="M20" i="7"/>
  <c r="L18" i="7" l="1"/>
  <c r="L16" i="7" s="1"/>
  <c r="L15" i="7" s="1"/>
  <c r="U13" i="7" s="1"/>
  <c r="N44" i="17"/>
  <c r="N18" i="17" s="1"/>
  <c r="N16" i="17" s="1"/>
  <c r="N14" i="17" s="1"/>
  <c r="N12" i="17" s="1"/>
  <c r="N11" i="17" s="1"/>
  <c r="J18" i="7"/>
  <c r="J16" i="7" s="1"/>
  <c r="J15" i="7" s="1"/>
  <c r="J18" i="17"/>
  <c r="J16" i="17" s="1"/>
  <c r="J14" i="17" s="1"/>
  <c r="J12" i="17" s="1"/>
  <c r="J11" i="17" s="1"/>
  <c r="F19" i="3"/>
  <c r="F17" i="3" s="1"/>
  <c r="F16" i="3" s="1"/>
  <c r="G16" i="7"/>
  <c r="G15" i="7" s="1"/>
  <c r="H19" i="3"/>
  <c r="H17" i="3" s="1"/>
  <c r="H16" i="3" s="1"/>
  <c r="I16" i="7"/>
  <c r="I15" i="7" s="1"/>
  <c r="M18" i="7"/>
  <c r="L21" i="3"/>
  <c r="K16" i="7"/>
  <c r="K15" i="7" s="1"/>
  <c r="J19" i="3"/>
  <c r="J17" i="3" s="1"/>
  <c r="J16" i="3" s="1"/>
  <c r="I19" i="3" l="1"/>
  <c r="I17" i="3" s="1"/>
  <c r="I16" i="3" s="1"/>
  <c r="S11" i="7" s="1"/>
  <c r="H17" i="15"/>
  <c r="K19" i="3"/>
  <c r="K17" i="3" s="1"/>
  <c r="K16" i="3" s="1"/>
  <c r="U11" i="7" s="1"/>
  <c r="U16" i="7"/>
  <c r="U5" i="7"/>
  <c r="U7" i="7"/>
  <c r="S7" i="7"/>
  <c r="F17" i="15"/>
  <c r="S16" i="7"/>
  <c r="S13" i="7"/>
  <c r="S5" i="7"/>
  <c r="T11" i="7"/>
  <c r="T13" i="7"/>
  <c r="T16" i="7"/>
  <c r="T7" i="7"/>
  <c r="G17" i="15"/>
  <c r="T5" i="7"/>
  <c r="R7" i="7"/>
  <c r="R16" i="7"/>
  <c r="R13" i="7"/>
  <c r="E17" i="15"/>
  <c r="R11" i="7"/>
  <c r="R5" i="7"/>
  <c r="P16" i="7"/>
  <c r="P13" i="7"/>
  <c r="P7" i="7"/>
  <c r="P5" i="7"/>
  <c r="C17" i="15"/>
  <c r="P11" i="7"/>
  <c r="L19" i="3"/>
  <c r="L17" i="3" s="1"/>
  <c r="L16" i="3" s="1"/>
  <c r="M16" i="7"/>
  <c r="M15" i="7" s="1"/>
  <c r="I17" i="15" l="1"/>
  <c r="V11" i="7"/>
  <c r="V13" i="7"/>
  <c r="V16" i="7"/>
  <c r="V7" i="7"/>
  <c r="V5" i="7"/>
  <c r="R17" i="3"/>
  <c r="S17" i="3"/>
  <c r="Q17" i="3"/>
  <c r="T17" i="3"/>
  <c r="N17" i="3"/>
  <c r="O17" i="3"/>
  <c r="P17" i="3"/>
</calcChain>
</file>

<file path=xl/sharedStrings.xml><?xml version="1.0" encoding="utf-8"?>
<sst xmlns="http://schemas.openxmlformats.org/spreadsheetml/2006/main" count="3747" uniqueCount="1040">
  <si>
    <t>X</t>
  </si>
  <si>
    <t xml:space="preserve"> X</t>
  </si>
  <si>
    <t>01</t>
  </si>
  <si>
    <t>0</t>
  </si>
  <si>
    <t>1</t>
  </si>
  <si>
    <t>2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</si>
  <si>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</si>
  <si>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</si>
  <si>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</si>
  <si>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</si>
  <si>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</si>
  <si>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</si>
  <si>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</si>
  <si>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</si>
  <si>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</si>
  <si>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</si>
  <si>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</si>
  <si>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ՀԱՄԱՅՆՔԻ ԲՅՈՒՋԵԻ ԾԱԽՍԵՐԸ` ԸՍՏ ԲՅՈՒՋԵՏԱՅԻՆ ԾԱԽՍԵՐԻ ԳՈՐԾԱՌԱԿԱՆ ԴԱՍԱԿԱՐԳՄԱՆ</t>
  </si>
  <si>
    <t>(հազար դրամներով)</t>
  </si>
  <si>
    <t>x</t>
  </si>
  <si>
    <t>4111</t>
  </si>
  <si>
    <t>4112</t>
  </si>
  <si>
    <t>4115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</si>
  <si>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</si>
  <si>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</si>
  <si>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</si>
  <si>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</si>
  <si>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</si>
  <si>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</si>
  <si>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</si>
  <si>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</si>
  <si>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</si>
  <si>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</si>
  <si>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</si>
  <si>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</si>
  <si>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</si>
  <si>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</si>
  <si>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</si>
  <si>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</si>
  <si>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</si>
  <si>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</si>
  <si>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</si>
  <si>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</si>
  <si>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</si>
  <si>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</si>
  <si>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</si>
  <si>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</si>
  <si>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</si>
  <si>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</si>
  <si>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</si>
  <si>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</si>
  <si>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</si>
  <si>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</si>
  <si>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</si>
  <si>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</si>
  <si>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</si>
  <si>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</si>
  <si>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</si>
  <si>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</si>
  <si>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</si>
  <si>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</si>
  <si>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</si>
  <si>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</si>
  <si>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</si>
  <si>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</si>
  <si>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</si>
  <si>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</si>
  <si>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4637</t>
  </si>
  <si>
    <t>4638</t>
  </si>
  <si>
    <t>4639</t>
  </si>
  <si>
    <t>4655</t>
  </si>
  <si>
    <t>4656</t>
  </si>
  <si>
    <t>4657</t>
  </si>
  <si>
    <t>4711</t>
  </si>
  <si>
    <t>4712</t>
  </si>
  <si>
    <t>4726</t>
  </si>
  <si>
    <t>4727</t>
  </si>
  <si>
    <t>4728</t>
  </si>
  <si>
    <t>4741</t>
  </si>
  <si>
    <t>4811</t>
  </si>
  <si>
    <t>4819</t>
  </si>
  <si>
    <t>4821</t>
  </si>
  <si>
    <t>4823</t>
  </si>
  <si>
    <t>4824</t>
  </si>
  <si>
    <t>4831</t>
  </si>
  <si>
    <t>4841</t>
  </si>
  <si>
    <t>4842</t>
  </si>
  <si>
    <t>4851</t>
  </si>
  <si>
    <t>4861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</si>
  <si>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</si>
  <si>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</si>
  <si>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</si>
  <si>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</si>
  <si>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</si>
  <si>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</si>
  <si>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</si>
  <si>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</si>
  <si>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</si>
  <si>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5133</t>
  </si>
  <si>
    <t>5134</t>
  </si>
  <si>
    <t>5211</t>
  </si>
  <si>
    <t>5221</t>
  </si>
  <si>
    <t>5231</t>
  </si>
  <si>
    <t>5241</t>
  </si>
  <si>
    <t>5311</t>
  </si>
  <si>
    <t>5411</t>
  </si>
  <si>
    <t>5421</t>
  </si>
  <si>
    <t>5431</t>
  </si>
  <si>
    <t>5441</t>
  </si>
  <si>
    <t>6000</t>
  </si>
  <si>
    <t xml:space="preserve">        X</t>
  </si>
  <si>
    <t>6100</t>
  </si>
  <si>
    <t>6110</t>
  </si>
  <si>
    <t>8111</t>
  </si>
  <si>
    <t>6120</t>
  </si>
  <si>
    <t>8121</t>
  </si>
  <si>
    <t>6130</t>
  </si>
  <si>
    <t>8131</t>
  </si>
  <si>
    <t>6200</t>
  </si>
  <si>
    <t>6210</t>
  </si>
  <si>
    <t>8211</t>
  </si>
  <si>
    <t>6220</t>
  </si>
  <si>
    <t>6221</t>
  </si>
  <si>
    <t>8221</t>
  </si>
  <si>
    <t>6222</t>
  </si>
  <si>
    <t>8222</t>
  </si>
  <si>
    <t>6223</t>
  </si>
  <si>
    <t>8223</t>
  </si>
  <si>
    <t>6300</t>
  </si>
  <si>
    <t>6310</t>
  </si>
  <si>
    <t>8311</t>
  </si>
  <si>
    <t>6400</t>
  </si>
  <si>
    <t>6410</t>
  </si>
  <si>
    <t>8411</t>
  </si>
  <si>
    <t>6420</t>
  </si>
  <si>
    <t>8412</t>
  </si>
  <si>
    <t>6430</t>
  </si>
  <si>
    <t>8413</t>
  </si>
  <si>
    <t>6440</t>
  </si>
  <si>
    <t>8414</t>
  </si>
  <si>
    <t>ՀԱՄԱՅՆՔԻ ԲՅՈՒՋԵԻ ԾԱԽՍԵՐԸ` ԸՍՏ ԲՅՈՒՋԵՏԱՅԻՆ ԾԱԽՍԵՐԻ ՏՆՏԵՍԱԳԻՏԱԿԱՆ ԴԱՍԱԿԱՐԳՄԱՆ</t>
  </si>
  <si>
    <t>4729</t>
  </si>
  <si>
    <t xml:space="preserve">                                         </t>
  </si>
  <si>
    <t>Տողի NN</t>
  </si>
  <si>
    <t>Բաժին</t>
  </si>
  <si>
    <t>Խումբ</t>
  </si>
  <si>
    <t>Դաս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</si>
  <si>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</si>
  <si>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հոդված</t>
  </si>
  <si>
    <t xml:space="preserve">     այդ թվում`</t>
  </si>
  <si>
    <t>վարչական բյուջե</t>
  </si>
  <si>
    <t>ֆոնդային բյուջե</t>
  </si>
  <si>
    <t>ԸՆԴԱՄԵՆԸ ԾԱԽՍԵՐ (տող2100+տող2200+տող2300+տող2400+տող2500+տող2600+տող2700+տող2800+տող2900+տող3000+տող3100)</t>
  </si>
  <si>
    <t xml:space="preserve">ԸՆԴՀԱՆՈՒՐ ԲՆՈՒՅԹԻ ՀԱՆՐԱՅԻՆ ԾԱՌԱՅՈՒԹՅՈՒՆՆԵՐ (տող2110+տող2120+տող2130+տող2140+տող2150+ տող2160+տող2170+տող2180)                                                                                        </t>
  </si>
  <si>
    <t>այդ թվում`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</si>
  <si>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</si>
  <si>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</si>
  <si>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</si>
  <si>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Աշխատողների աշխատավարձեր  և հավելավճարներ                                                       </t>
  </si>
  <si>
    <t xml:space="preserve">Կոմունալ ծառայություններ                                                </t>
  </si>
  <si>
    <t xml:space="preserve">Կապի ծառայություններ                                                                                                </t>
  </si>
  <si>
    <t xml:space="preserve">Ապահովագրական ծախսեր                                                             </t>
  </si>
  <si>
    <t>Արտագերատեսչական ծախսեր</t>
  </si>
  <si>
    <t xml:space="preserve">Ներքին գործուղումներ                                                                                                                           </t>
  </si>
  <si>
    <t xml:space="preserve">Արտասահմանյան գործումների գծով ծախսեր                                        </t>
  </si>
  <si>
    <t xml:space="preserve">Տեղեկատվական ծառայություններ                                  </t>
  </si>
  <si>
    <t xml:space="preserve">Ներկայացուցչական ծախսեր                                           </t>
  </si>
  <si>
    <t>Ընդհանուր բնույթի այլ ծառայություններ</t>
  </si>
  <si>
    <t xml:space="preserve">Մասնագիտական ծառայություններ                                    </t>
  </si>
  <si>
    <t xml:space="preserve">Մեքենաների և սարքավոր.ընթացիկ նորոգ.                      </t>
  </si>
  <si>
    <t xml:space="preserve">Գրասենյակային նյութեր  և հագուստ                                                 </t>
  </si>
  <si>
    <t xml:space="preserve">Տրանսպորտային նյութեր                                                         </t>
  </si>
  <si>
    <t xml:space="preserve">Հատուկ նպատակային այլ նյութեր                                                                                                                                          </t>
  </si>
  <si>
    <t xml:space="preserve">Պարտադիր վճարներ                                                      </t>
  </si>
  <si>
    <t>Այլ ընթացիկ ծախսեր</t>
  </si>
  <si>
    <t xml:space="preserve">Շենքերի և շինությունների ձեռք բերում                            </t>
  </si>
  <si>
    <t xml:space="preserve"> - Շենքերի և շինությունների կապիտալ վերանորոգում</t>
  </si>
  <si>
    <t xml:space="preserve">Տրանսպորտային սարքավորումներ                                </t>
  </si>
  <si>
    <t xml:space="preserve">Վարչական սարքավորումներ                                          </t>
  </si>
  <si>
    <t xml:space="preserve">Ֆինանսական և հարկաբյուջետային հարաբերություններ </t>
  </si>
  <si>
    <t>այդ թվում ծախսերի վերծանումը` ըստ բյուջետային ծախսերի տնտեսագիտական դասակարգման հոդվածների</t>
  </si>
  <si>
    <t>......................................................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</si>
  <si>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</si>
  <si>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</si>
  <si>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5</t>
  </si>
  <si>
    <t xml:space="preserve">Էներգետիկ ծառայություններ                                                                                            </t>
  </si>
  <si>
    <t xml:space="preserve">Արտաքին հարաբերություններ </t>
  </si>
  <si>
    <t>Արտաքին տնտեսական օգնություն</t>
  </si>
  <si>
    <t>Վարչական սարքավորումներ</t>
  </si>
  <si>
    <t>որից՝</t>
  </si>
  <si>
    <t>………………………………………………</t>
  </si>
  <si>
    <t>1-ին</t>
  </si>
  <si>
    <t>2-րդ</t>
  </si>
  <si>
    <t>3-րդ</t>
  </si>
  <si>
    <t>4-րդ</t>
  </si>
  <si>
    <t xml:space="preserve">                                                                                        ՀԱՏՎԱԾ 2                                                                                           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</si>
  <si>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</si>
  <si>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                                                                                     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</si>
  <si>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</si>
  <si>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</si>
  <si>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</si>
  <si>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</si>
  <si>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</si>
  <si>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</si>
  <si>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</si>
  <si>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</si>
  <si>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</si>
  <si>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</si>
  <si>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</si>
  <si>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</si>
  <si>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</si>
  <si>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</si>
  <si>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</si>
  <si>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</si>
  <si>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</si>
  <si>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</si>
  <si>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</si>
  <si>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</si>
  <si>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</si>
  <si>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</si>
  <si>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</si>
  <si>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</si>
  <si>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</si>
  <si>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</si>
  <si>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</si>
  <si>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</si>
  <si>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</si>
  <si>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</si>
  <si>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</si>
  <si>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</si>
  <si>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</si>
  <si>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</si>
  <si>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</si>
  <si>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</si>
  <si>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</si>
  <si>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</si>
  <si>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</si>
  <si>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</si>
  <si>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</si>
  <si>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</si>
  <si>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</si>
  <si>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</si>
  <si>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</si>
  <si>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</si>
  <si>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</si>
  <si>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</si>
  <si>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</si>
  <si>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</si>
  <si>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</si>
  <si>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</si>
  <si>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</si>
  <si>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</si>
  <si>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</si>
  <si>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</si>
  <si>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</si>
  <si>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</si>
  <si>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</si>
  <si>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</si>
  <si>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</si>
  <si>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</si>
  <si>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</si>
  <si>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</si>
  <si>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</si>
  <si>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</si>
  <si>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 xml:space="preserve">Կապ 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</si>
  <si>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</si>
  <si>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</si>
  <si>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</si>
  <si>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</si>
  <si>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</si>
  <si>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</si>
  <si>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</si>
  <si>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</si>
  <si>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</si>
  <si>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</si>
  <si>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</si>
  <si>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</si>
  <si>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</si>
  <si>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</si>
  <si>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ՇՐՋԱԿԱ ՄԻՋԱՎԱՅՐԻ ՊԱՇՏՊԱՆՈՒԹՅՈՒՆ (տող2510+տող2520+տող2530+տող2540+տող2550+տող2560)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</si>
  <si>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</si>
  <si>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</si>
  <si>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</si>
  <si>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</si>
  <si>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</si>
  <si>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</si>
  <si>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</si>
  <si>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</si>
  <si>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</si>
  <si>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 xml:space="preserve">Բնակարանային շինարարություն </t>
  </si>
  <si>
    <t>Համայնքային զարգացում</t>
  </si>
  <si>
    <t>Ջրամատակարարում</t>
  </si>
  <si>
    <t xml:space="preserve">Ջրամատակարարում </t>
  </si>
  <si>
    <t>Փողոցների լուսավորում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</si>
  <si>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</si>
  <si>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</si>
  <si>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</si>
  <si>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</si>
  <si>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</si>
  <si>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</si>
  <si>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</si>
  <si>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</si>
  <si>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</si>
  <si>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</si>
  <si>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</si>
  <si>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</si>
  <si>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</si>
  <si>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</si>
  <si>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</si>
  <si>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</si>
  <si>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</si>
  <si>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</si>
  <si>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</si>
  <si>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</si>
  <si>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</si>
  <si>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</si>
  <si>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</si>
  <si>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</si>
  <si>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</si>
  <si>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</si>
  <si>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</si>
  <si>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</si>
  <si>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</si>
  <si>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</si>
  <si>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</si>
  <si>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</si>
  <si>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</si>
  <si>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</si>
  <si>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</si>
  <si>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</si>
  <si>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</si>
  <si>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</si>
  <si>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</si>
  <si>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</si>
  <si>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</si>
  <si>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</si>
  <si>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</si>
  <si>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</si>
  <si>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</si>
  <si>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</si>
  <si>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</si>
  <si>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</si>
  <si>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</si>
  <si>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</si>
  <si>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</si>
  <si>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</si>
  <si>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</si>
  <si>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</si>
  <si>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</si>
  <si>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</si>
  <si>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</si>
  <si>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</si>
  <si>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</si>
  <si>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</si>
  <si>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</si>
  <si>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</si>
  <si>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</si>
  <si>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</si>
  <si>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</si>
  <si>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</si>
  <si>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</si>
  <si>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</si>
  <si>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</si>
  <si>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</si>
  <si>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</si>
  <si>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</si>
  <si>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</si>
  <si>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</si>
  <si>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 xml:space="preserve">ՀՀ կառավարության և համայնքների պահուստային ֆոնդ </t>
  </si>
  <si>
    <t>ՀՀ համայնքների պահուստային ֆոնդ</t>
  </si>
  <si>
    <t>Ընդամենը</t>
  </si>
  <si>
    <t>այդ թվում</t>
  </si>
  <si>
    <t>Ըստ  եռամսյակների</t>
  </si>
  <si>
    <t>Ընդամենը (ս.5+ս.6)</t>
  </si>
  <si>
    <t>վարչական մաս</t>
  </si>
  <si>
    <t>ֆոնդային մաս</t>
  </si>
  <si>
    <t xml:space="preserve"> Տողի NN  </t>
  </si>
  <si>
    <t xml:space="preserve">Բյուջետային ծախսերի տնտեսագիտական դասակարգման հոդվածների </t>
  </si>
  <si>
    <t xml:space="preserve">    ԸՆԴԱՄԵՆԸ    ԾԱԽՍԵՐ               (տող4050+տող5000+տող 6000)</t>
  </si>
  <si>
    <t xml:space="preserve">այդ թվում` </t>
  </si>
  <si>
    <t xml:space="preserve">1.1 ԱՇԽԱՏԱՆՔԻ ՎԱՐՁԱՏՐՈՒԹՅՈՒՆ (տող4110+տող4120+տող4130)                                                             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</si>
  <si>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</si>
  <si>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</si>
  <si>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</si>
  <si>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-Այլ վարձատրություններ </t>
  </si>
  <si>
    <t>ԲՆԵՂԵՆ ԱՇԽԱՏԱՎԱՐՁԵՐ ԵՎ ՀԱՎԵԼԱՎՃԱՐՆԵՐ (տող4121)</t>
  </si>
  <si>
    <t xml:space="preserve"> -Բնեղեն աշխատավարձեր և հավելավճարներ</t>
  </si>
  <si>
    <t>ՓԱՍՏԱՑԻ ՍՈՑԻԱԼԱԿԱՆ ԱՊԱՀՈՎՈՒԹՅԱՆ ՎՃԱՐՆԵՐ (տող4131)</t>
  </si>
  <si>
    <t xml:space="preserve"> -Սոցիալական ապահովության վճարներ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</si>
  <si>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</si>
  <si>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</si>
  <si>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</si>
  <si>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</si>
  <si>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</si>
  <si>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</si>
  <si>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</si>
  <si>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</si>
  <si>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-Արտագերատեսչական ծախսեր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</si>
  <si>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</si>
  <si>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</si>
  <si>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 xml:space="preserve"> -Արտասահմանյան գործուղումների գծով ծախսեր</t>
  </si>
  <si>
    <t xml:space="preserve"> -Այլ տրանսպորտային ծախսեր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</si>
  <si>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</si>
  <si>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</si>
  <si>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</si>
  <si>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</si>
  <si>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</si>
  <si>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</si>
  <si>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</si>
  <si>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</si>
  <si>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</si>
  <si>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</si>
  <si>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</si>
  <si>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</si>
  <si>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</si>
  <si>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</si>
  <si>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</si>
  <si>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</si>
  <si>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</si>
  <si>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</si>
  <si>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</si>
  <si>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</si>
  <si>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</si>
  <si>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</si>
  <si>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</si>
  <si>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</si>
  <si>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</si>
  <si>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</si>
  <si>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 xml:space="preserve"> -Ներքին վարկերի տոկոսավճարներ</t>
  </si>
  <si>
    <t>ԱՐՏԱՔԻՆ ՏՈԿՈՍԱՎՃԱՐՆԵՐ (տող4321+տող4322)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</si>
  <si>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</si>
  <si>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</si>
  <si>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</si>
  <si>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</si>
  <si>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</si>
  <si>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</si>
  <si>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</si>
  <si>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</si>
  <si>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</si>
  <si>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</si>
  <si>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</si>
  <si>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</si>
  <si>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</si>
  <si>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</si>
  <si>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</si>
  <si>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</si>
  <si>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</si>
  <si>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</si>
  <si>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</si>
  <si>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</si>
  <si>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</si>
  <si>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</si>
  <si>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</si>
  <si>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Այլ ընթացիկ դրամաշնորհներ                                                           (տող 4534+տող 4537 +տող 4538)</t>
  </si>
  <si>
    <t xml:space="preserve"> - տեղական ինքնակառավրման մարմիններին                                 (տող  4535+տող 4536)</t>
  </si>
  <si>
    <t xml:space="preserve">որից` 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</si>
  <si>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</si>
  <si>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</si>
  <si>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</si>
  <si>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</si>
  <si>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</si>
  <si>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 xml:space="preserve"> -Կապիտալ դրամաշնորհներ պետական և համայնքների  առևտրային կազմակերպություններին</t>
  </si>
  <si>
    <t xml:space="preserve"> -Այլ կապիտալ դրամաշնորհներ                                               (տող 4544+տող 4547 +տող 4548)</t>
  </si>
  <si>
    <t xml:space="preserve"> - տեղական ինքնակառավրման մարմիններին                                 (տող  4545+տող 4546)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</si>
  <si>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</si>
  <si>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</si>
  <si>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</si>
  <si>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</si>
  <si>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</si>
  <si>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ՍՈՑԻԱԼԱԿԱՆ ՕԳՆՈՒԹՅԱՆ ԴՐԱՄԱԿԱՆ ԱՐՏԱՀԱՅՏՈՒԹՅԱՄԲ ՆՊԱՍՏՆԵՐ (ԲՅՈՒՋԵԻՑ) (տող4631+տող4632+տող4633+տող4634) 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</si>
  <si>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</si>
  <si>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</si>
  <si>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</si>
  <si>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</si>
  <si>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 ԿԵՆՍԱԹՈՇԱԿՆԵՐ (տող4641) </t>
  </si>
  <si>
    <t xml:space="preserve"> -Կենսաթոշակներ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</si>
  <si>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</si>
  <si>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</si>
  <si>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</si>
  <si>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</si>
  <si>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</si>
  <si>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</si>
  <si>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 xml:space="preserve"> -Պարտադիր վճարներ</t>
  </si>
  <si>
    <t xml:space="preserve"> -Այլ հարկեր</t>
  </si>
  <si>
    <t xml:space="preserve"> -Պետական հատվածի տարբեր մակարդակների կողմից միմյանց նկատմամբ կիրառվող տույժեր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</si>
  <si>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</si>
  <si>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</si>
  <si>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</si>
  <si>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</si>
  <si>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</si>
  <si>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</si>
  <si>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</si>
  <si>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ԱՅԼ ԾԱԽՍԵՐ (տող4761)</t>
  </si>
  <si>
    <t xml:space="preserve"> -Այլ ծախսեր</t>
  </si>
  <si>
    <t>ՊԱՀՈՒՍՏԱՅԻՆ ՄԻՋՈՑՆԵՐ (տող4771)</t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</si>
  <si>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</si>
  <si>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</si>
  <si>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</si>
  <si>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</si>
  <si>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</si>
  <si>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</si>
  <si>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 xml:space="preserve"> - Շենքերի և շինությունների կառուցում</t>
  </si>
  <si>
    <t>ՄԵՔԵՆԱՆԵՐ ԵՎ ՍԱՐՔԱՎՈՐՈՒՄՆԵՐ                                       (տող5121+ տող5122+տող5123)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</si>
  <si>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</si>
  <si>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</si>
  <si>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</si>
  <si>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ԱՅԼ ՀԻՄՆԱԿԱՆ ՄԻՋՈՑՆԵՐ                                                             (տող 5131+տող 5132+տող 5133+ տող5134)</t>
  </si>
  <si>
    <t xml:space="preserve"> -Աճեցվող ակտիվներ</t>
  </si>
  <si>
    <t xml:space="preserve"> - Ոչ նյութական հիմնական միջոցներ</t>
  </si>
  <si>
    <t xml:space="preserve"> - Գեոդեզիական քարտեզագրական ծախսեր</t>
  </si>
  <si>
    <t xml:space="preserve"> - Նախագծահետազոտական ծախսեր</t>
  </si>
  <si>
    <t>1.2 ՊԱՇԱՐՆԵՐ (տող5211+տող5221+տող5231+տող5241)</t>
  </si>
  <si>
    <t xml:space="preserve"> - Համայնքային նշանակության ռազմավարական պաշարներ</t>
  </si>
  <si>
    <t xml:space="preserve"> - Նյութեր և պարագաներ</t>
  </si>
  <si>
    <t xml:space="preserve"> - Վերավաճառքի համար նախատեսված ապրանքներ</t>
  </si>
  <si>
    <t xml:space="preserve"> -Սպառման նպատակով պահվող պաշարներ</t>
  </si>
  <si>
    <t>1.3 ԲԱՐՁՐԱՐԺԵՔ ԱԿՏԻՎՆԵՐ (տող 5311)</t>
  </si>
  <si>
    <t xml:space="preserve"> -Բարձրարժեք ակտիվներ</t>
  </si>
  <si>
    <t>1.4 ՉԱՐՏԱԴՐՎԱԾ ԱԿՏԻՎՆԵՐ                              (տող 5411+տող 5421+տող 5431+տող5441)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</si>
  <si>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</si>
  <si>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</si>
  <si>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</si>
  <si>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</si>
  <si>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</si>
  <si>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</si>
  <si>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</si>
  <si>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</si>
  <si>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</si>
  <si>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>ՊԱՇԱՐՆԵՐԻ ԻՐԱՑՈՒՄԻՑ ՄՈՒՏՔԵՐ (տող6210+տող6220)</t>
  </si>
  <si>
    <t xml:space="preserve"> ՌԱԶՄԱՎԱՐԱԿԱՆ ՀԱՄԱՅՆՔԱՅԻՆ ՊԱՇԱՐՆԵՐԻ ԻՐԱՑՈՒՄԻՑ ՄՈՒՏՔԵՐ</t>
  </si>
  <si>
    <t>ԱՅԼ ՊԱՇԱՐՆԵՐԻ ԻՐԱՑՈՒՄԻՑ ՄՈՒՏՔԵՐ (տող6221+տող6222+տող6223)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</si>
  <si>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</si>
  <si>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</si>
  <si>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</si>
  <si>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ԲԱՐՁՐԱՐԺԵՔ ԱԿՏԻՎՆԵՐԻ ԻՐԱՑՈՒՄԻՑ ՄՈՒՏՔԵՐ   (տող 6310)</t>
  </si>
  <si>
    <t>ԲԱՐՁՐԱՐԺԵՔ ԱԿՏԻՎՆԵՐԻ ԻՐԱՑՈՒՄԻՑ ՄՈՒՏՔԵՐ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</si>
  <si>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</si>
  <si>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</si>
  <si>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ՕԳՏԱԿԱՐ ՀԱՆԱԾՈՆԵՐԻ ԻՐԱՑՈՒՄԻՑ ՄՈՒՏՔԵՐ</t>
  </si>
  <si>
    <t xml:space="preserve"> ԱՅԼ ԲՆԱԿԱՆ ԾԱԳՈՒՄ ՈՒՆԵՑՈՂ ՀԻՄՆԱԿԱՆ ՄԻՋՈՑՆԵՐԻ ԻՐԱՑՈՒՄԻՑ ՄՈՒՏՔԵՐ</t>
  </si>
  <si>
    <t xml:space="preserve"> ՈՉ ՆՅՈՒԹԱԿԱՆ ՉԱՐՏԱԴՐՎԱԾ ԱԿՏԻՎՆԵՐԻ ԻՐԱՑՈՒՄԻՑ ՄՈՒՏՔԵՐ</t>
  </si>
  <si>
    <t xml:space="preserve">Ա.   ԸՆԹԱՑԻԿ  ԾԱԽՍԵՐ`                (տող4100+տող4200+տող4300+տող4400+տող4500+ տող4600+տող4700)                                                                                                                       </t>
  </si>
  <si>
    <t xml:space="preserve">Էներգետիկ ծառայություններ                                         </t>
  </si>
  <si>
    <t xml:space="preserve">Կոմունալ ծառայություններ                                                      </t>
  </si>
  <si>
    <t xml:space="preserve">Կապի ծառայություններ                                                  </t>
  </si>
  <si>
    <t>Գրասենյակային նյութեր և հագուստ</t>
  </si>
  <si>
    <t>Մասնագիտական ծառայություններ</t>
  </si>
  <si>
    <t xml:space="preserve">Մասնագիտական ծառայություններ                                 </t>
  </si>
  <si>
    <t>Այլ հարկեր</t>
  </si>
  <si>
    <t>Այլ  ծախսեր</t>
  </si>
  <si>
    <t>այդ թվում` Երևանի համաքաղաքային ծախսերի ֆինանսավորման համար</t>
  </si>
  <si>
    <t xml:space="preserve">Տրանսպորտային նյութեր                                                     </t>
  </si>
  <si>
    <t xml:space="preserve">Ընդհանուր բնույթի այլ ծառայություններ                        </t>
  </si>
  <si>
    <t xml:space="preserve">Շենքերի և կառույցների ընթացիկ նորոգում                    </t>
  </si>
  <si>
    <t xml:space="preserve">Կոմունալ ծառայություններ                                                                                                                                                           </t>
  </si>
  <si>
    <t xml:space="preserve">Այլ մեքենա սարքավորումներ                                   </t>
  </si>
  <si>
    <t xml:space="preserve">Կոմունալ ծառայություններ                                              </t>
  </si>
  <si>
    <t>Գյուղատնտեսական ապրանքներ</t>
  </si>
  <si>
    <t xml:space="preserve">Շենքերի և շինությունների կառուցում                    </t>
  </si>
  <si>
    <t xml:space="preserve">Շենքերի և կառույցների ընթացիկ նորոգում                   </t>
  </si>
  <si>
    <t xml:space="preserve">Տրանսպորտային նյութեր                                        </t>
  </si>
  <si>
    <t>Սուբսիդիաներ ոչ պետական, ոչ ֆինանսական կազմակերպություններին</t>
  </si>
  <si>
    <t xml:space="preserve">Այլ մեքենաներ և սարքավորումներ                            </t>
  </si>
  <si>
    <t xml:space="preserve">Ներքին գործուղումներ                                                   </t>
  </si>
  <si>
    <t>Արտասահմանյան գործուղումներ</t>
  </si>
  <si>
    <t xml:space="preserve">Սուբսիդիաներ ոչ ֆինանս. համայնքային կազմակ.        </t>
  </si>
  <si>
    <t>Այլ նպաստներ բյուջեից</t>
  </si>
  <si>
    <t>Գույքի և սարքավորումների վարձակալություն</t>
  </si>
  <si>
    <t xml:space="preserve">Նվիրատվություններ այլ շահույթ չհետապնդող                 կազմակերպություններին                                                                                                                                                               </t>
  </si>
  <si>
    <t>Կրթական, մշակութային և սպորտային նպաստներ</t>
  </si>
  <si>
    <t>Սուբսիդիաներ ոչֆինանսական համայնքային կազմակ.</t>
  </si>
  <si>
    <t>Նվիրատվություններ այլ շահույթ չհետապնդող կազմակերպություններին</t>
  </si>
  <si>
    <t xml:space="preserve">Ընդհանուր բնույթի այլ ծառայություններ                                                   </t>
  </si>
  <si>
    <t xml:space="preserve"> Կրթական, մշակութային և սպորտային նպաստներ բյուջեից</t>
  </si>
  <si>
    <t xml:space="preserve">այդ թվում ծախսերի վերծանումը` ըստ բյուջետային ծախսերի տնտեսագիտական դասակարգման հոդվածների </t>
  </si>
  <si>
    <t xml:space="preserve">որից`
</t>
  </si>
  <si>
    <t xml:space="preserve">Պահուստային միջոցներ             </t>
  </si>
  <si>
    <t xml:space="preserve">Աշխատողների աշխատավարձեր                                </t>
  </si>
  <si>
    <t xml:space="preserve">Էներգետիկ ծառայություններ                                       </t>
  </si>
  <si>
    <t xml:space="preserve">Կապի ծառայություններ                                              </t>
  </si>
  <si>
    <t xml:space="preserve">Գույքի և սարքավորումների վարձալալ.                     </t>
  </si>
  <si>
    <t xml:space="preserve">Գրասենյակային նյութեր     </t>
  </si>
  <si>
    <t xml:space="preserve">Տրանսպորտային նյութեր   </t>
  </si>
  <si>
    <t xml:space="preserve">Գրասենյակային նյութեր                                             </t>
  </si>
  <si>
    <t>Այլ նպաստներ բյուջեից,</t>
  </si>
  <si>
    <t>Սոցիալական հատուկ արտոնություններ (այլ դասերին չպատկանող)</t>
  </si>
  <si>
    <t xml:space="preserve">Բնակարանային նպաստներ բյուջեից    </t>
  </si>
  <si>
    <t xml:space="preserve">Այլ նպաստներ բյուջեից                                                 </t>
  </si>
  <si>
    <t>Նախնական մասնագիտական (արհեստագործական)</t>
  </si>
  <si>
    <t>Սուբսիդիաներ ոչ ֆինանս.համայնքային կազմակ.</t>
  </si>
  <si>
    <t>որից`Հանգիստ, մշակույթ և կրոն (այլ դասերին չպատկանող)</t>
  </si>
  <si>
    <t>Շենքերի և շինությունների կապիտալ վերանորոգում</t>
  </si>
  <si>
    <t xml:space="preserve">Հատուկ նպատակային այլ նյութեր     </t>
  </si>
  <si>
    <t xml:space="preserve">Շենքերի և կառույցների ընթացիկ նորոգում    </t>
  </si>
  <si>
    <t xml:space="preserve">Սուբսիդիաներ ոչ ֆինանս.համայնքային կազմակ. </t>
  </si>
  <si>
    <t xml:space="preserve">Սուբսիդիաներ ոչ ֆինանս. համայնքային կազմակ. </t>
  </si>
  <si>
    <t xml:space="preserve">Շենքերի և շինությունների կառուցում    </t>
  </si>
  <si>
    <t xml:space="preserve">Էներգետիկ ծառայություններ                                                                                                                                                                      </t>
  </si>
  <si>
    <t xml:space="preserve">Այլ մեքենաներ և սարքավորումներ     </t>
  </si>
  <si>
    <t xml:space="preserve">Շենքերի և շինությունների կառուցում     </t>
  </si>
  <si>
    <t xml:space="preserve">Հատուկ նպատակային այլ նյութեր    </t>
  </si>
  <si>
    <t xml:space="preserve">Աճեցվող ակտիվներ   </t>
  </si>
  <si>
    <t xml:space="preserve">Շենքերի և շինությունների կապիտալ նորոգում  </t>
  </si>
  <si>
    <t>Պետական պարտքի գծով գործառնություններ</t>
  </si>
  <si>
    <t xml:space="preserve">Նախագծահետազոտական ծախսեր   </t>
  </si>
  <si>
    <t xml:space="preserve">Շենքերի և շինությունների կառուցում         </t>
  </si>
  <si>
    <t xml:space="preserve">Նվիրատվություններայլ շահույթ չհետապնդող կազմակերպություններին                                      </t>
  </si>
  <si>
    <t xml:space="preserve">Ընդամենը   (ս.7+ս.8)           </t>
  </si>
  <si>
    <t>Շենքերի և շինությունների  կապիտալ վերանորոգում</t>
  </si>
  <si>
    <t xml:space="preserve">Գույքի և սարքավորումների վարձակալություն                                                                                                                                </t>
  </si>
  <si>
    <t>Հայաստանի Հանրապետության Շիրակի մարզի</t>
  </si>
  <si>
    <t xml:space="preserve"> ՀԱՄԱՅՆՔԻ  ԲՅՈՒՋԵԻ ԾԱԽՍԵՐԸ` ԸՍՏ ԲՅՈՒՋԵՏԱՅԻՆ ԾԱԽՍԵՐԻ  ԳՈՐԾԱՌԱԿԱՆ ԵՎ ՏՆՏԵՍԱԳԻՏԱԿԱՆ  ԴԱՍԱԿԱՐԳՄԱՆ</t>
  </si>
  <si>
    <t>(ս.7+ս.8)</t>
  </si>
  <si>
    <t xml:space="preserve">                                                               ՀԱՏՎԱԾ  3                                                                  </t>
  </si>
  <si>
    <t xml:space="preserve">  Ոչ նյութական հիմնական միջոցներ</t>
  </si>
  <si>
    <t xml:space="preserve">  Շենքերի և շինությունների կապիտալ վերանորոգում</t>
  </si>
  <si>
    <t>1300</t>
  </si>
  <si>
    <t>1310</t>
  </si>
  <si>
    <t>1311</t>
  </si>
  <si>
    <t>1320</t>
  </si>
  <si>
    <t>1321</t>
  </si>
  <si>
    <t>1330</t>
  </si>
  <si>
    <t>1331</t>
  </si>
  <si>
    <t>1332</t>
  </si>
  <si>
    <t>1333</t>
  </si>
  <si>
    <t>1334</t>
  </si>
  <si>
    <t>1340</t>
  </si>
  <si>
    <t>1341</t>
  </si>
  <si>
    <t>1342</t>
  </si>
  <si>
    <t>1350</t>
  </si>
  <si>
    <t>1351</t>
  </si>
  <si>
    <t>1352</t>
  </si>
  <si>
    <t>1360</t>
  </si>
  <si>
    <t>1361</t>
  </si>
  <si>
    <t>1362</t>
  </si>
  <si>
    <t>1370</t>
  </si>
  <si>
    <t>1371</t>
  </si>
  <si>
    <t>1372</t>
  </si>
  <si>
    <t>1380</t>
  </si>
  <si>
    <t>1381</t>
  </si>
  <si>
    <t>1382</t>
  </si>
  <si>
    <t>1390</t>
  </si>
  <si>
    <t>1391</t>
  </si>
  <si>
    <t>1392</t>
  </si>
  <si>
    <t>1393</t>
  </si>
  <si>
    <t xml:space="preserve"> Գրասենյակային նյութեր և հագուստ</t>
  </si>
  <si>
    <t xml:space="preserve"> ՀԱՏՎԱԾ   4</t>
  </si>
  <si>
    <t>1353</t>
  </si>
  <si>
    <t>«Վարկերի սպասարկում»</t>
  </si>
  <si>
    <t>ներքին վարկի տոկոսավճարներ</t>
  </si>
  <si>
    <t xml:space="preserve"> </t>
  </si>
  <si>
    <t xml:space="preserve"> Համայնքի վարչական տարածքում գոյություն ունեցող շենքերի և շինությունների վերակառուցման, վերականգնման, ուժեղացման, արդիականացման և բարեկարգման աշխատանքների (բացառությամբ Հայաստանի Հանրապետության օրենսդրությամբ սահմանված շինարարության թույլտվություն չպահանջվող դեպքերի) թույլտվության համար</t>
  </si>
  <si>
    <t xml:space="preserve"> Համայնքի վարչական տարածքում շենքերի, շինությունների և քաղաքաշինական այլ օբյեկտների քանդման թույլտվության համար</t>
  </si>
  <si>
    <t>Համայնքի վարչական տարածքում հեղուկ վառելիքի, սեղմված բնական կամ հեղուկացված նավթային գազերի վաճառքի թույլտվության համար՝ օրացուցային տարվա համար</t>
  </si>
  <si>
    <t>Համայնքի վարչական տարածքում գտնվող խանութներում և կրպակներում հեղուկ վառելիքի, սեղմված բնական կամ հեղուկացված նավթային գազերի,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</si>
  <si>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>Համայնքի վարչական տարածքում թանկարժեք մետաղներից պատրաստված իրերի որոշակի վայրում մանրածախ առք ու վաճառք իրականացնելու թույլտվության համար</t>
  </si>
  <si>
    <t>Համայնքի վարչական տարածքում ոգելից և ալկոհոլային խմիչքների և (կամ) ծխախոտի արտադրանքի վաճառքի թույլտվության համար</t>
  </si>
  <si>
    <t>Բացօթյա առևտրի կազմակերպման թույլտվության համար</t>
  </si>
  <si>
    <t>Համայնքի վարչական տարածքում, համայնքային կանոններին համապատասխան, հանրային սննդի կազմակերպման և իրացման թույլտվության համար</t>
  </si>
  <si>
    <t xml:space="preserve"> Համայնքի խորհրդանիշը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թույլտվության համար</t>
  </si>
  <si>
    <t>Համայնքի վարչական տարածքում մարդատար-տաքսու (բացառությամբ երթուղային տաքսիների՝ միկրոավտոբուսների) ծառայություն իրականացնելու թույլտվության համար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</si>
  <si>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համար՝ </t>
  </si>
  <si>
    <t xml:space="preserve"> Համայնքի վարչական տարածքում մասնավոր գերեզմանատան կազմակերպման և շահագործման թույլտվության համար</t>
  </si>
  <si>
    <t>Համայնքի վարչական տարածքում տեխնիկական և հատուկ նշանակության հրավառություն իրականացնելու թույլտվության համար</t>
  </si>
  <si>
    <t>1343</t>
  </si>
  <si>
    <t>1351.ա)</t>
  </si>
  <si>
    <t xml:space="preserve"> 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</si>
  <si>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1351.բ)</t>
  </si>
  <si>
    <t>Ճարտարապետաշինարարական նախագծային փաստաթղթերով նախատեսված շին. թույլտվություն պահանջող, բոլոր շին. աշխատանքներն իրականացնելուց հետո շենքերի և շինությունների (այդ թվում` դրանց վերակառուցումը, վերականգնումը, ուժեղացումը, արդիականացումը, ընդլայնումն ու բարեկարգումը) կառուցման ավարտը ավարտական ակտով փաստագրման ձևակերպման համար</t>
  </si>
  <si>
    <t>1351.գ)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</si>
  <si>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</si>
  <si>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1351.դ)</t>
  </si>
  <si>
    <t>Համայնքի տնօրինության և օգտագործման ներքո գտնվող հողերը հատկացնելու, հետ վերցնելու և վարձակալության տրամադրելու դեպքերում փաստաթղթերի (փաթեթի) նախապատրաստման համար</t>
  </si>
  <si>
    <t>1351.ե)</t>
  </si>
  <si>
    <t>Համայնքի կողմից կազմակերպվող մրցույթների և աճուրդների մասնակցության համար</t>
  </si>
  <si>
    <t>1351.զ)</t>
  </si>
  <si>
    <t>Համայնքի վարչական տարածքում տոնավաճառներին (վերնիսաժներին) մասնակցելու համար</t>
  </si>
  <si>
    <t>1351.է)</t>
  </si>
  <si>
    <t>Աղբահանության վճարներ այդ թվում՝</t>
  </si>
  <si>
    <t xml:space="preserve">ա) Բնակելի նպատակային նշանակության շենքերում և (կամ) շինություններում կոշտ կենցաղային թափոնների համար </t>
  </si>
  <si>
    <t xml:space="preserve">բ) Ոչ բնակելի նպատակային նշանակության շենքերում և (կամ) շինություններում, այդ թվում` հասարակական և արտադրական շենքերում և (կամ) շինություններում աղբահանության վճարը </t>
  </si>
  <si>
    <t>գ) Ոչ կենցաղային աղբի համար</t>
  </si>
  <si>
    <t>1351.ը)</t>
  </si>
  <si>
    <t xml:space="preserve"> Շինարարական և խոշոր եզրաչափի աղբի հավաքման և փոխադրման, ինչպես նաև աղբահանության վճար վճարողներին շինարարական և խոշոր եզրաչափի աղբի ինքնուրույն հավաքման և փոխադրման թույլտվության համար </t>
  </si>
  <si>
    <t>1351.թ)</t>
  </si>
  <si>
    <t>Կենտրոնացված ջեռուցման համար՝ համայնքի կողմից կամ համայնքի պատվերով մատուցված ծառայությունների դիմաց փոխհատուցման գումարի չափով</t>
  </si>
  <si>
    <t>1351.ժ)</t>
  </si>
  <si>
    <t>Ջրմուղ-կոյուղու համար այն համայնքներում, որոնք ներառված չեն ջրմուղ-կոյուղու ծառայություններ մատուցող օպերատոր կազմակերպությունների սպասարկման տարածքներում, մասնավորապես ջրամատակարարման և ջրահեռացման վճարներ</t>
  </si>
  <si>
    <t>1351.ի)</t>
  </si>
  <si>
    <t>1351.լ)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</si>
  <si>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</si>
  <si>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1351.խ)</t>
  </si>
  <si>
    <t>Համայնքային ենթակայության մանկապարտեզի ծառայությունից օգտվողների համար՝ համայնքի կողմից կամ համայնքի պատվերով մատուցված ծառայությունների դիմաց փոխհատուցման գումարի չափով</t>
  </si>
  <si>
    <t>1351.ծ)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</si>
  <si>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համար՝ համայնքի կողմից կամ համայնքի պատվերով մատուցված ծառայությունների դիմաց փոխհատուցման գումարի չափով</t>
  </si>
  <si>
    <t>1351.կ)</t>
  </si>
  <si>
    <t>Համայնքի վարչական տարածքում, սակայն համայնքի բնակավայրերից դուրս գտնվող՝ ավագանու որոշմամբ հանրային հանգստի վայր սահմանված և համայնքի կողմից կամ համայնքի պատվերով որպես հանրային հանգստի վայր կահավորված տարածքում ընտանեկան կամ գործնական միջոցառումներ անցկացնելու համար</t>
  </si>
  <si>
    <t>1351.հ)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</si>
  <si>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</si>
  <si>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>1351.ձ)</t>
  </si>
  <si>
    <t xml:space="preserve">Ավտոկայանատեղում կայանելու համար </t>
  </si>
  <si>
    <t>1351.ղ)</t>
  </si>
  <si>
    <t>Համայնքի արխիվից փաստաթղթերի պատճեններ տրամադրելու համար</t>
  </si>
  <si>
    <t>Համայնքի վարչական տարածքում ինքնակամ կառուցված շենքերի, շինությունների օրինականացման համար վճարներ</t>
  </si>
  <si>
    <t>Այլ տեղական վճարներ</t>
  </si>
  <si>
    <t>ՀԱՏՎԱԾ   1</t>
  </si>
  <si>
    <t>ՀԱՄԱՅՆՔԻ  ԲՅՈՒՋԵՅԻ  ԵԿԱՄՈՒՏՆԵՐԸ</t>
  </si>
  <si>
    <t>Տարեկան հաստատված պլան</t>
  </si>
  <si>
    <t>Եկամտատեսակները</t>
  </si>
  <si>
    <t>Հոդվածի NN</t>
  </si>
  <si>
    <t>Հողի հարկ համայնքների վարչական տարածքներում գտնվող հողի համար</t>
  </si>
  <si>
    <t xml:space="preserve"> 1.2 Գույքային հարկեր այլ գույքից</t>
  </si>
  <si>
    <t>1.3 Ապրանքների օգտագործման կամ գործունեության իրականացման թույլտվության վճարներ</t>
  </si>
  <si>
    <t>բ) Ոչ հիմնական շենքերի և շինությունների համար</t>
  </si>
  <si>
    <t xml:space="preserve">Համայնքի վարչական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</si>
  <si>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Համաքաղաքային կանոններին համապատասխան Երևան քաղաքի և քաղաքային համայնքների տարածքում ընտանի կենդանիներ պահելու թույլտվության համար</t>
  </si>
  <si>
    <t>Համայնքի վարչական տարածքում արտաքին գովազդ տեղադրելու թույլտվության համար</t>
  </si>
  <si>
    <t xml:space="preserve"> Այլ տեղական տուրքեր</t>
  </si>
  <si>
    <t>1.4 Ապրանքների մատակարարումից և ծառայությունների մատուցումից այլ պարտադիր վճարներ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</si>
  <si>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</si>
  <si>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                (տող 1161 + տող 1165 )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</si>
  <si>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</si>
  <si>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</si>
  <si>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</si>
  <si>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 xml:space="preserve">    2. ՊԱՇՏՈՆԱԿԱՆ ԴՐԱՄԱՇՆՈՐՀՆԵՐ              (տող 1210 + տող 1220 + տող 1230 + տող 1240 + տող 1250 + տող 1260)</t>
  </si>
  <si>
    <t>2.2 Կապիտալ արտաքին պաշտոնական դրամաշնորհներ` ստացված այլ պետություններից</t>
  </si>
  <si>
    <t>2.3 Ընթացիկ արտաքին պաշտոնական դրամաշնորհներ`  ստացված միջազգային կազմակերպություններից</t>
  </si>
  <si>
    <t>2.4 Կապիտալ արտաքին պաշտոնական դրամաշնորհներ`  ստացված միջազգային կազմակերպություններից</t>
  </si>
  <si>
    <t>2.5 Ընթացիկ ներքին պաշտոնական դրամաշնորհներ` ստացված կառավարման այլ մակարդակներից                                       (տող 1251 + տող 1254 + տող 1257 + տող 1258)</t>
  </si>
  <si>
    <t>բ) Պետական բյուջեից տրամադրվող այլ դոտացիաներ (տող 1255 + տող 1256)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</si>
  <si>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</si>
  <si>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</si>
  <si>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</si>
  <si>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</si>
  <si>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բ) ՀՀ այլ համայնքներից կապիտալ ծախսերի ֆինանսավորման նպատակով ստացվող պաշտոնական դրամաշնորհներ</t>
  </si>
  <si>
    <t>3.2 Շահաբաժիններ</t>
  </si>
  <si>
    <t>3.3 Գույքի վարձակալությունից եկամուտներ  (տող 1331 + տող 1332 + տող 1333 +  տող 1334)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</si>
  <si>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</si>
  <si>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</si>
  <si>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</si>
  <si>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</si>
  <si>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</si>
  <si>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                        (տող 1351 + տող 1352)</t>
  </si>
  <si>
    <t>Ոռոգման ջրի մատակարարման համար այն համայնքներում, որոնք ներառված չեն «Ջրօգտագործողների ընկերությունների և ջրօգտագործողների ընկերությունների միությունների մասինե Հայաստանի Հանրապետության օրենքի համաձայն ստեղծված ջրօգտագործողների ընկերությունների սպասարկման տարածքներում՝ համայնքի կողմից կամ համայնքի պատվերով մատուցված ծառայությունների դիմաց փոխհատուցման գումարի չափով</t>
  </si>
  <si>
    <t>3.6 Մուտքեր տույժերից, տուգանքներից      (տող 1361 + տող 1362)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</si>
  <si>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</si>
  <si>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      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</si>
  <si>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</si>
  <si>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    (տող 1381 + տող 1382)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</si>
  <si>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</si>
  <si>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</si>
  <si>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</si>
  <si>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ԸՆԴԱՄԵՆԸ ԵԿԱՄՈՒՏՆԵՐ                            (տող 1100 + տող 1200+տող 1300)</t>
  </si>
  <si>
    <t>այդ թվում`                                                                                 Գույքահարկ փոխադրամիջոցների համար</t>
  </si>
  <si>
    <t>որից`                                                                                      ա) Եկամտահարկ</t>
  </si>
  <si>
    <t>այդ թվում`                                                                               2.1  Ընթացիկ արտաքին պաշտոնական դրամաշնորհներ` ստացված այլ պետություններից</t>
  </si>
  <si>
    <t xml:space="preserve">այդ թվում`                                                                                  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</si>
  <si>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այդ թվում`                                                                                 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</si>
  <si>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4221</t>
  </si>
  <si>
    <t>Կենցաղային և հանրային սննդի նյութեր</t>
  </si>
  <si>
    <t>Ապահովագրական ծախսեր</t>
  </si>
  <si>
    <t xml:space="preserve">Նվիրատվություններ այլ շահույթ չհետապնդող կազմակերպություններին                                                                                                                                                               </t>
  </si>
  <si>
    <t>6</t>
  </si>
  <si>
    <t>(հազար դրամով)</t>
  </si>
  <si>
    <t>Այդ  թվում</t>
  </si>
  <si>
    <t>Նախագծահետազոտական ծախսեր</t>
  </si>
  <si>
    <t>Մեքենաների և սարքավորումների ընթացիկ նորոգում և պահպանում</t>
  </si>
  <si>
    <t>ՀԱՏՎԱԾ 5</t>
  </si>
  <si>
    <t>ՀԱՄԱՅՆՔԻ ԲՅՈՒՋԵԻ ՄԻՋՈՑՆԵՐԻ ՏԱՐԵՎԵՐՋԻ ՀԱՎԵԼՈՒՐԴԸ ԿԱՄ ԴԵՖԻՑԻՏԸ (ՊԱԿԱՍՈՒՐԴԸ)</t>
  </si>
  <si>
    <t xml:space="preserve">Տողի NN  </t>
  </si>
  <si>
    <t xml:space="preserve">   այդ թվում</t>
  </si>
  <si>
    <t>(ë.4 + ë5)</t>
  </si>
  <si>
    <t>ԸՆԴԱՄԵՆԸ ՀԱՎԵԼՈՒՐԴԸ ԿԱՄ ԴԵՖԻՑԻՏԸ (ՊԱԿԱՍՈՒՐԴԸ)</t>
  </si>
  <si>
    <t>ՀԱՏՎԱԾ 6</t>
  </si>
  <si>
    <t>ՀԱՄԱՅՆՔԻ ԲՅՈՒՋԵԻ  ՀԱՎԵԼՈՒՐԴԻ ՕԳՏԱԳՈՐԾՄԱՆ ՈՒՂՂՈՒԹՅՈՒՆՆԵՐԸ ԿԱՄ ԴԵՖԻՑԻՏԻ (ՊԱԿԱՍՈՒՐԴԻ) ՖԻՆԱՆՍԱՎՈՐՄԱՆ ԱՂԲՅՈՒՐՆԵՐԸ</t>
  </si>
  <si>
    <t xml:space="preserve">Տողի  NN  </t>
  </si>
  <si>
    <t xml:space="preserve"> այդ թվում`</t>
  </si>
  <si>
    <t xml:space="preserve">Ըստ  եռամսյակների </t>
  </si>
  <si>
    <t>անվանումները</t>
  </si>
  <si>
    <t xml:space="preserve"> NN </t>
  </si>
  <si>
    <t xml:space="preserve">վարչական մաս
</t>
  </si>
  <si>
    <t xml:space="preserve">                         ԸՆԴԱՄԵՆԸ`                                 (տող 8100+տող 8200), (տող 8000 հակառակ նշանով)</t>
  </si>
  <si>
    <t xml:space="preserve">                Ա. ՆԵՐՔԻՆ ԱՂԲՅՈՒՐՆԵՐ                       (տող 8110+տող 8160)</t>
  </si>
  <si>
    <t>1. ՓՈԽԱՌՈՒ ՄԻՋՈՑՆԵՐ     (տող 8111+տող 8120)</t>
  </si>
  <si>
    <t xml:space="preserve"> 1.1. Արժեթղթեր (բացառությամբ բաժնետոմսերի և կապիտալում այլ մասնակցության) </t>
  </si>
  <si>
    <t xml:space="preserve">     X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</si>
  <si>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</si>
  <si>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</si>
  <si>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</si>
  <si>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</si>
  <si>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             (տող 8121+տող8140) </t>
  </si>
  <si>
    <t>1.2.1. Վարկեր</t>
  </si>
  <si>
    <t xml:space="preserve">  - վարկերի ստացում</t>
  </si>
  <si>
    <t>9112</t>
  </si>
  <si>
    <t>պետական բյուջեից</t>
  </si>
  <si>
    <t>այլ աղբյուրներից</t>
  </si>
  <si>
    <t xml:space="preserve">  - ստացված վարկերի հիմնական  գումարի մարում</t>
  </si>
  <si>
    <t>6112</t>
  </si>
  <si>
    <t>ՀՀ պետական բյուջեին</t>
  </si>
  <si>
    <t>այլ աղբյուրներին</t>
  </si>
  <si>
    <t>1.2.2. Փոխատվություններ</t>
  </si>
  <si>
    <t xml:space="preserve">  - բյուջետային փոխատվությունների ստացում</t>
  </si>
  <si>
    <t>ՀՀ պետական բյուջեից</t>
  </si>
  <si>
    <t>ՀՀ այլ համայնքների բյուջեներից</t>
  </si>
  <si>
    <t xml:space="preserve">  - ստացված փոխատվությունների գումարի մարում</t>
  </si>
  <si>
    <t>ՀՀ այլ համայնքների բյուջեներին</t>
  </si>
  <si>
    <t>2. ՖԻՆԱՆՍԱԿԱՆ ԱԿՏԻՎՆԵՐ           (տող8161+տող8170+տող8190-տող8197+տող8198+տող8199)</t>
  </si>
  <si>
    <t xml:space="preserve">2.1. Բաժնետոմսեր և կապիտալում այլ մասնակցություն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</si>
  <si>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</si>
  <si>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</si>
  <si>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թվումª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</si>
  <si>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</si>
  <si>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</si>
  <si>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 xml:space="preserve">2.2. Փոխատվություններ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</si>
  <si>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</si>
  <si>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</si>
  <si>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</si>
  <si>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</si>
  <si>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8194)</t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</si>
  <si>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</si>
  <si>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</si>
  <si>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</si>
  <si>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</si>
  <si>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</si>
  <si>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9193)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</si>
  <si>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</si>
  <si>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</si>
  <si>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(տող8010- տող 8110 - տող 8161 - տող 8170- տող 8190- տող 8197- տող 8198 - տող 8210)</t>
  </si>
  <si>
    <t>8199³</t>
  </si>
  <si>
    <t>որից` ծախսերի ֆինանսավորմանը չուղղված համայնքի բյուջեի միջոցների տարեսկզբի ազատ մնացորդի գումարը</t>
  </si>
  <si>
    <t xml:space="preserve">  Բ. ԱՐՏԱՔԻՆ ԱՂԲՅՈՒՐՆԵՐ  (տող 8210)</t>
  </si>
  <si>
    <t>1. ՓՈԽԱՌՈՒ ՄԻՋՈՑՆԵՐ  (տող 8211+տող 8220)</t>
  </si>
  <si>
    <t>9121</t>
  </si>
  <si>
    <t>6121</t>
  </si>
  <si>
    <t>1.2. Վարկեր և փոխատվություններ (ստացում և մարում)                          տող 8221+տող 8240</t>
  </si>
  <si>
    <t>9122</t>
  </si>
  <si>
    <t>6122</t>
  </si>
  <si>
    <t xml:space="preserve">  - փոխատվությունների ստացում</t>
  </si>
  <si>
    <t>Հող</t>
  </si>
  <si>
    <t>Համայնքի բյուջե մուտքագրվող անշարժ գույքի հարկ</t>
  </si>
  <si>
    <t xml:space="preserve">այդ թվում`  Համայնքի գույքին պատճառած վնասների փոխհատուցումից մուտքեր </t>
  </si>
  <si>
    <t>այդ թվում`                                                                              Բաժնետիրական ընկերություններում համայնքի մասնակցության դիմաց համայնքի բյուջե կատարվող մասհանումներ (շահաբաժիններ)</t>
  </si>
  <si>
    <t>3.4 Համայնքի բյուջեի եկամուտներ ապրանքների մատակարարումից և ծառայությունների մատուցումից      (տող 1341 + տող 1342 + տող 1343)</t>
  </si>
  <si>
    <t>այդ թվում`                                                                              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</si>
  <si>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>3.9 Այլ եկամուտներ   (տող 1391 + տող 1392 + տող 1393)</t>
  </si>
  <si>
    <t xml:space="preserve">այդ թվում`                                                                            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</si>
  <si>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այդ թվում`                                                                           Օրենքով պետական բյուջե ամրագրվող հարկերից և այլ պարտադիր վճարներից  մասհանումներ համայնքների բյուջեներ (տող 1162 + տող 1163 + տող 1164)</t>
  </si>
  <si>
    <t>այդ թվում`   1.1 Գույքային հարկեր անշարժ գույքից        (տող 1111 + տող 1112)</t>
  </si>
  <si>
    <t>այդ թվում`    1. ՀԱՐԿԵՐ ԵՎ ՏՈՒՐՔԵՐ                                            (տող 1110 + տող 1120 + տող 1130 + տող 1150 + տող 1160)</t>
  </si>
  <si>
    <t>այդ թվում`    Գույքահարկ համայնքների վարչական տարածքներում գտնվող շենքերի և շինությունների համար</t>
  </si>
  <si>
    <t>այդ թվում`  Տեղական տուրքեր (տող 1132 + տող 1133 + տող 1134 + տող 1135 + տող 1136 + տող 1137 + տող 1138 + տող 1139 + տող 1140 + տող 1141 + տող 1142+տող 1143+տող 1144+տող 1145+տող 1146+տող 1147+տող 1148)</t>
  </si>
  <si>
    <t>այդ թվում`  Համայնքի վարչական տարածքում նոր շենքերի, շինությունների և ոչ հիմնական շինությունների շինարարության (տեղադրման) թույլտվության համար (տող 1132.1 + տող 1333.2)</t>
  </si>
  <si>
    <t>որից`     ա) Հիմնական շենքերի և  շինությունների համար</t>
  </si>
  <si>
    <t>այդ թվում` Համայնքի բյուջե վճարվող պետական տուրքեր (տող 1152 + տող 1153 )</t>
  </si>
  <si>
    <t xml:space="preserve">այդ թվում`  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</si>
  <si>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այդ թվում`  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</si>
  <si>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որից`   ա) Պետական բյուջեից ֆինանսական համահարթեցման սկզբունքով տրամադրվող դոտացիաներ</t>
  </si>
  <si>
    <t>այդ թվում`   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</si>
  <si>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այդ թվում`      ա) Պետական բյուջեից կապիտալ ծախսերի ֆինանսավորման նպատակային հատկացումներ (սուբվենցիաներ)</t>
  </si>
  <si>
    <t xml:space="preserve">   3. ԱՅԼ ԵԿԱՄՈՒՏՆԵՐ    (տող 1310 + տող 1320 + տող 1330 + տող 1340 + տող 1350 + տող 1360 + տող 1370 + տող 1380 + տող 1390)</t>
  </si>
  <si>
    <t>այդ թվում`    3.1 Տոկոսներ</t>
  </si>
  <si>
    <t>այդ թվում`      Օրենքով նախատեսված դեպքերում բանկերում համայնքի բյուջեի ժամանակավոր ազատ միջոցների տեղաբաշխումից և դեպոզիտներից ստացված տոկոսավճարներ</t>
  </si>
  <si>
    <t xml:space="preserve">այդ թվում`    Համայնքի սեփականություն համարվող հողերի վարձակալության վարձավճարներ </t>
  </si>
  <si>
    <t>այդ թվում`     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</si>
  <si>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>այդ թվում`      Տեղական վճարներ</t>
  </si>
  <si>
    <t>այդ թվում`   Վարչական իրավախախտումների համար տեղական ինքնակառավարման մարմինների կողմից պատասխանատվության միջոցների կիրառումից եկամուտներ</t>
  </si>
  <si>
    <t>այդ թվում`   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</si>
  <si>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 xml:space="preserve">Գյումրի համայնքի ավագանու 2022 թ.-ի </t>
  </si>
  <si>
    <t xml:space="preserve"> Ընթացիկ դրամաշնորհներ պետական և համայնքների ոչ առևտրային կազմակերպություններին</t>
  </si>
  <si>
    <t>2022 ԹՎԱԿԱՆԻ ԲՅՈՒՋԵԻ ԾԱԽՍԵՐԻ ՀԱՄԵՄԱՏԱԿԱՆ ՎԵՐԼՈՒԾՈՒԹՅՈՒՆ ՆԱԽՈՐԴ ՏԱՐՎԱ ՓԱՍՏԱՑԻ, ԸՆԹԱՑԻԿ ՏԱՐՎԱ ՀԱՍՏԱՏՎԱԾ ԵՎ ՀԱՇՎԱՐԿԱՅԻՆ ՑՈՒՑԱՆԻՇՆԵՐԻ ՀԵՏ</t>
  </si>
  <si>
    <t>հազար դրամներով</t>
  </si>
  <si>
    <t>2021 թ</t>
  </si>
  <si>
    <t>2022 թ</t>
  </si>
  <si>
    <t>ՀԱՄԵՄԱՏԱԿԱՆ</t>
  </si>
  <si>
    <t>Բյուջեի փաստացի ծախսեր</t>
  </si>
  <si>
    <t>Հաստատված բյուջե</t>
  </si>
  <si>
    <t>Հաշվարկային ցուցանիշներ (ճշտված բյուջե)</t>
  </si>
  <si>
    <t>Բյուջեի նախագիծ</t>
  </si>
  <si>
    <t>13=10-7</t>
  </si>
  <si>
    <t>14=10-8</t>
  </si>
  <si>
    <t>15=10-9</t>
  </si>
  <si>
    <t>ԸՆԴԱՄԵՆԸ ԾԱԽՍԵՐ</t>
  </si>
  <si>
    <t xml:space="preserve">ԸՆԴՀԱՆՈՒՐ ԲՆՈՒՅԹԻ ՀԱՆՐԱՅԻՆ ԾԱՌԱՅՈՒԹՅՈՒՆՆԵՐ                                                                                        </t>
  </si>
  <si>
    <t xml:space="preserve">Օրենսդիր և գործադիր մարմիններ, պետական կառավարում </t>
  </si>
  <si>
    <t>1. Կառավարման մարմնի պահպանում</t>
  </si>
  <si>
    <t>Առողջապահական  և լաբորատոր նյութեր</t>
  </si>
  <si>
    <t>Ոչ նյութական հիմնական միջոցներ</t>
  </si>
  <si>
    <t>2. Վարչական օբյեկտների հիմնանորոգում</t>
  </si>
  <si>
    <t>1. Քաղաքացիական կացության ակտերի գրանցման ծառայության կազմակերպում /պատվիրակված լիազորություններ /</t>
  </si>
  <si>
    <t>Ներքին գործուղումներ</t>
  </si>
  <si>
    <t>Ընդհանուր բնույթի հանրային ծառայություններ գծով հետազոտական և նախագծային աշխատանքներ, այդ թվում</t>
  </si>
  <si>
    <t>1. Հետազոտական և նախագծանախահաշվային աշխատանքներ</t>
  </si>
  <si>
    <t>Ընդհանուր բնույթի հանրային ծառայություններ (այլ դասերին չպատկանող), այդ թվում`</t>
  </si>
  <si>
    <t>Գույքի նկատմամբ իրավունքների գրանցման, թույլտվությունների ստացման և տեղեկատվության տրամադրման հետ կապված ծառայություններ</t>
  </si>
  <si>
    <t>Փոխառությունների և վարկերի սպասարկում</t>
  </si>
  <si>
    <t xml:space="preserve">ՊԱՇՏՊԱՆՈՒԹՅՈՒՆ </t>
  </si>
  <si>
    <t>Հատուկ նպատակային այլ նյութեր</t>
  </si>
  <si>
    <t>ՏՆՏԵՍԱԿԱՆ ՀԱՐԱԲԵՐՈՒԹՅՈՒՆՆԵՐ</t>
  </si>
  <si>
    <t>Այլ մեքենաներ և սարքավորումներ</t>
  </si>
  <si>
    <t>ՇՐՋԱԿԱ ՄԻՋԱՎԱՅՐԻ ՊԱՇՏՊԱՆՈՒԹՅՈՒՆ</t>
  </si>
  <si>
    <t>Պարտադիր վճարներ</t>
  </si>
  <si>
    <t>ԲՆԱԿԱՐԱՆԱՅԻՆ ՇԻՆԱՐԱՐՈՒԹՅՈՒՆ ԵՎ ԿՈՄՈՒՆԱԼ ԾԱՌԱՅՈՒԹՅՈՒՆ</t>
  </si>
  <si>
    <t>ՀԱՆԳԻՍՏ, ՄՇԱԿՈՒՅԹ ԵՎ ԿՐՈՆ</t>
  </si>
  <si>
    <t>Սուբսիդիաներ ոչֆինանսական համայնքային կազմակերպություններին</t>
  </si>
  <si>
    <t xml:space="preserve">Նվիրատվություններ այլ շահույթ չհետապնդող         կազմակերպություններին                                                                                                                         </t>
  </si>
  <si>
    <t>Կրթական, մշակութային և սպորտային նպաստներ բյուջեից</t>
  </si>
  <si>
    <t>ԿՐԹՈՒԹՅՈՒՆ</t>
  </si>
  <si>
    <t>ՍՈՑԻԱԼԱԿԱՆ ՊԱՇՏՊԱՆՈՒԹՅՈՒՆ</t>
  </si>
  <si>
    <t>Շենքերի և շինությունների կառուցում</t>
  </si>
  <si>
    <t>ՀԻՄՆԱԿԱՆ ԲԱԺԻՆՆԵՐԻՆ ՉԴԱՍՎՈՂ ՊԱՀՈՒՍՏԱՅԻՆ ՖՈՆԴԵՐ</t>
  </si>
  <si>
    <t xml:space="preserve">Համայնքի պահուստային ֆոնդ </t>
  </si>
  <si>
    <t>աղյուսակ 1</t>
  </si>
  <si>
    <t>ԳՅՈՒՄՐԻ ՀԱՄԱՅՆՔԻ 2022 ԹՎԱԿԱՆԻ ԲՅՈՒՋԵՈՎ ՆԱԽԱՏԵՍՎՈՂ ԵԿԱՄՈՒՏՆԵՐԻ, ՆԱԽՈՐԴ ՏԱՐՎԱ ԲՅՈՒՋԵԻ ՓԱՍՏԱՑԻ, ԸՆԹԱՑԻԿ ԲՅՈՒՋԵՏԱՅԻՆ ՏԱՐՎԱ ՀԱՍՏԱՏՎԱԾ ԵՎ ՀԱՇՎԱՐԿԱՅԻՆ ՑՈՒՑԱՆԻՇՆԵՐԻ ՀԱՄԵՄԱՏԱԿԱՆ ՎԵՐԼՈՒԾՈՒԹՅՈՒՆ</t>
  </si>
  <si>
    <t>NN</t>
  </si>
  <si>
    <t xml:space="preserve">Փաստացի մուտքեր </t>
  </si>
  <si>
    <t>6=5-2</t>
  </si>
  <si>
    <t>7=5-3</t>
  </si>
  <si>
    <t>8=5-4</t>
  </si>
  <si>
    <t xml:space="preserve">ԸՆԴԱՄԵՆԸ ԵԿԱՄՈՒՏՆԵՐ    </t>
  </si>
  <si>
    <t xml:space="preserve">1.ՀԱՐԿԵՐ ԵՎ ՏՈՒՐՔԵՐ               </t>
  </si>
  <si>
    <t>1.1 Գույքային հարկեր անշարժ գույքից, այդ թվում`</t>
  </si>
  <si>
    <t>Գույքահարկ համայնքների վարչական տարածքներում գտնվող շենքերի և շինությունների համար</t>
  </si>
  <si>
    <t xml:space="preserve"> 1.2 Գույքային հարկեր այլ գույքից, այդ թվում`</t>
  </si>
  <si>
    <t>Գույքահարկ փոխադրամիջոցների համար</t>
  </si>
  <si>
    <t>1.3 Տեղական տուրքեր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</si>
  <si>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</si>
  <si>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</si>
  <si>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</si>
  <si>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</si>
  <si>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</si>
  <si>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</si>
  <si>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</si>
  <si>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</si>
  <si>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</si>
  <si>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</si>
  <si>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</si>
  <si>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</si>
  <si>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</si>
  <si>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</si>
  <si>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</si>
  <si>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</si>
  <si>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1.4 Համայնքի բյուջե վճարվող պետական տուրքեր  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</si>
  <si>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</si>
  <si>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</si>
  <si>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</si>
  <si>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</si>
  <si>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</si>
  <si>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</si>
  <si>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</si>
  <si>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</si>
  <si>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</t>
  </si>
  <si>
    <t xml:space="preserve">2.1  Ընթացիկ արտաքին պաշտոնական դրամաշնորհներ` ստացված այլ պետություններից,  այդ թվում` 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</si>
  <si>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</si>
  <si>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</si>
  <si>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</si>
  <si>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</si>
  <si>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</si>
  <si>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2.1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</si>
  <si>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</si>
  <si>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</si>
  <si>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2.2 Պետական բյուջեից համայնքի վարչական բյուջեին տրամադրվող այլ դոտացիաներ</t>
  </si>
  <si>
    <t>2.3 Պետական բյուջեից համայնքի վարչական բյուջեին տրամադրվող նպատակային հատկացումներ  (սուբվենցիա)</t>
  </si>
  <si>
    <t xml:space="preserve"> ՀՀ այլ համայնքների բյուջեներից ընթացիկ ծախսերի ֆինանսավորման նպատակով ստացվող պաշտոնական դրամաշնորհներ</t>
  </si>
  <si>
    <t>2.4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</si>
  <si>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</si>
  <si>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ԵԿԱՄՈՒՏՆԵՐ, այդ թվում`    </t>
  </si>
  <si>
    <t>3.1 Տոկոսներ այդ թվում`</t>
  </si>
  <si>
    <t>Օրենքով նախատեսվ. դեպքերում բանկ. համայնքի բյուջեի ժամ. ազատ միջոց-ի տեղաբաշխ-ից և դեպոզիտ-ից ստ.տոկոսավճար-</t>
  </si>
  <si>
    <t>Բաժնետիր. ընկեր-ում  համայնքի մասնակցության դիմաց   համայնքի բյուջե կատարվող մասհանումներ  (շահաբաժին-ր)</t>
  </si>
  <si>
    <t xml:space="preserve">3.1 Գույքի վարձակալությունից եկամուտներ, այդ թվում`    </t>
  </si>
  <si>
    <t xml:space="preserve">Համայնքի սեփականություն համարվող հողերի վարձակալության վարձավճարներ </t>
  </si>
  <si>
    <t>3.4 Համայնքի բյուջեի եկամուտներ ապրանքների մատակարարումից և ծառայությունների մատուցումից   (տող 1341 + տող 1342+ տող 1343)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</si>
  <si>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</si>
  <si>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>3.2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</si>
  <si>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3.3 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</si>
  <si>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3.4 Վարչական գանձումներ, այդ թվում` </t>
  </si>
  <si>
    <t>Տեղական վճարներ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</si>
  <si>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</si>
  <si>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</si>
  <si>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</si>
  <si>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Աղբահանություն, այդ թվում`</t>
  </si>
  <si>
    <t xml:space="preserve">Ֆիզիկական անձանց </t>
  </si>
  <si>
    <t>Իրավաբանական անձանց</t>
  </si>
  <si>
    <t>Կոշտ թափոններ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</si>
  <si>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</si>
  <si>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</si>
  <si>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</si>
  <si>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</si>
  <si>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</si>
  <si>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</si>
  <si>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</si>
  <si>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</si>
  <si>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Համայնքն սպասարկող անասնաբույժի ծառայությունների դիմաց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</si>
  <si>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</si>
  <si>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</si>
  <si>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3.5 Մուտքեր տույժերից, տուգանքներից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</si>
  <si>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</si>
  <si>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3.7 Ընթացիկ ոչ պաշտոնական դրամաշնորհներ (տող 1371 + տող 1372)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</si>
  <si>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</si>
  <si>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</si>
  <si>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</si>
  <si>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</si>
  <si>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3.6 Այլ եկամուտներ</t>
  </si>
  <si>
    <t>ՖՈՆԴԱՅԻՆ ԵԿԱՄՈՒՏՆԵՐ</t>
  </si>
  <si>
    <t>ԸՆԴԱՆԵՆԸ ՎԱՐՉԱԿԱՆ ԵԿԱՄՈՒՏՆԵՐ</t>
  </si>
  <si>
    <t>ԸՆԴԱՆԵՆԸ ՍԵՓԱԿԱՆ ԵԿԱՄՈՒՏՆԵՐ</t>
  </si>
  <si>
    <t>Տարեվերջի (տարեսկզբի) ազատ մնացորդ, որից</t>
  </si>
  <si>
    <t>Սուբվենցիայի հետ վերադարձ</t>
  </si>
  <si>
    <t>2023 թ</t>
  </si>
  <si>
    <t>2023 թ բյուջեի նախագծի և 2022թ. հաստատված բյուջեի</t>
  </si>
  <si>
    <t xml:space="preserve">2023 թ բյուջեի նախագծի և 2022թ.  հաշվարկային ցուցանիշների  </t>
  </si>
  <si>
    <t>2023 թ բյուջեի նախագծի և 2021թ. փաստացի մուտքերի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</si>
  <si>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</si>
  <si>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</si>
  <si>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>2023 թ բյուջեի և 2021թ. փաստացի ծախսերի</t>
  </si>
  <si>
    <t>2023 թ բյուջեի և 2022թ. հաստատված բյուջեի</t>
  </si>
  <si>
    <t xml:space="preserve">2023 թ բյուջեի և 2022թ.  հաշվարկային ցուցանիշների  </t>
  </si>
  <si>
    <t>Ընթացիկ դրամաշնորհներ պետական և համայնքների ոչ առևտրային կազմակերպություններին</t>
  </si>
  <si>
    <t>Շենքերի և շինությունների ձեռք բերում</t>
  </si>
  <si>
    <t>Համայնքի տարածքում սահմանափակման ենթակա ծառայության օբյեկտի գործունեության թույլտվության համար</t>
  </si>
  <si>
    <t>Պարգևատրումներ, դրամական խրախուսումներ և հատուկ վճարներ</t>
  </si>
  <si>
    <t>Համակարգչային ծառայություններ</t>
  </si>
  <si>
    <t>Շենքերի և կառույցների ընթացիկ նորոգում և պահպանում</t>
  </si>
  <si>
    <t>Տարեվերջի ազատ մնացորդները ներառված չեն ճշտված բյուջեների ընդամենը եկամուտներ տողում</t>
  </si>
  <si>
    <t>2023 թվականի բյուջեի սյունակում արտացոլված չէ տարեվերջի ազատ մնացորդը</t>
  </si>
  <si>
    <t xml:space="preserve">                                  դեկտեմբերի 26-ի N 266 Ն որոշման &gt;&gt;</t>
  </si>
  <si>
    <t xml:space="preserve">&lt;&lt;Հավելված </t>
  </si>
  <si>
    <t xml:space="preserve">Գյումրի համայնքի ավագանու 2023 թ.-ի </t>
  </si>
  <si>
    <t>Հավելված 4</t>
  </si>
  <si>
    <t>a</t>
  </si>
  <si>
    <t xml:space="preserve">դեկտեմբերի  13-ի N 251-Ն որոշման </t>
  </si>
  <si>
    <t xml:space="preserve">  դեկտեմբերի 26-ի N 266 Ն որոշման &gt;&gt;</t>
  </si>
  <si>
    <t>Հավելված 3`</t>
  </si>
  <si>
    <t xml:space="preserve">&lt;&lt;Հավելված` </t>
  </si>
  <si>
    <t xml:space="preserve"> դեկտեմբերի 26-ի N 266 Ն որոշման &gt;&gt;</t>
  </si>
  <si>
    <t xml:space="preserve">               դեկտեմբերի 13-ի N  251-Ն որոշման </t>
  </si>
  <si>
    <t xml:space="preserve">                 դեկտեմբերի  13 -ի N 251-Ն որոշման </t>
  </si>
  <si>
    <t>Հավելված 1՝</t>
  </si>
  <si>
    <t xml:space="preserve">Հավելված </t>
  </si>
  <si>
    <t xml:space="preserve">                                  դեկտեմբերի 26-ի N 266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</si>
</sst>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164" formatCode="#,##0.0"/>
    <numFmt numFmtId="165" formatCode="0000"/>
    <numFmt numFmtId="166" formatCode="000"/>
    <numFmt numFmtId="167" formatCode="0.0"/>
    <numFmt numFmtId="168" formatCode="#,##0.0000"/>
    <numFmt numFmtId="169" formatCode="#,##0.000000000"/>
  </numFmts>
  <fonts count="40" x14ac:knownFonts="1">
    <font>
      <sz val="11"/>
      <color theme="1"/>
      <name val="Calibri"/>
      <family val="2"/>
      <charset val="1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i/>
      <sz val="10"/>
      <name val="GHEA Grapalat"/>
      <family val="3"/>
    </font>
    <font>
      <b/>
      <sz val="14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b/>
      <i/>
      <sz val="12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b/>
      <i/>
      <sz val="10"/>
      <name val="GHEA Grapalat"/>
      <family val="3"/>
    </font>
    <font>
      <sz val="14"/>
      <name val="GHEA Grapalat"/>
      <family val="3"/>
    </font>
    <font>
      <sz val="10"/>
      <name val="Arial"/>
      <family val="2"/>
      <charset val="204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b/>
      <sz val="9"/>
      <name val="Arial Armenian"/>
      <family val="2"/>
    </font>
    <font>
      <sz val="11"/>
      <name val="Arial Armenian"/>
      <family val="2"/>
    </font>
    <font>
      <sz val="11"/>
      <name val="Arial LatArm"/>
      <family val="2"/>
    </font>
    <font>
      <i/>
      <sz val="11"/>
      <name val="GHEA Grapalat"/>
      <family val="3"/>
    </font>
    <font>
      <sz val="11"/>
      <color indexed="8"/>
      <name val="Arial Armenian"/>
      <family val="2"/>
    </font>
    <font>
      <sz val="11"/>
      <color indexed="8"/>
      <name val="Calibri"/>
      <family val="2"/>
    </font>
    <font>
      <sz val="10"/>
      <name val="Arial LatArm"/>
      <family val="2"/>
    </font>
    <font>
      <b/>
      <sz val="14"/>
      <name val="Arial LatArm"/>
      <family val="2"/>
    </font>
    <font>
      <sz val="8"/>
      <name val="Arial LatArm"/>
      <family val="2"/>
    </font>
    <font>
      <sz val="11"/>
      <color indexed="8"/>
      <name val="GHEA Grapalat"/>
      <family val="3"/>
    </font>
    <font>
      <sz val="10"/>
      <color indexed="8"/>
      <name val="GHEA Grapalat"/>
      <family val="3"/>
    </font>
    <font>
      <b/>
      <sz val="11"/>
      <name val="GHEA Grapalat"/>
      <family val="3"/>
    </font>
    <font>
      <b/>
      <sz val="11"/>
      <color indexed="8"/>
      <name val="GHEA Grapalat"/>
      <family val="3"/>
    </font>
    <font>
      <b/>
      <sz val="10"/>
      <color indexed="8"/>
      <name val="GHEA Grapalat"/>
      <family val="3"/>
    </font>
    <font>
      <b/>
      <sz val="9"/>
      <color indexed="8"/>
      <name val="GHEA Grapalat"/>
      <family val="3"/>
    </font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sz val="11"/>
      <color theme="1"/>
      <name val="Arial Armenian"/>
      <family val="2"/>
    </font>
    <font>
      <b/>
      <sz val="12"/>
      <color theme="1"/>
      <name val="GHEA Grapalat"/>
      <family val="3"/>
    </font>
    <font>
      <b/>
      <u/>
      <sz val="11"/>
      <color theme="1"/>
      <name val="GHEA Grapalat"/>
      <family val="3"/>
    </font>
    <font>
      <b/>
      <sz val="11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hair">
        <color rgb="FFFFFFFF"/>
      </left>
      <right/>
      <top style="hair">
        <color rgb="FFFFFFFF"/>
      </top>
      <bottom style="thin">
        <color indexed="64"/>
      </bottom>
      <diagonal/>
    </border>
    <border>
      <left/>
      <right style="hair">
        <color rgb="FFFFFFFF"/>
      </right>
      <top style="hair">
        <color rgb="FFFFFFFF"/>
      </top>
      <bottom style="thin">
        <color indexed="64"/>
      </bottom>
      <diagonal/>
    </border>
    <border>
      <left style="thin">
        <color indexed="64"/>
      </left>
      <right style="thin">
        <color rgb="FFB0B0B0"/>
      </right>
      <top style="thin">
        <color indexed="64"/>
      </top>
      <bottom style="thin">
        <color indexed="64"/>
      </bottom>
      <diagonal/>
    </border>
    <border>
      <left style="hair">
        <color rgb="FFB0B0B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B0B0B0"/>
      </left>
      <right style="thin">
        <color rgb="FFB0B0B0"/>
      </right>
      <top style="thin">
        <color indexed="64"/>
      </top>
      <bottom style="thin">
        <color indexed="64"/>
      </bottom>
      <diagonal/>
    </border>
    <border>
      <left style="hair">
        <color rgb="FFFFFFFF"/>
      </left>
      <right/>
      <top style="hair">
        <color rgb="FFFFFFFF"/>
      </top>
      <bottom/>
      <diagonal/>
    </border>
    <border>
      <left/>
      <right/>
      <top style="hair">
        <color rgb="FFFFFFFF"/>
      </top>
      <bottom/>
      <diagonal/>
    </border>
    <border>
      <left/>
      <right style="hair">
        <color rgb="FFFFFFFF"/>
      </right>
      <top style="hair">
        <color rgb="FFFFFFFF"/>
      </top>
      <bottom/>
      <diagonal/>
    </border>
    <border>
      <left style="hair">
        <color rgb="FFFFFFFF"/>
      </left>
      <right/>
      <top/>
      <bottom/>
      <diagonal/>
    </border>
    <border>
      <left/>
      <right style="hair">
        <color rgb="FFFFFFFF"/>
      </right>
      <top/>
      <bottom/>
      <diagonal/>
    </border>
    <border>
      <left style="hair">
        <color rgb="FFFFFFFF"/>
      </left>
      <right/>
      <top/>
      <bottom style="hair">
        <color rgb="FFFFFFFF"/>
      </bottom>
      <diagonal/>
    </border>
    <border>
      <left/>
      <right/>
      <top/>
      <bottom style="hair">
        <color rgb="FFFFFFFF"/>
      </bottom>
      <diagonal/>
    </border>
    <border>
      <left/>
      <right style="hair">
        <color rgb="FFFFFFFF"/>
      </right>
      <top/>
      <bottom style="hair">
        <color rgb="FFFFFFFF"/>
      </bottom>
      <diagonal/>
    </border>
    <border>
      <left style="thin">
        <color indexed="0"/>
      </left>
      <right style="thin">
        <color rgb="FFB0B0B0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indexed="8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rgb="FFB0B0B0"/>
      </right>
      <top style="thin">
        <color indexed="8"/>
      </top>
      <bottom style="thin">
        <color indexed="0"/>
      </bottom>
      <diagonal/>
    </border>
  </borders>
  <cellStyleXfs count="54">
    <xf numFmtId="0" fontId="0" fillId="0" borderId="0"/>
    <xf numFmtId="0" fontId="24" fillId="0" borderId="44" applyNumberFormat="0" applyFont="0" applyFill="0" applyAlignment="0" applyProtection="0"/>
    <xf numFmtId="0" fontId="25" fillId="0" borderId="45" applyNumberFormat="0" applyFill="0" applyProtection="0">
      <alignment horizontal="center" vertical="center"/>
    </xf>
    <xf numFmtId="4" fontId="27" fillId="0" borderId="46" applyFill="0" applyProtection="0">
      <alignment horizontal="center" vertical="center"/>
    </xf>
    <xf numFmtId="0" fontId="26" fillId="0" borderId="44" applyNumberFormat="0" applyFill="0" applyProtection="0">
      <alignment horizontal="center" vertical="center"/>
    </xf>
    <xf numFmtId="0" fontId="26" fillId="0" borderId="44" applyNumberFormat="0" applyFill="0" applyProtection="0">
      <alignment horizontal="center"/>
    </xf>
    <xf numFmtId="42" fontId="15" fillId="0" borderId="0" applyFont="0" applyFill="0" applyBorder="0" applyAlignment="0" applyProtection="0"/>
    <xf numFmtId="0" fontId="25" fillId="0" borderId="45" applyNumberFormat="0" applyFill="0" applyProtection="0">
      <alignment horizontal="left" vertical="center" wrapText="1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4" fillId="0" borderId="0"/>
    <xf numFmtId="0" fontId="1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5" fillId="0" borderId="0"/>
    <xf numFmtId="0" fontId="3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4" fontId="27" fillId="0" borderId="46" applyFill="0" applyProtection="0">
      <alignment horizontal="right" vertical="center"/>
    </xf>
    <xf numFmtId="0" fontId="27" fillId="0" borderId="45" applyNumberFormat="0" applyFill="0" applyProtection="0">
      <alignment horizontal="right" vertical="center"/>
    </xf>
    <xf numFmtId="4" fontId="25" fillId="0" borderId="45" applyFill="0" applyProtection="0">
      <alignment horizontal="right" vertical="center"/>
    </xf>
    <xf numFmtId="0" fontId="15" fillId="0" borderId="0"/>
  </cellStyleXfs>
  <cellXfs count="366">
    <xf numFmtId="0" fontId="0" fillId="0" borderId="0" xfId="0"/>
    <xf numFmtId="0" fontId="35" fillId="0" borderId="0" xfId="0" applyFont="1"/>
    <xf numFmtId="0" fontId="1" fillId="0" borderId="0" xfId="0" applyFont="1"/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/>
    <xf numFmtId="167" fontId="5" fillId="0" borderId="1" xfId="0" applyNumberFormat="1" applyFont="1" applyBorder="1" applyAlignment="1" applyProtection="1">
      <alignment horizontal="center" vertical="top" wrapText="1"/>
      <protection hidden="1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8" fillId="0" borderId="0" xfId="0" applyFont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9" fillId="0" borderId="6" xfId="0" applyFont="1" applyBorder="1" applyAlignment="1">
      <alignment horizontal="center" vertical="center"/>
    </xf>
    <xf numFmtId="0" fontId="10" fillId="0" borderId="0" xfId="0" applyFont="1"/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/>
    <xf numFmtId="165" fontId="9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165" fontId="4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0" fontId="4" fillId="0" borderId="0" xfId="0" applyFont="1"/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 vertical="top"/>
      <protection hidden="1"/>
    </xf>
    <xf numFmtId="49" fontId="1" fillId="0" borderId="1" xfId="0" applyNumberFormat="1" applyFont="1" applyBorder="1" applyAlignment="1" applyProtection="1">
      <alignment horizontal="center" vertical="center" wrapText="1"/>
      <protection hidden="1"/>
    </xf>
    <xf numFmtId="49" fontId="1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 applyProtection="1">
      <alignment horizontal="left" vertical="center" wrapText="1" readingOrder="1"/>
      <protection hidden="1"/>
    </xf>
    <xf numFmtId="0" fontId="1" fillId="0" borderId="1" xfId="0" applyFont="1" applyBorder="1" applyAlignment="1" applyProtection="1">
      <alignment horizontal="left" vertical="center" readingOrder="1"/>
      <protection hidden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49" fontId="1" fillId="0" borderId="1" xfId="0" applyNumberFormat="1" applyFont="1" applyBorder="1" applyAlignment="1" applyProtection="1">
      <alignment horizontal="center" wrapText="1"/>
      <protection hidden="1"/>
    </xf>
    <xf numFmtId="0" fontId="1" fillId="0" borderId="10" xfId="13" applyFont="1" applyBorder="1" applyAlignment="1">
      <alignment horizontal="center" vertical="center" wrapText="1"/>
    </xf>
    <xf numFmtId="0" fontId="1" fillId="0" borderId="11" xfId="13" applyFont="1" applyBorder="1" applyAlignment="1">
      <alignment horizontal="center" vertical="center" wrapText="1"/>
    </xf>
    <xf numFmtId="0" fontId="1" fillId="0" borderId="1" xfId="13" applyFont="1" applyBorder="1" applyAlignment="1">
      <alignment horizontal="center" vertical="center" wrapText="1"/>
    </xf>
    <xf numFmtId="0" fontId="1" fillId="0" borderId="12" xfId="13" applyFont="1" applyBorder="1" applyAlignment="1">
      <alignment horizontal="center" vertical="center" wrapText="1"/>
    </xf>
    <xf numFmtId="164" fontId="2" fillId="0" borderId="13" xfId="13" applyNumberFormat="1" applyFont="1" applyBorder="1" applyAlignment="1">
      <alignment horizontal="center" vertical="center" wrapText="1"/>
    </xf>
    <xf numFmtId="164" fontId="2" fillId="0" borderId="3" xfId="13" applyNumberFormat="1" applyFont="1" applyBorder="1" applyAlignment="1">
      <alignment horizontal="center" vertical="center" wrapText="1"/>
    </xf>
    <xf numFmtId="0" fontId="1" fillId="0" borderId="1" xfId="13" applyFont="1" applyBorder="1" applyAlignment="1">
      <alignment vertical="center" wrapText="1"/>
    </xf>
    <xf numFmtId="164" fontId="1" fillId="0" borderId="1" xfId="13" applyNumberFormat="1" applyFont="1" applyBorder="1" applyAlignment="1">
      <alignment horizontal="center" vertical="center"/>
    </xf>
    <xf numFmtId="1" fontId="1" fillId="0" borderId="1" xfId="13" applyNumberFormat="1" applyFont="1" applyBorder="1" applyAlignment="1">
      <alignment horizontal="center" vertical="center" wrapText="1"/>
    </xf>
    <xf numFmtId="0" fontId="2" fillId="0" borderId="1" xfId="13" applyFont="1" applyBorder="1" applyAlignment="1">
      <alignment vertical="center" wrapText="1"/>
    </xf>
    <xf numFmtId="1" fontId="2" fillId="0" borderId="1" xfId="13" applyNumberFormat="1" applyFont="1" applyBorder="1" applyAlignment="1">
      <alignment horizontal="center" vertical="center" wrapText="1"/>
    </xf>
    <xf numFmtId="164" fontId="2" fillId="0" borderId="1" xfId="13" applyNumberFormat="1" applyFont="1" applyBorder="1" applyAlignment="1">
      <alignment horizontal="center" vertical="center" wrapText="1"/>
    </xf>
    <xf numFmtId="0" fontId="1" fillId="0" borderId="1" xfId="13" applyFont="1" applyBorder="1" applyAlignment="1">
      <alignment horizontal="left" vertical="center" wrapText="1"/>
    </xf>
    <xf numFmtId="0" fontId="1" fillId="0" borderId="0" xfId="13" applyFont="1" applyAlignment="1">
      <alignment vertical="center" wrapText="1"/>
    </xf>
    <xf numFmtId="0" fontId="2" fillId="0" borderId="14" xfId="13" applyFont="1" applyBorder="1" applyAlignment="1">
      <alignment horizontal="center" wrapText="1"/>
    </xf>
    <xf numFmtId="0" fontId="1" fillId="0" borderId="0" xfId="13" applyFont="1" applyAlignment="1">
      <alignment horizontal="center" vertical="center" wrapText="1"/>
    </xf>
    <xf numFmtId="49" fontId="8" fillId="0" borderId="1" xfId="13" applyNumberFormat="1" applyFont="1" applyBorder="1" applyAlignment="1">
      <alignment horizontal="justify" vertical="center" wrapText="1"/>
    </xf>
    <xf numFmtId="0" fontId="16" fillId="0" borderId="0" xfId="0" applyFont="1"/>
    <xf numFmtId="0" fontId="1" fillId="0" borderId="0" xfId="0" applyFont="1" applyAlignment="1" applyProtection="1">
      <alignment horizontal="center"/>
      <protection hidden="1"/>
    </xf>
    <xf numFmtId="0" fontId="2" fillId="0" borderId="0" xfId="0" applyFont="1"/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9" fillId="0" borderId="19" xfId="0" applyFont="1" applyBorder="1" applyAlignment="1">
      <alignment horizontal="center"/>
    </xf>
    <xf numFmtId="0" fontId="1" fillId="0" borderId="14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9" fillId="0" borderId="17" xfId="0" applyFont="1" applyBorder="1"/>
    <xf numFmtId="0" fontId="3" fillId="0" borderId="20" xfId="0" applyFont="1" applyBorder="1" applyAlignment="1">
      <alignment horizontal="center" wrapText="1"/>
    </xf>
    <xf numFmtId="164" fontId="3" fillId="0" borderId="19" xfId="0" applyNumberFormat="1" applyFont="1" applyBorder="1" applyAlignment="1">
      <alignment horizontal="center" vertical="center" wrapText="1"/>
    </xf>
    <xf numFmtId="164" fontId="17" fillId="0" borderId="0" xfId="0" applyNumberFormat="1" applyFont="1" applyAlignment="1">
      <alignment horizontal="right" wrapText="1"/>
    </xf>
    <xf numFmtId="167" fontId="17" fillId="0" borderId="0" xfId="0" applyNumberFormat="1" applyFont="1" applyAlignment="1">
      <alignment horizontal="center" vertical="center" wrapText="1"/>
    </xf>
    <xf numFmtId="164" fontId="17" fillId="0" borderId="0" xfId="0" applyNumberFormat="1" applyFont="1" applyAlignment="1">
      <alignment wrapText="1"/>
    </xf>
    <xf numFmtId="167" fontId="17" fillId="0" borderId="0" xfId="0" applyNumberFormat="1" applyFont="1" applyAlignment="1">
      <alignment wrapText="1"/>
    </xf>
    <xf numFmtId="0" fontId="18" fillId="0" borderId="0" xfId="0" applyFont="1"/>
    <xf numFmtId="0" fontId="17" fillId="0" borderId="0" xfId="0" applyFont="1"/>
    <xf numFmtId="49" fontId="19" fillId="0" borderId="0" xfId="0" applyNumberFormat="1" applyFont="1" applyAlignment="1">
      <alignment horizontal="center" vertical="center" wrapText="1"/>
    </xf>
    <xf numFmtId="0" fontId="36" fillId="0" borderId="0" xfId="0" applyFont="1"/>
    <xf numFmtId="0" fontId="35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20" fillId="2" borderId="1" xfId="0" applyFont="1" applyFill="1" applyBorder="1" applyAlignment="1" applyProtection="1">
      <alignment horizontal="center" wrapText="1"/>
      <protection hidden="1"/>
    </xf>
    <xf numFmtId="0" fontId="20" fillId="0" borderId="0" xfId="0" applyFont="1" applyProtection="1">
      <protection hidden="1"/>
    </xf>
    <xf numFmtId="49" fontId="20" fillId="2" borderId="1" xfId="0" applyNumberFormat="1" applyFont="1" applyFill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20" fillId="2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20" fillId="2" borderId="3" xfId="0" applyFont="1" applyFill="1" applyBorder="1" applyAlignment="1" applyProtection="1">
      <alignment horizontal="center"/>
      <protection hidden="1"/>
    </xf>
    <xf numFmtId="0" fontId="21" fillId="0" borderId="13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20" fillId="0" borderId="7" xfId="0" applyFont="1" applyBorder="1" applyAlignment="1" applyProtection="1">
      <alignment horizontal="center"/>
      <protection hidden="1"/>
    </xf>
    <xf numFmtId="0" fontId="36" fillId="0" borderId="1" xfId="0" applyFont="1" applyBorder="1"/>
    <xf numFmtId="0" fontId="3" fillId="0" borderId="1" xfId="0" applyFont="1" applyBorder="1" applyAlignment="1" applyProtection="1">
      <alignment horizontal="center"/>
      <protection hidden="1"/>
    </xf>
    <xf numFmtId="0" fontId="22" fillId="0" borderId="1" xfId="0" applyFont="1" applyBorder="1" applyAlignment="1" applyProtection="1">
      <alignment horizontal="center" wrapText="1"/>
      <protection hidden="1"/>
    </xf>
    <xf numFmtId="0" fontId="20" fillId="0" borderId="1" xfId="0" applyFont="1" applyBorder="1" applyAlignment="1" applyProtection="1">
      <alignment horizontal="center" wrapText="1"/>
      <protection hidden="1"/>
    </xf>
    <xf numFmtId="0" fontId="22" fillId="0" borderId="1" xfId="0" applyFont="1" applyBorder="1" applyAlignment="1" applyProtection="1">
      <alignment horizontal="center"/>
      <protection hidden="1"/>
    </xf>
    <xf numFmtId="49" fontId="23" fillId="0" borderId="1" xfId="0" applyNumberFormat="1" applyFont="1" applyBorder="1" applyAlignment="1" applyProtection="1">
      <alignment horizontal="center" wrapText="1"/>
      <protection hidden="1"/>
    </xf>
    <xf numFmtId="0" fontId="1" fillId="0" borderId="45" xfId="7" applyFont="1" applyFill="1">
      <alignment horizontal="left" vertical="center" wrapText="1"/>
    </xf>
    <xf numFmtId="0" fontId="1" fillId="2" borderId="0" xfId="13" applyFont="1" applyFill="1" applyAlignment="1">
      <alignment vertical="center" wrapText="1"/>
    </xf>
    <xf numFmtId="0" fontId="1" fillId="2" borderId="0" xfId="13" applyFont="1" applyFill="1" applyAlignment="1">
      <alignment horizontal="center" vertical="center" wrapText="1"/>
    </xf>
    <xf numFmtId="0" fontId="9" fillId="0" borderId="0" xfId="13" applyFont="1" applyAlignment="1">
      <alignment horizontal="center" vertical="center" wrapText="1"/>
    </xf>
    <xf numFmtId="49" fontId="1" fillId="0" borderId="12" xfId="13" applyNumberFormat="1" applyFont="1" applyBorder="1" applyAlignment="1">
      <alignment horizontal="center" vertical="center" wrapText="1"/>
    </xf>
    <xf numFmtId="0" fontId="2" fillId="0" borderId="1" xfId="13" quotePrefix="1" applyFont="1" applyBorder="1" applyAlignment="1">
      <alignment horizontal="center" vertical="center" wrapText="1"/>
    </xf>
    <xf numFmtId="0" fontId="2" fillId="0" borderId="1" xfId="13" applyFont="1" applyBorder="1" applyAlignment="1">
      <alignment horizontal="center" vertical="center" wrapText="1"/>
    </xf>
    <xf numFmtId="49" fontId="1" fillId="0" borderId="1" xfId="13" quotePrefix="1" applyNumberFormat="1" applyFont="1" applyBorder="1" applyAlignment="1">
      <alignment horizontal="center" vertical="center" wrapText="1"/>
    </xf>
    <xf numFmtId="164" fontId="1" fillId="0" borderId="1" xfId="13" applyNumberFormat="1" applyFont="1" applyBorder="1" applyAlignment="1">
      <alignment horizontal="center" vertical="center" wrapText="1"/>
    </xf>
    <xf numFmtId="0" fontId="1" fillId="0" borderId="1" xfId="13" quotePrefix="1" applyFont="1" applyBorder="1" applyAlignment="1">
      <alignment horizontal="center" vertical="center" wrapText="1"/>
    </xf>
    <xf numFmtId="49" fontId="1" fillId="0" borderId="1" xfId="13" applyNumberFormat="1" applyFont="1" applyBorder="1" applyAlignment="1">
      <alignment horizontal="center" vertical="center" wrapText="1"/>
    </xf>
    <xf numFmtId="0" fontId="1" fillId="0" borderId="1" xfId="13" applyFont="1" applyBorder="1" applyAlignment="1">
      <alignment horizontal="centerContinuous" vertical="center" wrapText="1"/>
    </xf>
    <xf numFmtId="49" fontId="1" fillId="0" borderId="1" xfId="13" quotePrefix="1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4" fillId="0" borderId="0" xfId="0" applyNumberFormat="1" applyFont="1" applyAlignment="1" applyProtection="1">
      <alignment vertical="center"/>
      <protection hidden="1"/>
    </xf>
    <xf numFmtId="164" fontId="1" fillId="0" borderId="0" xfId="0" applyNumberFormat="1" applyFont="1"/>
    <xf numFmtId="0" fontId="28" fillId="0" borderId="47" xfId="1" applyFont="1" applyFill="1" applyBorder="1"/>
    <xf numFmtId="4" fontId="2" fillId="0" borderId="21" xfId="50" applyFont="1" applyFill="1" applyBorder="1" applyAlignment="1">
      <alignment horizontal="center" vertical="center"/>
    </xf>
    <xf numFmtId="4" fontId="2" fillId="0" borderId="21" xfId="3" applyFont="1" applyFill="1" applyBorder="1" applyAlignment="1">
      <alignment horizontal="center" vertical="center" wrapText="1"/>
    </xf>
    <xf numFmtId="4" fontId="2" fillId="0" borderId="21" xfId="5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 readingOrder="1"/>
      <protection hidden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 wrapText="1" readingOrder="1"/>
      <protection hidden="1"/>
    </xf>
    <xf numFmtId="0" fontId="13" fillId="0" borderId="1" xfId="0" applyFont="1" applyBorder="1" applyAlignment="1" applyProtection="1">
      <alignment horizontal="left" vertical="center" wrapText="1" readingOrder="1"/>
      <protection hidden="1"/>
    </xf>
    <xf numFmtId="0" fontId="2" fillId="0" borderId="1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vertical="center" wrapText="1" readingOrder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7" fillId="0" borderId="48" xfId="5" applyFont="1" applyFill="1" applyBorder="1" applyAlignment="1"/>
    <xf numFmtId="0" fontId="7" fillId="0" borderId="49" xfId="5" applyFont="1" applyFill="1" applyBorder="1" applyAlignment="1"/>
    <xf numFmtId="0" fontId="7" fillId="0" borderId="50" xfId="5" applyFont="1" applyFill="1" applyBorder="1" applyAlignment="1"/>
    <xf numFmtId="0" fontId="1" fillId="0" borderId="50" xfId="5" applyFont="1" applyFill="1" applyBorder="1" applyAlignment="1">
      <alignment horizontal="right" vertical="top"/>
    </xf>
    <xf numFmtId="0" fontId="28" fillId="0" borderId="44" xfId="1" applyFont="1" applyFill="1"/>
    <xf numFmtId="4" fontId="9" fillId="0" borderId="1" xfId="50" applyFont="1" applyFill="1" applyBorder="1">
      <alignment horizontal="right" vertical="center"/>
    </xf>
    <xf numFmtId="4" fontId="30" fillId="0" borderId="1" xfId="50" applyFont="1" applyFill="1" applyBorder="1">
      <alignment horizontal="right" vertical="center"/>
    </xf>
    <xf numFmtId="4" fontId="30" fillId="0" borderId="1" xfId="50" applyFont="1" applyFill="1" applyBorder="1" applyAlignment="1">
      <alignment horizontal="center" vertical="center"/>
    </xf>
    <xf numFmtId="4" fontId="9" fillId="0" borderId="1" xfId="3" applyFont="1" applyFill="1" applyBorder="1">
      <alignment horizontal="center" vertical="center"/>
    </xf>
    <xf numFmtId="4" fontId="2" fillId="0" borderId="1" xfId="3" applyFont="1" applyFill="1" applyBorder="1">
      <alignment horizontal="center" vertical="center"/>
    </xf>
    <xf numFmtId="4" fontId="2" fillId="0" borderId="1" xfId="3" applyFont="1" applyFill="1" applyBorder="1" applyAlignment="1">
      <alignment horizontal="center" vertical="center" wrapText="1"/>
    </xf>
    <xf numFmtId="4" fontId="2" fillId="0" borderId="1" xfId="50" applyFont="1" applyFill="1" applyBorder="1" applyAlignment="1">
      <alignment horizontal="center" vertical="center" wrapText="1"/>
    </xf>
    <xf numFmtId="0" fontId="9" fillId="0" borderId="1" xfId="51" applyFont="1" applyFill="1" applyBorder="1">
      <alignment horizontal="right" vertical="center"/>
    </xf>
    <xf numFmtId="0" fontId="9" fillId="0" borderId="1" xfId="51" applyFont="1" applyFill="1" applyBorder="1" applyAlignment="1">
      <alignment horizontal="center" vertical="center"/>
    </xf>
    <xf numFmtId="0" fontId="2" fillId="0" borderId="51" xfId="2" applyFont="1" applyFill="1" applyBorder="1">
      <alignment horizontal="center" vertical="center"/>
    </xf>
    <xf numFmtId="0" fontId="2" fillId="0" borderId="51" xfId="7" applyFont="1" applyFill="1" applyBorder="1">
      <alignment horizontal="left" vertical="center" wrapText="1"/>
    </xf>
    <xf numFmtId="164" fontId="2" fillId="0" borderId="45" xfId="52" applyNumberFormat="1" applyFont="1" applyFill="1">
      <alignment horizontal="right" vertical="center"/>
    </xf>
    <xf numFmtId="0" fontId="2" fillId="0" borderId="45" xfId="2" applyFont="1" applyFill="1">
      <alignment horizontal="center" vertical="center"/>
    </xf>
    <xf numFmtId="0" fontId="2" fillId="0" borderId="45" xfId="7" applyFont="1" applyFill="1">
      <alignment horizontal="left" vertical="center" wrapText="1"/>
    </xf>
    <xf numFmtId="0" fontId="1" fillId="0" borderId="45" xfId="2" applyFont="1" applyFill="1">
      <alignment horizontal="center" vertical="center"/>
    </xf>
    <xf numFmtId="164" fontId="1" fillId="0" borderId="45" xfId="52" applyNumberFormat="1" applyFont="1" applyFill="1">
      <alignment horizontal="right" vertical="center"/>
    </xf>
    <xf numFmtId="164" fontId="1" fillId="0" borderId="51" xfId="52" applyNumberFormat="1" applyFont="1" applyFill="1" applyBorder="1">
      <alignment horizontal="right" vertical="center"/>
    </xf>
    <xf numFmtId="164" fontId="1" fillId="0" borderId="52" xfId="52" applyNumberFormat="1" applyFont="1" applyFill="1" applyBorder="1">
      <alignment horizontal="right" vertical="center"/>
    </xf>
    <xf numFmtId="0" fontId="1" fillId="0" borderId="53" xfId="2" applyFont="1" applyFill="1" applyBorder="1">
      <alignment horizontal="center" vertical="center"/>
    </xf>
    <xf numFmtId="0" fontId="1" fillId="0" borderId="53" xfId="7" applyFont="1" applyFill="1" applyBorder="1">
      <alignment horizontal="left" vertical="center" wrapText="1"/>
    </xf>
    <xf numFmtId="164" fontId="1" fillId="0" borderId="53" xfId="52" applyNumberFormat="1" applyFont="1" applyFill="1" applyBorder="1">
      <alignment horizontal="right" vertical="center"/>
    </xf>
    <xf numFmtId="164" fontId="1" fillId="0" borderId="54" xfId="52" applyNumberFormat="1" applyFont="1" applyFill="1" applyBorder="1">
      <alignment horizontal="right" vertical="center"/>
    </xf>
    <xf numFmtId="164" fontId="1" fillId="0" borderId="1" xfId="52" applyNumberFormat="1" applyFont="1" applyFill="1" applyBorder="1">
      <alignment horizontal="right" vertical="center"/>
    </xf>
    <xf numFmtId="0" fontId="28" fillId="0" borderId="50" xfId="1" applyFont="1" applyFill="1" applyBorder="1"/>
    <xf numFmtId="0" fontId="28" fillId="0" borderId="1" xfId="1" applyFont="1" applyFill="1" applyBorder="1"/>
    <xf numFmtId="0" fontId="31" fillId="0" borderId="1" xfId="1" applyFont="1" applyFill="1" applyBorder="1"/>
    <xf numFmtId="164" fontId="32" fillId="0" borderId="1" xfId="1" applyNumberFormat="1" applyFont="1" applyFill="1" applyBorder="1"/>
    <xf numFmtId="164" fontId="2" fillId="0" borderId="1" xfId="52" applyNumberFormat="1" applyFont="1" applyFill="1" applyBorder="1">
      <alignment horizontal="right" vertical="center"/>
    </xf>
    <xf numFmtId="0" fontId="32" fillId="0" borderId="1" xfId="1" applyFont="1" applyFill="1" applyBorder="1"/>
    <xf numFmtId="0" fontId="33" fillId="0" borderId="44" xfId="1" applyFont="1" applyFill="1"/>
    <xf numFmtId="167" fontId="28" fillId="0" borderId="44" xfId="1" applyNumberFormat="1" applyFont="1" applyFill="1"/>
    <xf numFmtId="0" fontId="25" fillId="0" borderId="45" xfId="2" applyFill="1">
      <alignment horizontal="center" vertical="center"/>
    </xf>
    <xf numFmtId="164" fontId="1" fillId="0" borderId="0" xfId="13" applyNumberFormat="1" applyFont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/>
    </xf>
    <xf numFmtId="164" fontId="1" fillId="0" borderId="28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164" fontId="1" fillId="0" borderId="23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30" xfId="0" applyNumberFormat="1" applyFont="1" applyBorder="1" applyAlignment="1">
      <alignment horizontal="center" vertical="center"/>
    </xf>
    <xf numFmtId="164" fontId="1" fillId="0" borderId="31" xfId="0" applyNumberFormat="1" applyFont="1" applyBorder="1" applyAlignment="1">
      <alignment horizontal="center" vertical="center" wrapText="1"/>
    </xf>
    <xf numFmtId="164" fontId="1" fillId="0" borderId="32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 wrapText="1"/>
    </xf>
    <xf numFmtId="164" fontId="2" fillId="0" borderId="34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24" xfId="0" applyNumberFormat="1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164" fontId="1" fillId="0" borderId="25" xfId="0" applyNumberFormat="1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35" xfId="0" applyNumberFormat="1" applyFont="1" applyBorder="1" applyAlignment="1">
      <alignment horizontal="center" vertical="center"/>
    </xf>
    <xf numFmtId="164" fontId="1" fillId="0" borderId="36" xfId="0" applyNumberFormat="1" applyFont="1" applyBorder="1" applyAlignment="1">
      <alignment horizontal="center" vertical="center" wrapText="1"/>
    </xf>
    <xf numFmtId="164" fontId="1" fillId="0" borderId="37" xfId="0" applyNumberFormat="1" applyFont="1" applyBorder="1" applyAlignment="1">
      <alignment horizontal="center" vertical="center" wrapText="1"/>
    </xf>
    <xf numFmtId="0" fontId="1" fillId="0" borderId="38" xfId="13" applyFont="1" applyBorder="1" applyAlignment="1">
      <alignment horizontal="center" vertical="center" wrapText="1"/>
    </xf>
    <xf numFmtId="0" fontId="1" fillId="0" borderId="30" xfId="13" applyFont="1" applyBorder="1" applyAlignment="1">
      <alignment horizontal="center" vertical="center" wrapText="1"/>
    </xf>
    <xf numFmtId="0" fontId="1" fillId="0" borderId="17" xfId="13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left" vertical="center" wrapText="1" readingOrder="1"/>
      <protection hidden="1"/>
    </xf>
    <xf numFmtId="0" fontId="1" fillId="0" borderId="0" xfId="13" applyFont="1" applyAlignment="1">
      <alignment wrapText="1"/>
    </xf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3" fillId="0" borderId="0" xfId="0" applyFont="1"/>
    <xf numFmtId="167" fontId="1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1" fillId="0" borderId="0" xfId="0" applyFont="1" applyAlignment="1">
      <alignment vertical="top"/>
    </xf>
    <xf numFmtId="0" fontId="2" fillId="0" borderId="0" xfId="13" applyFont="1" applyAlignment="1">
      <alignment vertical="center" wrapText="1"/>
    </xf>
    <xf numFmtId="164" fontId="1" fillId="0" borderId="1" xfId="6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68" fontId="1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167" fontId="1" fillId="0" borderId="0" xfId="0" applyNumberFormat="1" applyFont="1"/>
    <xf numFmtId="164" fontId="2" fillId="0" borderId="0" xfId="0" applyNumberFormat="1" applyFont="1"/>
    <xf numFmtId="164" fontId="1" fillId="0" borderId="1" xfId="0" applyNumberFormat="1" applyFont="1" applyBorder="1"/>
    <xf numFmtId="164" fontId="16" fillId="0" borderId="0" xfId="0" applyNumberFormat="1" applyFont="1"/>
    <xf numFmtId="4" fontId="1" fillId="0" borderId="0" xfId="0" applyNumberFormat="1" applyFont="1"/>
    <xf numFmtId="164" fontId="2" fillId="0" borderId="0" xfId="13" applyNumberFormat="1" applyFont="1" applyAlignment="1">
      <alignment vertical="center" wrapText="1"/>
    </xf>
    <xf numFmtId="164" fontId="5" fillId="0" borderId="0" xfId="0" applyNumberFormat="1" applyFont="1" applyAlignment="1">
      <alignment horizontal="center" vertical="center"/>
    </xf>
    <xf numFmtId="169" fontId="1" fillId="0" borderId="0" xfId="0" applyNumberFormat="1" applyFont="1"/>
    <xf numFmtId="0" fontId="1" fillId="0" borderId="0" xfId="0" applyFont="1" applyAlignment="1">
      <alignment horizontal="right" vertical="center" wrapText="1"/>
    </xf>
    <xf numFmtId="167" fontId="1" fillId="0" borderId="0" xfId="13" applyNumberFormat="1" applyFont="1" applyAlignment="1">
      <alignment vertical="center" wrapText="1"/>
    </xf>
    <xf numFmtId="168" fontId="1" fillId="0" borderId="0" xfId="0" applyNumberFormat="1" applyFont="1"/>
    <xf numFmtId="164" fontId="1" fillId="0" borderId="0" xfId="13" applyNumberFormat="1" applyFont="1" applyAlignment="1">
      <alignment vertical="center" wrapText="1"/>
    </xf>
    <xf numFmtId="49" fontId="1" fillId="0" borderId="0" xfId="0" applyNumberFormat="1" applyFont="1" applyAlignment="1" applyProtection="1">
      <alignment horizontal="center" vertical="center" wrapText="1"/>
      <protection hidden="1"/>
    </xf>
    <xf numFmtId="164" fontId="1" fillId="0" borderId="1" xfId="0" quotePrefix="1" applyNumberFormat="1" applyFont="1" applyBorder="1" applyAlignment="1">
      <alignment horizontal="center" vertical="center"/>
    </xf>
    <xf numFmtId="0" fontId="1" fillId="0" borderId="38" xfId="13" applyFont="1" applyBorder="1" applyAlignment="1">
      <alignment horizontal="center" vertical="center" wrapText="1"/>
    </xf>
    <xf numFmtId="0" fontId="1" fillId="0" borderId="30" xfId="13" applyFont="1" applyBorder="1" applyAlignment="1">
      <alignment horizontal="center" vertical="center" wrapText="1"/>
    </xf>
    <xf numFmtId="0" fontId="1" fillId="0" borderId="17" xfId="13" applyFont="1" applyBorder="1" applyAlignment="1">
      <alignment horizontal="center" vertical="center" wrapText="1"/>
    </xf>
    <xf numFmtId="0" fontId="14" fillId="0" borderId="0" xfId="13" applyFont="1" applyAlignment="1">
      <alignment horizontal="center" vertical="center" wrapText="1"/>
    </xf>
    <xf numFmtId="0" fontId="2" fillId="0" borderId="7" xfId="13" applyFont="1" applyBorder="1" applyAlignment="1">
      <alignment horizontal="center" wrapText="1"/>
    </xf>
    <xf numFmtId="0" fontId="2" fillId="0" borderId="37" xfId="13" applyFont="1" applyBorder="1" applyAlignment="1">
      <alignment horizontal="center" wrapText="1"/>
    </xf>
    <xf numFmtId="0" fontId="2" fillId="0" borderId="15" xfId="13" applyFont="1" applyBorder="1" applyAlignment="1">
      <alignment horizontal="center" wrapText="1"/>
    </xf>
    <xf numFmtId="0" fontId="1" fillId="0" borderId="39" xfId="13" applyFont="1" applyBorder="1" applyAlignment="1">
      <alignment horizontal="center" vertical="center" wrapText="1"/>
    </xf>
    <xf numFmtId="0" fontId="1" fillId="0" borderId="40" xfId="13" applyFont="1" applyBorder="1" applyAlignment="1">
      <alignment horizontal="center" vertical="center" wrapText="1"/>
    </xf>
    <xf numFmtId="0" fontId="1" fillId="0" borderId="7" xfId="13" applyFont="1" applyBorder="1" applyAlignment="1">
      <alignment horizontal="center" vertical="center" wrapText="1"/>
    </xf>
    <xf numFmtId="0" fontId="1" fillId="0" borderId="37" xfId="13" applyFont="1" applyBorder="1" applyAlignment="1">
      <alignment horizontal="center" vertical="center" wrapText="1"/>
    </xf>
    <xf numFmtId="0" fontId="1" fillId="0" borderId="15" xfId="13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13" applyFont="1" applyAlignment="1">
      <alignment horizontal="center" wrapText="1"/>
    </xf>
    <xf numFmtId="0" fontId="3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" fillId="0" borderId="3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5" fillId="0" borderId="0" xfId="0" applyFont="1" applyAlignment="1">
      <alignment horizontal="center" wrapText="1"/>
    </xf>
    <xf numFmtId="0" fontId="1" fillId="0" borderId="0" xfId="0" applyFont="1" applyAlignment="1" applyProtection="1">
      <alignment horizontal="center"/>
      <protection hidden="1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41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9" fillId="0" borderId="35" xfId="0" applyFont="1" applyBorder="1" applyAlignment="1">
      <alignment horizontal="center" wrapText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5" fillId="0" borderId="12" xfId="0" applyFont="1" applyBorder="1"/>
    <xf numFmtId="0" fontId="3" fillId="0" borderId="7" xfId="0" applyFont="1" applyBorder="1" applyAlignment="1" applyProtection="1">
      <alignment horizontal="center"/>
      <protection hidden="1"/>
    </xf>
    <xf numFmtId="0" fontId="3" fillId="0" borderId="15" xfId="0" applyFont="1" applyBorder="1" applyAlignment="1" applyProtection="1">
      <alignment horizontal="center"/>
      <protection hidden="1"/>
    </xf>
    <xf numFmtId="0" fontId="1" fillId="2" borderId="0" xfId="13" applyFont="1" applyFill="1" applyAlignment="1">
      <alignment horizontal="center" wrapText="1"/>
    </xf>
    <xf numFmtId="0" fontId="1" fillId="0" borderId="1" xfId="0" applyFont="1" applyBorder="1" applyAlignment="1" applyProtection="1">
      <alignment horizontal="center" vertical="center" textRotation="90" wrapText="1"/>
      <protection hidden="1"/>
    </xf>
    <xf numFmtId="0" fontId="6" fillId="0" borderId="1" xfId="0" applyFont="1" applyBorder="1" applyAlignment="1" applyProtection="1">
      <alignment horizontal="center" vertical="center" textRotation="90" wrapText="1"/>
      <protection hidden="1"/>
    </xf>
    <xf numFmtId="166" fontId="1" fillId="0" borderId="1" xfId="0" applyNumberFormat="1" applyFont="1" applyBorder="1" applyAlignment="1" applyProtection="1">
      <alignment horizontal="center" vertical="center" textRotation="90" wrapText="1"/>
      <protection hidden="1"/>
    </xf>
    <xf numFmtId="0" fontId="1" fillId="0" borderId="3" xfId="0" applyFont="1" applyBorder="1" applyAlignment="1" applyProtection="1">
      <alignment horizontal="left" vertical="center" wrapText="1" readingOrder="1"/>
      <protection hidden="1"/>
    </xf>
    <xf numFmtId="0" fontId="1" fillId="0" borderId="12" xfId="0" applyFont="1" applyBorder="1" applyAlignment="1" applyProtection="1">
      <alignment horizontal="left" vertical="center" wrapText="1" readingOrder="1"/>
      <protection hidden="1"/>
    </xf>
    <xf numFmtId="0" fontId="7" fillId="0" borderId="0" xfId="0" applyFont="1" applyAlignment="1" applyProtection="1">
      <alignment horizontal="center" vertical="top"/>
      <protection hidden="1"/>
    </xf>
    <xf numFmtId="0" fontId="7" fillId="0" borderId="0" xfId="0" applyFont="1" applyAlignment="1" applyProtection="1">
      <alignment horizontal="center" wrapText="1"/>
      <protection hidden="1"/>
    </xf>
    <xf numFmtId="166" fontId="5" fillId="0" borderId="1" xfId="0" applyNumberFormat="1" applyFont="1" applyBorder="1" applyAlignment="1" applyProtection="1">
      <alignment horizontal="center" vertical="center" textRotation="90" wrapText="1"/>
      <protection hidden="1"/>
    </xf>
    <xf numFmtId="166" fontId="6" fillId="0" borderId="1" xfId="0" applyNumberFormat="1" applyFont="1" applyBorder="1" applyAlignment="1" applyProtection="1">
      <alignment horizontal="center" vertical="center" textRotation="90" wrapText="1"/>
      <protection hidden="1"/>
    </xf>
    <xf numFmtId="167" fontId="5" fillId="0" borderId="3" xfId="0" applyNumberFormat="1" applyFont="1" applyBorder="1" applyAlignment="1" applyProtection="1">
      <alignment horizontal="center" vertical="center" wrapText="1"/>
      <protection hidden="1"/>
    </xf>
    <xf numFmtId="167" fontId="5" fillId="0" borderId="12" xfId="0" applyNumberFormat="1" applyFont="1" applyBorder="1" applyAlignment="1" applyProtection="1">
      <alignment horizontal="center" vertical="center"/>
      <protection hidden="1"/>
    </xf>
    <xf numFmtId="167" fontId="5" fillId="0" borderId="1" xfId="0" applyNumberFormat="1" applyFont="1" applyBorder="1" applyAlignment="1" applyProtection="1">
      <alignment horizontal="center" vertical="center"/>
      <protection hidden="1"/>
    </xf>
    <xf numFmtId="0" fontId="7" fillId="0" borderId="44" xfId="4" applyFont="1" applyFill="1" applyAlignment="1">
      <alignment horizontal="center" vertical="center" wrapText="1"/>
    </xf>
    <xf numFmtId="0" fontId="29" fillId="0" borderId="55" xfId="1" applyFont="1" applyFill="1" applyBorder="1" applyAlignment="1">
      <alignment horizontal="right"/>
    </xf>
    <xf numFmtId="0" fontId="29" fillId="0" borderId="56" xfId="1" applyFont="1" applyFill="1" applyBorder="1" applyAlignment="1">
      <alignment horizontal="right"/>
    </xf>
    <xf numFmtId="4" fontId="30" fillId="0" borderId="57" xfId="50" applyFont="1" applyFill="1" applyBorder="1" applyAlignment="1">
      <alignment horizontal="center" vertical="center"/>
    </xf>
    <xf numFmtId="4" fontId="30" fillId="0" borderId="58" xfId="50" applyFont="1" applyFill="1" applyBorder="1" applyAlignment="1">
      <alignment horizontal="center" vertical="center"/>
    </xf>
    <xf numFmtId="4" fontId="30" fillId="0" borderId="59" xfId="50" applyFont="1" applyFill="1" applyBorder="1" applyAlignment="1">
      <alignment horizontal="center" vertical="center"/>
    </xf>
    <xf numFmtId="0" fontId="7" fillId="0" borderId="60" xfId="4" applyFont="1" applyFill="1" applyBorder="1" applyAlignment="1">
      <alignment horizontal="center" vertical="center" wrapText="1"/>
    </xf>
    <xf numFmtId="0" fontId="7" fillId="0" borderId="61" xfId="4" applyFont="1" applyFill="1" applyBorder="1" applyAlignment="1">
      <alignment horizontal="center" vertical="center" wrapText="1"/>
    </xf>
    <xf numFmtId="0" fontId="7" fillId="0" borderId="62" xfId="4" applyFont="1" applyFill="1" applyBorder="1" applyAlignment="1">
      <alignment horizontal="center" vertical="center" wrapText="1"/>
    </xf>
    <xf numFmtId="0" fontId="7" fillId="0" borderId="63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7" fillId="0" borderId="64" xfId="4" applyFont="1" applyFill="1" applyBorder="1" applyAlignment="1">
      <alignment horizontal="center" vertical="center" wrapText="1"/>
    </xf>
    <xf numFmtId="0" fontId="7" fillId="0" borderId="65" xfId="4" applyFont="1" applyFill="1" applyBorder="1" applyAlignment="1">
      <alignment horizontal="center" vertical="center" wrapText="1"/>
    </xf>
    <xf numFmtId="0" fontId="7" fillId="0" borderId="66" xfId="4" applyFont="1" applyFill="1" applyBorder="1" applyAlignment="1">
      <alignment horizontal="center" vertical="center" wrapText="1"/>
    </xf>
    <xf numFmtId="0" fontId="7" fillId="0" borderId="67" xfId="4" applyFont="1" applyFill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 readingOrder="1"/>
      <protection hidden="1"/>
    </xf>
    <xf numFmtId="0" fontId="1" fillId="0" borderId="12" xfId="0" applyFont="1" applyBorder="1" applyAlignment="1" applyProtection="1">
      <alignment horizontal="center" vertical="center" wrapText="1" readingOrder="1"/>
      <protection hidden="1"/>
    </xf>
    <xf numFmtId="4" fontId="2" fillId="0" borderId="68" xfId="50" applyFont="1" applyFill="1" applyBorder="1" applyAlignment="1">
      <alignment horizontal="center" vertical="center"/>
    </xf>
    <xf numFmtId="4" fontId="2" fillId="0" borderId="69" xfId="50" applyFont="1" applyFill="1" applyBorder="1" applyAlignment="1">
      <alignment horizontal="center" vertical="center"/>
    </xf>
    <xf numFmtId="4" fontId="2" fillId="0" borderId="42" xfId="50" applyFont="1" applyFill="1" applyBorder="1" applyAlignment="1">
      <alignment horizontal="center" vertical="center"/>
    </xf>
    <xf numFmtId="4" fontId="2" fillId="0" borderId="43" xfId="50" applyFont="1" applyFill="1" applyBorder="1" applyAlignment="1">
      <alignment horizontal="center" vertical="center"/>
    </xf>
    <xf numFmtId="4" fontId="2" fillId="0" borderId="70" xfId="50" applyFont="1" applyFill="1" applyBorder="1" applyAlignment="1">
      <alignment horizontal="center" vertical="center"/>
    </xf>
  </cellXfs>
  <cellStyles count="54">
    <cellStyle name="bckgrnd_900" xfId="1" xr:uid="{00000000-0005-0000-0000-000000000000}"/>
    <cellStyle name="cntr_arm10_Bord_900" xfId="2" xr:uid="{00000000-0005-0000-0000-000001000000}"/>
    <cellStyle name="cntr_arm10_BordGrey_900" xfId="3" xr:uid="{00000000-0005-0000-0000-000002000000}"/>
    <cellStyle name="cntr_arm10bld_900" xfId="4" xr:uid="{00000000-0005-0000-0000-000003000000}"/>
    <cellStyle name="cntrBtm_arm10bld_900" xfId="5" xr:uid="{00000000-0005-0000-0000-000004000000}"/>
    <cellStyle name="Currency [0] 2" xfId="6" xr:uid="{00000000-0005-0000-0000-000005000000}"/>
    <cellStyle name="left_arm10_BordWW_900" xfId="7" xr:uid="{00000000-0005-0000-0000-000006000000}"/>
    <cellStyle name="Normal" xfId="0" builtinId="0"/>
    <cellStyle name="Normal 13" xfId="8" xr:uid="{00000000-0005-0000-0000-000007000000}"/>
    <cellStyle name="Normal 13 2" xfId="9" xr:uid="{00000000-0005-0000-0000-000008000000}"/>
    <cellStyle name="Normal 16" xfId="10" xr:uid="{00000000-0005-0000-0000-000009000000}"/>
    <cellStyle name="Normal 16 2" xfId="11" xr:uid="{00000000-0005-0000-0000-00000A000000}"/>
    <cellStyle name="Normal 17" xfId="12" xr:uid="{00000000-0005-0000-0000-00000B000000}"/>
    <cellStyle name="Normal 2" xfId="13" xr:uid="{00000000-0005-0000-0000-00000C000000}"/>
    <cellStyle name="Normal 2 10" xfId="14" xr:uid="{00000000-0005-0000-0000-00000D000000}"/>
    <cellStyle name="Normal 2 11" xfId="15" xr:uid="{00000000-0005-0000-0000-00000E000000}"/>
    <cellStyle name="Normal 2 12" xfId="16" xr:uid="{00000000-0005-0000-0000-00000F000000}"/>
    <cellStyle name="Normal 2 13" xfId="17" xr:uid="{00000000-0005-0000-0000-000010000000}"/>
    <cellStyle name="Normal 2 14" xfId="18" xr:uid="{00000000-0005-0000-0000-000011000000}"/>
    <cellStyle name="Normal 2 15" xfId="19" xr:uid="{00000000-0005-0000-0000-000012000000}"/>
    <cellStyle name="Normal 2 16" xfId="20" xr:uid="{00000000-0005-0000-0000-000013000000}"/>
    <cellStyle name="Normal 2 17" xfId="21" xr:uid="{00000000-0005-0000-0000-000014000000}"/>
    <cellStyle name="Normal 2 17 2" xfId="22" xr:uid="{00000000-0005-0000-0000-000015000000}"/>
    <cellStyle name="Normal 2 17 2 2" xfId="23" xr:uid="{00000000-0005-0000-0000-000016000000}"/>
    <cellStyle name="Normal 2 18" xfId="24" xr:uid="{00000000-0005-0000-0000-000017000000}"/>
    <cellStyle name="Normal 2 19" xfId="25" xr:uid="{00000000-0005-0000-0000-000018000000}"/>
    <cellStyle name="Normal 2 2" xfId="26" xr:uid="{00000000-0005-0000-0000-000019000000}"/>
    <cellStyle name="Normal 2 2 2" xfId="27" xr:uid="{00000000-0005-0000-0000-00001A000000}"/>
    <cellStyle name="Normal 2 2 2 2" xfId="28" xr:uid="{00000000-0005-0000-0000-00001B000000}"/>
    <cellStyle name="Normal 2 2 2 2 2" xfId="29" xr:uid="{00000000-0005-0000-0000-00001C000000}"/>
    <cellStyle name="Normal 2 2 3" xfId="30" xr:uid="{00000000-0005-0000-0000-00001D000000}"/>
    <cellStyle name="Normal 2 2 4" xfId="31" xr:uid="{00000000-0005-0000-0000-00001E000000}"/>
    <cellStyle name="Normal 2 2 5" xfId="32" xr:uid="{00000000-0005-0000-0000-00001F000000}"/>
    <cellStyle name="Normal 2 3" xfId="33" xr:uid="{00000000-0005-0000-0000-000020000000}"/>
    <cellStyle name="Normal 2 4" xfId="34" xr:uid="{00000000-0005-0000-0000-000021000000}"/>
    <cellStyle name="Normal 2 5" xfId="35" xr:uid="{00000000-0005-0000-0000-000022000000}"/>
    <cellStyle name="Normal 2 6" xfId="36" xr:uid="{00000000-0005-0000-0000-000023000000}"/>
    <cellStyle name="Normal 2 7" xfId="37" xr:uid="{00000000-0005-0000-0000-000024000000}"/>
    <cellStyle name="Normal 2 8" xfId="38" xr:uid="{00000000-0005-0000-0000-000025000000}"/>
    <cellStyle name="Normal 2 9" xfId="39" xr:uid="{00000000-0005-0000-0000-000026000000}"/>
    <cellStyle name="Normal 3 2" xfId="40" xr:uid="{00000000-0005-0000-0000-000027000000}"/>
    <cellStyle name="Normal 3 3" xfId="41" xr:uid="{00000000-0005-0000-0000-000028000000}"/>
    <cellStyle name="Normal 3 4" xfId="42" xr:uid="{00000000-0005-0000-0000-000029000000}"/>
    <cellStyle name="Normal 3 5" xfId="43" xr:uid="{00000000-0005-0000-0000-00002A000000}"/>
    <cellStyle name="Normal 4" xfId="44" xr:uid="{00000000-0005-0000-0000-00002B000000}"/>
    <cellStyle name="Normal 4 2" xfId="45" xr:uid="{00000000-0005-0000-0000-00002C000000}"/>
    <cellStyle name="Normal 7" xfId="46" xr:uid="{00000000-0005-0000-0000-00002D000000}"/>
    <cellStyle name="Normal 7 2" xfId="47" xr:uid="{00000000-0005-0000-0000-00002E000000}"/>
    <cellStyle name="Normal 9" xfId="48" xr:uid="{00000000-0005-0000-0000-00002F000000}"/>
    <cellStyle name="Normal 9 2" xfId="49" xr:uid="{00000000-0005-0000-0000-000030000000}"/>
    <cellStyle name="rgt_arm10_BordGrey_900" xfId="50" xr:uid="{00000000-0005-0000-0000-000031000000}"/>
    <cellStyle name="rgt_arm14_bld_900" xfId="51" xr:uid="{00000000-0005-0000-0000-000032000000}"/>
    <cellStyle name="rgt_arm14_Money_900" xfId="52" xr:uid="{00000000-0005-0000-0000-000033000000}"/>
    <cellStyle name="Обычный 2" xfId="53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2924175</xdr:colOff>
      <xdr:row>122</xdr:row>
      <xdr:rowOff>1190625</xdr:rowOff>
    </xdr:from>
    <xdr:ext cx="194454" cy="2834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552825" y="696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5"/>
  <sheetViews>
    <sheetView view="pageBreakPreview" topLeftCell="C67" zoomScale="60" workbookViewId="0">
      <selection activeCell="N10" sqref="N10"/>
    </sheetView>
  </sheetViews>
  <sheetFormatPr defaultRowHeight="13.5" x14ac:dyDescent="0.25"/>
  <cols>
    <col min="1" max="1" width="9.42578125" style="92" customWidth="1"/>
    <col min="2" max="2" width="47.5703125" style="90" customWidth="1"/>
    <col min="3" max="3" width="8.7109375" style="92" customWidth="1"/>
    <col min="4" max="4" width="13" style="90" customWidth="1"/>
    <col min="5" max="5" width="12.42578125" style="92" customWidth="1"/>
    <col min="6" max="6" width="11.85546875" style="92" customWidth="1"/>
    <col min="7" max="7" width="13.5703125" style="90" customWidth="1"/>
    <col min="8" max="9" width="13.5703125" style="92" customWidth="1"/>
    <col min="10" max="10" width="13.5703125" style="90" customWidth="1"/>
    <col min="11" max="11" width="9.140625" style="90"/>
    <col min="12" max="12" width="9.85546875" style="90" bestFit="1" customWidth="1"/>
    <col min="13" max="13" width="13.5703125" style="90" bestFit="1" customWidth="1"/>
    <col min="14" max="14" width="13.140625" style="90" bestFit="1" customWidth="1"/>
    <col min="15" max="15" width="11.42578125" style="90" customWidth="1"/>
    <col min="16" max="16" width="13.42578125" style="90" bestFit="1" customWidth="1"/>
    <col min="17" max="17" width="13" style="90" bestFit="1" customWidth="1"/>
    <col min="18" max="18" width="13.5703125" style="90" bestFit="1" customWidth="1"/>
    <col min="19" max="19" width="11.28515625" style="90" bestFit="1" customWidth="1"/>
    <col min="20" max="16384" width="9.140625" style="90"/>
  </cols>
  <sheetData>
    <row r="1" spans="1:19" x14ac:dyDescent="0.25">
      <c r="H1" s="92" t="s">
        <v>1037</v>
      </c>
    </row>
    <row r="2" spans="1:19" x14ac:dyDescent="0.25">
      <c r="G2" s="293" t="s">
        <v>610</v>
      </c>
      <c r="H2" s="293"/>
      <c r="I2" s="293"/>
      <c r="J2" s="293"/>
    </row>
    <row r="3" spans="1:19" x14ac:dyDescent="0.25">
      <c r="G3" s="293" t="s">
        <v>1027</v>
      </c>
      <c r="H3" s="293"/>
      <c r="I3" s="293"/>
      <c r="J3" s="293"/>
    </row>
    <row r="4" spans="1:19" x14ac:dyDescent="0.25">
      <c r="G4" s="292" t="s">
        <v>1036</v>
      </c>
      <c r="H4" s="292"/>
      <c r="I4" s="292"/>
      <c r="J4" s="292"/>
    </row>
    <row r="5" spans="1:19" x14ac:dyDescent="0.25">
      <c r="C5" s="203"/>
      <c r="G5" s="294" t="s">
        <v>1026</v>
      </c>
      <c r="H5" s="294"/>
      <c r="I5" s="294"/>
      <c r="J5" s="294"/>
    </row>
    <row r="6" spans="1:19" x14ac:dyDescent="0.25">
      <c r="G6" s="293" t="s">
        <v>610</v>
      </c>
      <c r="H6" s="293"/>
      <c r="I6" s="293"/>
      <c r="J6" s="293"/>
    </row>
    <row r="7" spans="1:19" x14ac:dyDescent="0.25">
      <c r="G7" s="293" t="s">
        <v>867</v>
      </c>
      <c r="H7" s="293"/>
      <c r="I7" s="293"/>
      <c r="J7" s="293"/>
    </row>
    <row r="8" spans="1:19" x14ac:dyDescent="0.25">
      <c r="G8" s="292" t="s">
        <v>1025</v>
      </c>
      <c r="H8" s="292"/>
      <c r="I8" s="292"/>
      <c r="J8" s="292"/>
    </row>
    <row r="9" spans="1:19" ht="20.25" x14ac:dyDescent="0.25">
      <c r="A9" s="283" t="s">
        <v>705</v>
      </c>
      <c r="B9" s="283"/>
      <c r="C9" s="283"/>
      <c r="D9" s="283"/>
      <c r="E9" s="283"/>
      <c r="F9" s="283"/>
      <c r="H9" s="90"/>
      <c r="I9" s="90"/>
    </row>
    <row r="10" spans="1:19" ht="20.25" x14ac:dyDescent="0.25">
      <c r="A10" s="283" t="s">
        <v>706</v>
      </c>
      <c r="B10" s="283"/>
      <c r="C10" s="283"/>
      <c r="D10" s="283"/>
      <c r="E10" s="283"/>
      <c r="F10" s="283"/>
      <c r="H10" s="90"/>
      <c r="I10" s="90"/>
    </row>
    <row r="11" spans="1:19" ht="14.25" thickBot="1" x14ac:dyDescent="0.3">
      <c r="A11" s="90"/>
      <c r="C11" s="90"/>
      <c r="E11" s="90"/>
      <c r="F11" s="90"/>
      <c r="H11" s="90"/>
      <c r="I11" s="141" t="s">
        <v>763</v>
      </c>
      <c r="J11" s="141"/>
    </row>
    <row r="12" spans="1:19" ht="43.5" thickBot="1" x14ac:dyDescent="0.3">
      <c r="A12" s="246"/>
      <c r="B12" s="246"/>
      <c r="C12" s="280" t="s">
        <v>709</v>
      </c>
      <c r="D12" s="91" t="s">
        <v>707</v>
      </c>
      <c r="E12" s="91"/>
      <c r="F12" s="91"/>
      <c r="G12" s="284" t="s">
        <v>764</v>
      </c>
      <c r="H12" s="285"/>
      <c r="I12" s="285"/>
      <c r="J12" s="286"/>
    </row>
    <row r="13" spans="1:19" x14ac:dyDescent="0.25">
      <c r="A13" s="247" t="s">
        <v>143</v>
      </c>
      <c r="B13" s="247" t="s">
        <v>708</v>
      </c>
      <c r="C13" s="281"/>
      <c r="D13" s="287" t="s">
        <v>373</v>
      </c>
      <c r="E13" s="92" t="s">
        <v>154</v>
      </c>
      <c r="G13" s="289" t="s">
        <v>372</v>
      </c>
      <c r="H13" s="290"/>
      <c r="I13" s="290"/>
      <c r="J13" s="291"/>
    </row>
    <row r="14" spans="1:19" ht="27.75" thickBot="1" x14ac:dyDescent="0.3">
      <c r="A14" s="248"/>
      <c r="B14" s="248"/>
      <c r="C14" s="282"/>
      <c r="D14" s="288"/>
      <c r="E14" s="77" t="s">
        <v>374</v>
      </c>
      <c r="F14" s="78" t="s">
        <v>375</v>
      </c>
      <c r="G14" s="79">
        <v>1</v>
      </c>
      <c r="H14" s="79">
        <v>2</v>
      </c>
      <c r="I14" s="79">
        <v>3</v>
      </c>
      <c r="J14" s="79">
        <v>4</v>
      </c>
    </row>
    <row r="15" spans="1:19" s="92" customFormat="1" x14ac:dyDescent="0.25">
      <c r="A15" s="142">
        <v>1</v>
      </c>
      <c r="B15" s="80">
        <v>2</v>
      </c>
      <c r="C15" s="80">
        <v>3</v>
      </c>
      <c r="D15" s="80">
        <v>4</v>
      </c>
      <c r="E15" s="80">
        <v>5</v>
      </c>
      <c r="F15" s="80">
        <v>6</v>
      </c>
      <c r="G15" s="80">
        <v>7</v>
      </c>
      <c r="H15" s="80">
        <v>8</v>
      </c>
      <c r="I15" s="80">
        <v>9</v>
      </c>
      <c r="J15" s="80">
        <v>10</v>
      </c>
    </row>
    <row r="16" spans="1:19" ht="34.5" x14ac:dyDescent="0.25">
      <c r="A16" s="202">
        <v>1000</v>
      </c>
      <c r="B16" s="93" t="s">
        <v>752</v>
      </c>
      <c r="C16" s="79"/>
      <c r="D16" s="88">
        <f t="shared" ref="D16:J16" si="0">SUM(D17,D57,D76)</f>
        <v>6588356.222000001</v>
      </c>
      <c r="E16" s="88">
        <f t="shared" si="0"/>
        <v>4674186.3920000009</v>
      </c>
      <c r="F16" s="88">
        <f t="shared" si="0"/>
        <v>2261054.5300000003</v>
      </c>
      <c r="G16" s="81">
        <f t="shared" si="0"/>
        <v>2552727.3777936506</v>
      </c>
      <c r="H16" s="81">
        <f t="shared" si="0"/>
        <v>3684293.1555873016</v>
      </c>
      <c r="I16" s="81">
        <f t="shared" si="0"/>
        <v>4996216.4035873022</v>
      </c>
      <c r="J16" s="81">
        <f t="shared" si="0"/>
        <v>6588356.222000001</v>
      </c>
      <c r="M16" s="275">
        <v>6588356.222000001</v>
      </c>
      <c r="N16" s="90">
        <v>4674186.3920000009</v>
      </c>
      <c r="O16" s="90">
        <v>2261054.5300000003</v>
      </c>
      <c r="P16" s="90">
        <v>2552727.3777936506</v>
      </c>
      <c r="Q16" s="90">
        <v>3684293.1555873016</v>
      </c>
      <c r="R16" s="90">
        <v>4996216.4035873022</v>
      </c>
      <c r="S16" s="275">
        <v>6588356.222000001</v>
      </c>
    </row>
    <row r="17" spans="1:19" s="260" customFormat="1" ht="42.75" x14ac:dyDescent="0.25">
      <c r="A17" s="202">
        <v>1100</v>
      </c>
      <c r="B17" s="86" t="s">
        <v>848</v>
      </c>
      <c r="C17" s="144">
        <v>7100</v>
      </c>
      <c r="D17" s="88">
        <f>SUM(D18,D22,D24,D47,D51)</f>
        <v>1262045.4060000002</v>
      </c>
      <c r="E17" s="88">
        <f>SUM(E18,E22,E24,E47,E51)</f>
        <v>1262045.4060000002</v>
      </c>
      <c r="F17" s="88" t="s">
        <v>0</v>
      </c>
      <c r="G17" s="88">
        <f>SUM(G18,G22,G24,G47,G51)</f>
        <v>307304.82211111108</v>
      </c>
      <c r="H17" s="88">
        <f>SUM(H18,H22,H24,H47,H51)</f>
        <v>614609.64422222215</v>
      </c>
      <c r="I17" s="88">
        <f>SUM(I18,I22,I24,I47,I51)</f>
        <v>926870.99572222214</v>
      </c>
      <c r="J17" s="88">
        <f>SUM(J18,J22,J24,J47,J51)</f>
        <v>1262045.4060000002</v>
      </c>
      <c r="M17" s="271">
        <f>+D16-M16</f>
        <v>0</v>
      </c>
      <c r="N17" s="271">
        <f t="shared" ref="N17:S17" si="1">+E16-N16</f>
        <v>0</v>
      </c>
      <c r="O17" s="271">
        <f t="shared" si="1"/>
        <v>0</v>
      </c>
      <c r="P17" s="271">
        <f t="shared" si="1"/>
        <v>0</v>
      </c>
      <c r="Q17" s="271">
        <f t="shared" si="1"/>
        <v>0</v>
      </c>
      <c r="R17" s="271">
        <f t="shared" si="1"/>
        <v>0</v>
      </c>
      <c r="S17" s="271">
        <f t="shared" si="1"/>
        <v>0</v>
      </c>
    </row>
    <row r="18" spans="1:19" s="260" customFormat="1" ht="28.5" x14ac:dyDescent="0.25">
      <c r="A18" s="202">
        <v>1110</v>
      </c>
      <c r="B18" s="86" t="s">
        <v>847</v>
      </c>
      <c r="C18" s="144">
        <v>7131</v>
      </c>
      <c r="D18" s="88">
        <f>SUM(D19,D20,D21)</f>
        <v>212310.76500000001</v>
      </c>
      <c r="E18" s="88">
        <f>SUM(E19,E20,E21)</f>
        <v>212310.76500000001</v>
      </c>
      <c r="F18" s="88" t="s">
        <v>0</v>
      </c>
      <c r="G18" s="88">
        <f>SUM(G19,G20,G21)</f>
        <v>52235.188214285714</v>
      </c>
      <c r="H18" s="88">
        <f>SUM(H19,H20,H21)</f>
        <v>104470.37642857143</v>
      </c>
      <c r="I18" s="88">
        <f>SUM(I19,I20,I21)</f>
        <v>157548.06767857142</v>
      </c>
      <c r="J18" s="88">
        <f>SUM(J19,J20,J21)</f>
        <v>212310.76500000001</v>
      </c>
    </row>
    <row r="19" spans="1:19" ht="40.5" x14ac:dyDescent="0.25">
      <c r="A19" s="202">
        <v>1111</v>
      </c>
      <c r="B19" s="83" t="s">
        <v>849</v>
      </c>
      <c r="C19" s="79"/>
      <c r="D19" s="146">
        <f>E19</f>
        <v>0</v>
      </c>
      <c r="E19" s="146">
        <v>0</v>
      </c>
      <c r="F19" s="146" t="s">
        <v>0</v>
      </c>
      <c r="G19" s="146">
        <f>+D19/252*62</f>
        <v>0</v>
      </c>
      <c r="H19" s="146">
        <f>+D19/252*124</f>
        <v>0</v>
      </c>
      <c r="I19" s="146">
        <f>+D19/252*187</f>
        <v>0</v>
      </c>
      <c r="J19" s="146">
        <f>+D19</f>
        <v>0</v>
      </c>
    </row>
    <row r="20" spans="1:19" ht="27" x14ac:dyDescent="0.25">
      <c r="A20" s="202">
        <v>1112</v>
      </c>
      <c r="B20" s="83" t="s">
        <v>710</v>
      </c>
      <c r="C20" s="79"/>
      <c r="D20" s="146">
        <f>E20</f>
        <v>0</v>
      </c>
      <c r="E20" s="146">
        <v>0</v>
      </c>
      <c r="F20" s="146" t="s">
        <v>0</v>
      </c>
      <c r="G20" s="146">
        <f>+D20/252*62</f>
        <v>0</v>
      </c>
      <c r="H20" s="146">
        <f>+D20/252*124</f>
        <v>0</v>
      </c>
      <c r="I20" s="146">
        <f>+D20/252*187</f>
        <v>0</v>
      </c>
      <c r="J20" s="146">
        <f>+D20</f>
        <v>0</v>
      </c>
    </row>
    <row r="21" spans="1:19" ht="27" x14ac:dyDescent="0.25">
      <c r="A21" s="202">
        <v>1113</v>
      </c>
      <c r="B21" s="138" t="s">
        <v>839</v>
      </c>
      <c r="C21" s="79"/>
      <c r="D21" s="146">
        <f>E21</f>
        <v>212310.76500000001</v>
      </c>
      <c r="E21" s="146">
        <v>212310.76500000001</v>
      </c>
      <c r="F21" s="146" t="s">
        <v>0</v>
      </c>
      <c r="G21" s="146">
        <f>+D21/252*62</f>
        <v>52235.188214285714</v>
      </c>
      <c r="H21" s="146">
        <f>+D21/252*124</f>
        <v>104470.37642857143</v>
      </c>
      <c r="I21" s="146">
        <f>+D21/252*187</f>
        <v>157548.06767857142</v>
      </c>
      <c r="J21" s="146">
        <f>+D21</f>
        <v>212310.76500000001</v>
      </c>
    </row>
    <row r="22" spans="1:19" s="260" customFormat="1" ht="14.25" x14ac:dyDescent="0.25">
      <c r="A22" s="202">
        <v>1120</v>
      </c>
      <c r="B22" s="86" t="s">
        <v>711</v>
      </c>
      <c r="C22" s="144">
        <v>7136</v>
      </c>
      <c r="D22" s="88">
        <f>SUM(D23)</f>
        <v>864469.74699999997</v>
      </c>
      <c r="E22" s="88">
        <f>SUM(E23)</f>
        <v>864469.74699999997</v>
      </c>
      <c r="F22" s="88" t="s">
        <v>0</v>
      </c>
      <c r="G22" s="82">
        <f>SUM(G23)</f>
        <v>212687.00124603172</v>
      </c>
      <c r="H22" s="82">
        <f>SUM(H23)</f>
        <v>425374.00249206345</v>
      </c>
      <c r="I22" s="82">
        <f>SUM(I23)</f>
        <v>641491.43924206344</v>
      </c>
      <c r="J22" s="82">
        <f>SUM(J23)</f>
        <v>864469.74699999997</v>
      </c>
    </row>
    <row r="23" spans="1:19" ht="27" x14ac:dyDescent="0.25">
      <c r="A23" s="202">
        <v>1121</v>
      </c>
      <c r="B23" s="83" t="s">
        <v>753</v>
      </c>
      <c r="C23" s="79"/>
      <c r="D23" s="146">
        <f>E23</f>
        <v>864469.74699999997</v>
      </c>
      <c r="E23" s="146">
        <v>864469.74699999997</v>
      </c>
      <c r="F23" s="146" t="s">
        <v>0</v>
      </c>
      <c r="G23" s="146">
        <f>+D23/252*62</f>
        <v>212687.00124603172</v>
      </c>
      <c r="H23" s="146">
        <f>+D23/252*124</f>
        <v>425374.00249206345</v>
      </c>
      <c r="I23" s="146">
        <f>+D23/252*187</f>
        <v>641491.43924206344</v>
      </c>
      <c r="J23" s="146">
        <f>+D23</f>
        <v>864469.74699999997</v>
      </c>
    </row>
    <row r="24" spans="1:19" s="260" customFormat="1" ht="42.75" x14ac:dyDescent="0.25">
      <c r="A24" s="202">
        <v>1130</v>
      </c>
      <c r="B24" s="86" t="s">
        <v>712</v>
      </c>
      <c r="C24" s="144">
        <v>7145</v>
      </c>
      <c r="D24" s="88">
        <f>SUM(D25)</f>
        <v>133764.894</v>
      </c>
      <c r="E24" s="88">
        <f>SUM(E25)</f>
        <v>133764.894</v>
      </c>
      <c r="F24" s="88" t="s">
        <v>0</v>
      </c>
      <c r="G24" s="82">
        <f>SUM(G25)</f>
        <v>30696.124714285714</v>
      </c>
      <c r="H24" s="82">
        <f>SUM(H25)</f>
        <v>61392.249428571427</v>
      </c>
      <c r="I24" s="82">
        <f>SUM(I25)</f>
        <v>92583.472928571427</v>
      </c>
      <c r="J24" s="82">
        <f>SUM(J25)</f>
        <v>133764.894</v>
      </c>
    </row>
    <row r="25" spans="1:19" ht="67.5" x14ac:dyDescent="0.25">
      <c r="A25" s="202">
        <v>11301</v>
      </c>
      <c r="B25" s="83" t="s">
        <v>850</v>
      </c>
      <c r="C25" s="79">
        <v>7145</v>
      </c>
      <c r="D25" s="146">
        <f>D26+D29+D30+D31+D32+D33+D34+D35+D36+D37+D38+D39+D40+D41+D42+D43+D44+D45+D46</f>
        <v>133764.894</v>
      </c>
      <c r="E25" s="146">
        <f>E26+E29+E30+E31+E32+E33+E34+E35+E36+E37+E38+E39+E40+E41+E42+E43+E44+E45+E46</f>
        <v>133764.894</v>
      </c>
      <c r="F25" s="146" t="s">
        <v>0</v>
      </c>
      <c r="G25" s="146">
        <f>G26+G29+G30+G31+G32+G33+G34+G35+G36+G37+G38+G39+G40+G41+G42+G43+G44+G45+G46</f>
        <v>30696.124714285714</v>
      </c>
      <c r="H25" s="146">
        <f>H26+H29+H30+H31+H32+H33+H34+H35+H36+H37+H38+H39+H40+H41+H42+H43+H44+H45+H46</f>
        <v>61392.249428571427</v>
      </c>
      <c r="I25" s="146">
        <f>I26+I29+I30+I31+I32+I33+I34+I35+I36+I37+I38+I39+I40+I41+I42+I43+I44+I45+I46</f>
        <v>92583.472928571427</v>
      </c>
      <c r="J25" s="146">
        <f>J26+J29+J30+J31+J32+J33+J34+J35+J36+J37+J38+J39+J40+J41+J42+J43+J44+J45+J46</f>
        <v>133764.894</v>
      </c>
    </row>
    <row r="26" spans="1:19" ht="54" x14ac:dyDescent="0.25">
      <c r="A26" s="202">
        <v>11302</v>
      </c>
      <c r="B26" s="83" t="s">
        <v>851</v>
      </c>
      <c r="C26" s="79"/>
      <c r="D26" s="146">
        <f>SUM(D27:D28)</f>
        <v>19625</v>
      </c>
      <c r="E26" s="146">
        <f>SUM(E27:E28)</f>
        <v>19625</v>
      </c>
      <c r="F26" s="146" t="s">
        <v>0</v>
      </c>
      <c r="G26" s="146">
        <v>2614.0873015873017</v>
      </c>
      <c r="H26" s="146">
        <v>5228.1746031746034</v>
      </c>
      <c r="I26" s="146">
        <v>7884.4246031746025</v>
      </c>
      <c r="J26" s="146">
        <f t="shared" ref="J26:J46" si="2">+D26</f>
        <v>19625</v>
      </c>
    </row>
    <row r="27" spans="1:19" ht="27" x14ac:dyDescent="0.25">
      <c r="A27" s="202">
        <v>113021</v>
      </c>
      <c r="B27" s="83" t="s">
        <v>852</v>
      </c>
      <c r="C27" s="79"/>
      <c r="D27" s="146">
        <f>E27</f>
        <v>19625</v>
      </c>
      <c r="E27" s="146">
        <v>19625</v>
      </c>
      <c r="F27" s="146" t="s">
        <v>0</v>
      </c>
      <c r="G27" s="146">
        <v>2614.0873015873017</v>
      </c>
      <c r="H27" s="146">
        <v>5228.1746031746034</v>
      </c>
      <c r="I27" s="146">
        <v>7884.4246031746025</v>
      </c>
      <c r="J27" s="146">
        <f t="shared" si="2"/>
        <v>19625</v>
      </c>
    </row>
    <row r="28" spans="1:19" x14ac:dyDescent="0.25">
      <c r="A28" s="202">
        <v>113022</v>
      </c>
      <c r="B28" s="89" t="s">
        <v>713</v>
      </c>
      <c r="C28" s="79"/>
      <c r="D28" s="146">
        <f>E28</f>
        <v>0</v>
      </c>
      <c r="E28" s="146"/>
      <c r="F28" s="146" t="s">
        <v>0</v>
      </c>
      <c r="G28" s="146">
        <f t="shared" ref="G28:G46" si="3">+D28/252*62</f>
        <v>0</v>
      </c>
      <c r="H28" s="146">
        <f t="shared" ref="H28:H46" si="4">+D28/252*124</f>
        <v>0</v>
      </c>
      <c r="I28" s="146">
        <f t="shared" ref="I28:I46" si="5">+D28/252*187</f>
        <v>0</v>
      </c>
      <c r="J28" s="146">
        <f t="shared" si="2"/>
        <v>0</v>
      </c>
    </row>
    <row r="29" spans="1:19" ht="94.5" x14ac:dyDescent="0.25">
      <c r="A29" s="202">
        <v>11303</v>
      </c>
      <c r="B29" s="83" t="s">
        <v>651</v>
      </c>
      <c r="C29" s="79"/>
      <c r="D29" s="146">
        <f>E29</f>
        <v>84</v>
      </c>
      <c r="E29" s="146">
        <v>84</v>
      </c>
      <c r="F29" s="146" t="s">
        <v>0</v>
      </c>
      <c r="G29" s="146">
        <f t="shared" si="3"/>
        <v>20.666666666666664</v>
      </c>
      <c r="H29" s="146">
        <f t="shared" si="4"/>
        <v>41.333333333333329</v>
      </c>
      <c r="I29" s="146">
        <f t="shared" si="5"/>
        <v>62.333333333333329</v>
      </c>
      <c r="J29" s="146">
        <f t="shared" si="2"/>
        <v>84</v>
      </c>
    </row>
    <row r="30" spans="1:19" ht="40.5" x14ac:dyDescent="0.25">
      <c r="A30" s="202">
        <v>11304</v>
      </c>
      <c r="B30" s="83" t="s">
        <v>652</v>
      </c>
      <c r="C30" s="79"/>
      <c r="D30" s="146">
        <f>SUM(E30:F30)</f>
        <v>35</v>
      </c>
      <c r="E30" s="146">
        <v>35</v>
      </c>
      <c r="F30" s="146" t="s">
        <v>0</v>
      </c>
      <c r="G30" s="146">
        <f t="shared" si="3"/>
        <v>8.6111111111111107</v>
      </c>
      <c r="H30" s="146">
        <f t="shared" si="4"/>
        <v>17.222222222222221</v>
      </c>
      <c r="I30" s="146">
        <f t="shared" si="5"/>
        <v>25.972222222222225</v>
      </c>
      <c r="J30" s="146">
        <f t="shared" si="2"/>
        <v>35</v>
      </c>
    </row>
    <row r="31" spans="1:19" ht="54" x14ac:dyDescent="0.25">
      <c r="A31" s="202">
        <v>11305</v>
      </c>
      <c r="B31" s="83" t="s">
        <v>653</v>
      </c>
      <c r="C31" s="79"/>
      <c r="D31" s="146">
        <f t="shared" ref="D31:D46" si="6">E31</f>
        <v>15600</v>
      </c>
      <c r="E31" s="146">
        <v>15600</v>
      </c>
      <c r="F31" s="146" t="s">
        <v>0</v>
      </c>
      <c r="G31" s="146">
        <f t="shared" si="3"/>
        <v>3838.0952380952381</v>
      </c>
      <c r="H31" s="146">
        <f t="shared" si="4"/>
        <v>7676.1904761904761</v>
      </c>
      <c r="I31" s="146">
        <f t="shared" si="5"/>
        <v>11576.190476190477</v>
      </c>
      <c r="J31" s="146">
        <f t="shared" si="2"/>
        <v>15600</v>
      </c>
    </row>
    <row r="32" spans="1:19" ht="108" x14ac:dyDescent="0.25">
      <c r="A32" s="202">
        <v>11306</v>
      </c>
      <c r="B32" s="83" t="s">
        <v>654</v>
      </c>
      <c r="C32" s="79"/>
      <c r="D32" s="146">
        <f t="shared" si="6"/>
        <v>2160</v>
      </c>
      <c r="E32" s="146">
        <v>2160</v>
      </c>
      <c r="F32" s="146" t="s">
        <v>0</v>
      </c>
      <c r="G32" s="146">
        <f t="shared" si="3"/>
        <v>531.42857142857144</v>
      </c>
      <c r="H32" s="146">
        <f t="shared" si="4"/>
        <v>1062.8571428571429</v>
      </c>
      <c r="I32" s="146">
        <f t="shared" si="5"/>
        <v>1602.8571428571429</v>
      </c>
      <c r="J32" s="146">
        <f t="shared" si="2"/>
        <v>2160</v>
      </c>
    </row>
    <row r="33" spans="1:10" ht="54" x14ac:dyDescent="0.25">
      <c r="A33" s="202">
        <v>11307</v>
      </c>
      <c r="B33" s="83" t="s">
        <v>655</v>
      </c>
      <c r="C33" s="79"/>
      <c r="D33" s="146">
        <f t="shared" si="6"/>
        <v>1900</v>
      </c>
      <c r="E33" s="146">
        <v>1900</v>
      </c>
      <c r="F33" s="146" t="s">
        <v>0</v>
      </c>
      <c r="G33" s="146">
        <f t="shared" si="3"/>
        <v>467.46031746031747</v>
      </c>
      <c r="H33" s="146">
        <f t="shared" si="4"/>
        <v>934.92063492063494</v>
      </c>
      <c r="I33" s="146">
        <f t="shared" si="5"/>
        <v>1409.9206349206349</v>
      </c>
      <c r="J33" s="146">
        <f t="shared" si="2"/>
        <v>1900</v>
      </c>
    </row>
    <row r="34" spans="1:10" ht="40.5" x14ac:dyDescent="0.25">
      <c r="A34" s="202">
        <v>11308</v>
      </c>
      <c r="B34" s="83" t="s">
        <v>656</v>
      </c>
      <c r="C34" s="79"/>
      <c r="D34" s="146">
        <f t="shared" si="6"/>
        <v>29760</v>
      </c>
      <c r="E34" s="146">
        <v>29760</v>
      </c>
      <c r="F34" s="146" t="s">
        <v>0</v>
      </c>
      <c r="G34" s="146">
        <f t="shared" si="3"/>
        <v>7321.9047619047624</v>
      </c>
      <c r="H34" s="146">
        <f t="shared" si="4"/>
        <v>14643.809523809525</v>
      </c>
      <c r="I34" s="146">
        <f t="shared" si="5"/>
        <v>22083.809523809527</v>
      </c>
      <c r="J34" s="146">
        <f t="shared" si="2"/>
        <v>29760</v>
      </c>
    </row>
    <row r="35" spans="1:10" ht="27" x14ac:dyDescent="0.25">
      <c r="A35" s="202">
        <v>11309</v>
      </c>
      <c r="B35" s="83" t="s">
        <v>657</v>
      </c>
      <c r="C35" s="79"/>
      <c r="D35" s="146">
        <f t="shared" si="6"/>
        <v>4139.0940000000001</v>
      </c>
      <c r="E35" s="146">
        <v>4139.0940000000001</v>
      </c>
      <c r="F35" s="146" t="s">
        <v>0</v>
      </c>
      <c r="G35" s="146">
        <f t="shared" si="3"/>
        <v>1018.3485238095238</v>
      </c>
      <c r="H35" s="146">
        <f t="shared" si="4"/>
        <v>2036.6970476190477</v>
      </c>
      <c r="I35" s="146">
        <f t="shared" si="5"/>
        <v>3071.4705476190475</v>
      </c>
      <c r="J35" s="146">
        <f t="shared" si="2"/>
        <v>4139.0940000000001</v>
      </c>
    </row>
    <row r="36" spans="1:10" ht="67.5" x14ac:dyDescent="0.25">
      <c r="A36" s="202">
        <v>11310</v>
      </c>
      <c r="B36" s="83" t="s">
        <v>714</v>
      </c>
      <c r="C36" s="79"/>
      <c r="D36" s="146">
        <f t="shared" si="6"/>
        <v>3000</v>
      </c>
      <c r="E36" s="146">
        <v>3000</v>
      </c>
      <c r="F36" s="146" t="s">
        <v>0</v>
      </c>
      <c r="G36" s="146">
        <f t="shared" si="3"/>
        <v>738.09523809523807</v>
      </c>
      <c r="H36" s="146">
        <f t="shared" si="4"/>
        <v>1476.1904761904761</v>
      </c>
      <c r="I36" s="146">
        <f t="shared" si="5"/>
        <v>2226.1904761904761</v>
      </c>
      <c r="J36" s="146">
        <f t="shared" si="2"/>
        <v>3000</v>
      </c>
    </row>
    <row r="37" spans="1:10" ht="40.5" x14ac:dyDescent="0.25">
      <c r="A37" s="202">
        <v>11311</v>
      </c>
      <c r="B37" s="83" t="s">
        <v>658</v>
      </c>
      <c r="C37" s="79"/>
      <c r="D37" s="146">
        <f t="shared" si="6"/>
        <v>4096.8</v>
      </c>
      <c r="E37" s="146">
        <v>4096.8</v>
      </c>
      <c r="F37" s="146" t="s">
        <v>0</v>
      </c>
      <c r="G37" s="146">
        <f t="shared" si="3"/>
        <v>1007.9428571428571</v>
      </c>
      <c r="H37" s="146">
        <f t="shared" si="4"/>
        <v>2015.8857142857141</v>
      </c>
      <c r="I37" s="146">
        <f t="shared" si="5"/>
        <v>3040.0857142857139</v>
      </c>
      <c r="J37" s="146">
        <f t="shared" si="2"/>
        <v>4096.8</v>
      </c>
    </row>
    <row r="38" spans="1:10" ht="54" x14ac:dyDescent="0.25">
      <c r="A38" s="202">
        <v>11312</v>
      </c>
      <c r="B38" s="83" t="s">
        <v>715</v>
      </c>
      <c r="C38" s="79"/>
      <c r="D38" s="146">
        <f t="shared" si="6"/>
        <v>2250</v>
      </c>
      <c r="E38" s="146">
        <v>2250</v>
      </c>
      <c r="F38" s="146" t="s">
        <v>0</v>
      </c>
      <c r="G38" s="146">
        <f t="shared" si="3"/>
        <v>553.57142857142856</v>
      </c>
      <c r="H38" s="146">
        <f t="shared" si="4"/>
        <v>1107.1428571428571</v>
      </c>
      <c r="I38" s="146">
        <f t="shared" si="5"/>
        <v>1669.6428571428571</v>
      </c>
      <c r="J38" s="146">
        <f t="shared" si="2"/>
        <v>2250</v>
      </c>
    </row>
    <row r="39" spans="1:10" ht="27" x14ac:dyDescent="0.25">
      <c r="A39" s="202">
        <v>11313</v>
      </c>
      <c r="B39" s="83" t="s">
        <v>716</v>
      </c>
      <c r="C39" s="79"/>
      <c r="D39" s="146">
        <f t="shared" si="6"/>
        <v>49275</v>
      </c>
      <c r="E39" s="146">
        <v>49275</v>
      </c>
      <c r="F39" s="146" t="s">
        <v>0</v>
      </c>
      <c r="G39" s="146">
        <f t="shared" si="3"/>
        <v>12123.214285714284</v>
      </c>
      <c r="H39" s="146">
        <f t="shared" si="4"/>
        <v>24246.428571428569</v>
      </c>
      <c r="I39" s="146">
        <f t="shared" si="5"/>
        <v>36565.178571428572</v>
      </c>
      <c r="J39" s="146">
        <f t="shared" si="2"/>
        <v>49275</v>
      </c>
    </row>
    <row r="40" spans="1:10" ht="81" x14ac:dyDescent="0.25">
      <c r="A40" s="202">
        <v>11314</v>
      </c>
      <c r="B40" s="83" t="s">
        <v>659</v>
      </c>
      <c r="C40" s="79"/>
      <c r="D40" s="146">
        <f t="shared" si="6"/>
        <v>400</v>
      </c>
      <c r="E40" s="146">
        <v>400</v>
      </c>
      <c r="F40" s="146" t="s">
        <v>0</v>
      </c>
      <c r="G40" s="146">
        <f t="shared" si="3"/>
        <v>98.412698412698404</v>
      </c>
      <c r="H40" s="146">
        <f t="shared" si="4"/>
        <v>196.82539682539681</v>
      </c>
      <c r="I40" s="146">
        <f t="shared" si="5"/>
        <v>296.82539682539681</v>
      </c>
      <c r="J40" s="146">
        <f t="shared" si="2"/>
        <v>400</v>
      </c>
    </row>
    <row r="41" spans="1:10" ht="54" x14ac:dyDescent="0.25">
      <c r="A41" s="202">
        <v>11315</v>
      </c>
      <c r="B41" s="83" t="s">
        <v>660</v>
      </c>
      <c r="C41" s="79"/>
      <c r="D41" s="146">
        <f t="shared" si="6"/>
        <v>140</v>
      </c>
      <c r="E41" s="146">
        <v>140</v>
      </c>
      <c r="F41" s="146" t="s">
        <v>0</v>
      </c>
      <c r="G41" s="146">
        <f t="shared" si="3"/>
        <v>34.444444444444443</v>
      </c>
      <c r="H41" s="146">
        <f t="shared" si="4"/>
        <v>68.888888888888886</v>
      </c>
      <c r="I41" s="146">
        <f t="shared" si="5"/>
        <v>103.8888888888889</v>
      </c>
      <c r="J41" s="146">
        <f t="shared" si="2"/>
        <v>140</v>
      </c>
    </row>
    <row r="42" spans="1:10" ht="67.5" x14ac:dyDescent="0.25">
      <c r="A42" s="202">
        <v>11316</v>
      </c>
      <c r="B42" s="83" t="s">
        <v>661</v>
      </c>
      <c r="C42" s="79"/>
      <c r="D42" s="146">
        <f t="shared" si="6"/>
        <v>500</v>
      </c>
      <c r="E42" s="146">
        <v>500</v>
      </c>
      <c r="F42" s="146" t="s">
        <v>0</v>
      </c>
      <c r="G42" s="146">
        <f t="shared" si="3"/>
        <v>123.01587301587301</v>
      </c>
      <c r="H42" s="146">
        <f t="shared" si="4"/>
        <v>246.03174603174602</v>
      </c>
      <c r="I42" s="146">
        <f t="shared" si="5"/>
        <v>371.03174603174602</v>
      </c>
      <c r="J42" s="146">
        <f t="shared" si="2"/>
        <v>500</v>
      </c>
    </row>
    <row r="43" spans="1:10" ht="40.5" x14ac:dyDescent="0.25">
      <c r="A43" s="202">
        <v>11317</v>
      </c>
      <c r="B43" s="83" t="s">
        <v>662</v>
      </c>
      <c r="C43" s="79"/>
      <c r="D43" s="146">
        <f t="shared" si="6"/>
        <v>0</v>
      </c>
      <c r="E43" s="146">
        <v>0</v>
      </c>
      <c r="F43" s="146" t="s">
        <v>0</v>
      </c>
      <c r="G43" s="146">
        <f t="shared" si="3"/>
        <v>0</v>
      </c>
      <c r="H43" s="146">
        <f t="shared" si="4"/>
        <v>0</v>
      </c>
      <c r="I43" s="146">
        <f t="shared" si="5"/>
        <v>0</v>
      </c>
      <c r="J43" s="146">
        <f t="shared" si="2"/>
        <v>0</v>
      </c>
    </row>
    <row r="44" spans="1:10" ht="40.5" x14ac:dyDescent="0.25">
      <c r="A44" s="202">
        <v>11318</v>
      </c>
      <c r="B44" s="83" t="s">
        <v>663</v>
      </c>
      <c r="C44" s="79"/>
      <c r="D44" s="146">
        <f t="shared" si="6"/>
        <v>100</v>
      </c>
      <c r="E44" s="146">
        <v>100</v>
      </c>
      <c r="F44" s="146" t="s">
        <v>0</v>
      </c>
      <c r="G44" s="146">
        <f t="shared" si="3"/>
        <v>24.603174603174601</v>
      </c>
      <c r="H44" s="146">
        <f t="shared" si="4"/>
        <v>49.206349206349202</v>
      </c>
      <c r="I44" s="146">
        <f t="shared" si="5"/>
        <v>74.206349206349202</v>
      </c>
      <c r="J44" s="146">
        <f t="shared" si="2"/>
        <v>100</v>
      </c>
    </row>
    <row r="45" spans="1:10" ht="40.5" x14ac:dyDescent="0.25">
      <c r="A45" s="202">
        <v>11319</v>
      </c>
      <c r="B45" s="83" t="s">
        <v>1019</v>
      </c>
      <c r="C45" s="79"/>
      <c r="D45" s="146">
        <f t="shared" si="6"/>
        <v>700</v>
      </c>
      <c r="E45" s="146">
        <v>700</v>
      </c>
      <c r="F45" s="146" t="s">
        <v>0</v>
      </c>
      <c r="G45" s="146">
        <f t="shared" si="3"/>
        <v>172.22222222222223</v>
      </c>
      <c r="H45" s="146">
        <f t="shared" si="4"/>
        <v>344.44444444444446</v>
      </c>
      <c r="I45" s="146">
        <f t="shared" si="5"/>
        <v>519.44444444444446</v>
      </c>
      <c r="J45" s="146">
        <f t="shared" si="2"/>
        <v>700</v>
      </c>
    </row>
    <row r="46" spans="1:10" x14ac:dyDescent="0.25">
      <c r="A46" s="202">
        <v>11320</v>
      </c>
      <c r="B46" s="83" t="s">
        <v>717</v>
      </c>
      <c r="C46" s="79"/>
      <c r="D46" s="146">
        <f t="shared" si="6"/>
        <v>0</v>
      </c>
      <c r="E46" s="146">
        <v>0</v>
      </c>
      <c r="F46" s="146" t="s">
        <v>0</v>
      </c>
      <c r="G46" s="146">
        <f t="shared" si="3"/>
        <v>0</v>
      </c>
      <c r="H46" s="146">
        <f t="shared" si="4"/>
        <v>0</v>
      </c>
      <c r="I46" s="146">
        <f t="shared" si="5"/>
        <v>0</v>
      </c>
      <c r="J46" s="146">
        <f t="shared" si="2"/>
        <v>0</v>
      </c>
    </row>
    <row r="47" spans="1:10" ht="42.75" x14ac:dyDescent="0.25">
      <c r="A47" s="143">
        <v>1150</v>
      </c>
      <c r="B47" s="86" t="s">
        <v>718</v>
      </c>
      <c r="C47" s="144">
        <v>7146</v>
      </c>
      <c r="D47" s="88">
        <f>SUM(D48)</f>
        <v>51500</v>
      </c>
      <c r="E47" s="88">
        <f>SUM(E48)</f>
        <v>51500</v>
      </c>
      <c r="F47" s="88" t="s">
        <v>0</v>
      </c>
      <c r="G47" s="88">
        <f>SUM(G48)</f>
        <v>11686.507936507936</v>
      </c>
      <c r="H47" s="88">
        <f>SUM(H48)</f>
        <v>23373.015873015873</v>
      </c>
      <c r="I47" s="88">
        <f>SUM(I48)</f>
        <v>35248.015873015873</v>
      </c>
      <c r="J47" s="88">
        <f>SUM(J48)</f>
        <v>51500</v>
      </c>
    </row>
    <row r="48" spans="1:10" ht="27" x14ac:dyDescent="0.25">
      <c r="A48" s="147">
        <v>1151</v>
      </c>
      <c r="B48" s="83" t="s">
        <v>853</v>
      </c>
      <c r="C48" s="79"/>
      <c r="D48" s="146">
        <f>SUM(D49,D50)</f>
        <v>51500</v>
      </c>
      <c r="E48" s="146">
        <f>SUM(E49,E50)</f>
        <v>51500</v>
      </c>
      <c r="F48" s="146" t="s">
        <v>0</v>
      </c>
      <c r="G48" s="146">
        <f>SUM(G49,G50)</f>
        <v>11686.507936507936</v>
      </c>
      <c r="H48" s="146">
        <f>SUM(H49,H50)</f>
        <v>23373.015873015873</v>
      </c>
      <c r="I48" s="146">
        <f>SUM(I49,I50)</f>
        <v>35248.015873015873</v>
      </c>
      <c r="J48" s="146">
        <f>SUM(J49,J50)</f>
        <v>51500</v>
      </c>
    </row>
    <row r="49" spans="1:10" s="260" customFormat="1" ht="108" x14ac:dyDescent="0.25">
      <c r="A49" s="147">
        <v>1152</v>
      </c>
      <c r="B49" s="83" t="s">
        <v>845</v>
      </c>
      <c r="C49" s="79"/>
      <c r="D49" s="146">
        <f>SUM(E49:F49)</f>
        <v>12500</v>
      </c>
      <c r="E49" s="146">
        <v>12500</v>
      </c>
      <c r="F49" s="146" t="s">
        <v>0</v>
      </c>
      <c r="G49" s="146">
        <f>+D49/252*62</f>
        <v>3075.3968253968251</v>
      </c>
      <c r="H49" s="146">
        <f>+D49/252*124</f>
        <v>6150.7936507936502</v>
      </c>
      <c r="I49" s="146">
        <f>+D49/252*187</f>
        <v>9275.7936507936502</v>
      </c>
      <c r="J49" s="146">
        <f>+D49</f>
        <v>12500</v>
      </c>
    </row>
    <row r="50" spans="1:10" ht="94.5" x14ac:dyDescent="0.25">
      <c r="A50" s="79">
        <v>1153</v>
      </c>
      <c r="B50" s="83" t="s">
        <v>719</v>
      </c>
      <c r="C50" s="79"/>
      <c r="D50" s="146">
        <f>SUM(E50:F50)</f>
        <v>39000</v>
      </c>
      <c r="E50" s="146">
        <v>39000</v>
      </c>
      <c r="F50" s="146" t="s">
        <v>0</v>
      </c>
      <c r="G50" s="146">
        <v>8611.1111111111113</v>
      </c>
      <c r="H50" s="146">
        <v>17222.222222222223</v>
      </c>
      <c r="I50" s="146">
        <v>25972.222222222223</v>
      </c>
      <c r="J50" s="146">
        <f>+D50</f>
        <v>39000</v>
      </c>
    </row>
    <row r="51" spans="1:10" ht="28.5" x14ac:dyDescent="0.25">
      <c r="A51" s="143">
        <v>1160</v>
      </c>
      <c r="B51" s="86" t="s">
        <v>720</v>
      </c>
      <c r="C51" s="144">
        <v>7161</v>
      </c>
      <c r="D51" s="88">
        <f>SUM(D52,D56)</f>
        <v>0</v>
      </c>
      <c r="E51" s="88">
        <f>SUM(E52,E56)</f>
        <v>0</v>
      </c>
      <c r="F51" s="88" t="s">
        <v>0</v>
      </c>
      <c r="G51" s="88">
        <f>SUM(G52,G56)</f>
        <v>0</v>
      </c>
      <c r="H51" s="88">
        <f>SUM(H52,H56)</f>
        <v>0</v>
      </c>
      <c r="I51" s="88">
        <f>SUM(I52,I56)</f>
        <v>0</v>
      </c>
      <c r="J51" s="88">
        <f>SUM(J52,J56)</f>
        <v>0</v>
      </c>
    </row>
    <row r="52" spans="1:10" ht="67.5" x14ac:dyDescent="0.25">
      <c r="A52" s="147">
        <v>1161</v>
      </c>
      <c r="B52" s="83" t="s">
        <v>846</v>
      </c>
      <c r="C52" s="79"/>
      <c r="D52" s="146">
        <f>SUM(D53:D55)</f>
        <v>0</v>
      </c>
      <c r="E52" s="146">
        <f>SUM(E53:E55)</f>
        <v>0</v>
      </c>
      <c r="F52" s="146" t="s">
        <v>0</v>
      </c>
      <c r="G52" s="146">
        <f>+D52/252*62</f>
        <v>0</v>
      </c>
      <c r="H52" s="146">
        <f>+D52/252*124</f>
        <v>0</v>
      </c>
      <c r="I52" s="146">
        <f>+D52/252*187</f>
        <v>0</v>
      </c>
      <c r="J52" s="146">
        <f>+D52</f>
        <v>0</v>
      </c>
    </row>
    <row r="53" spans="1:10" s="260" customFormat="1" ht="27" x14ac:dyDescent="0.25">
      <c r="A53" s="149">
        <v>1162</v>
      </c>
      <c r="B53" s="83" t="s">
        <v>754</v>
      </c>
      <c r="C53" s="79"/>
      <c r="D53" s="146">
        <f>SUM(E53:F53)</f>
        <v>0</v>
      </c>
      <c r="E53" s="146">
        <v>0</v>
      </c>
      <c r="F53" s="146" t="s">
        <v>0</v>
      </c>
      <c r="G53" s="146">
        <f>+D53/252*62</f>
        <v>0</v>
      </c>
      <c r="H53" s="146">
        <f>+D53/252*124</f>
        <v>0</v>
      </c>
      <c r="I53" s="146">
        <f>+D53/252*187</f>
        <v>0</v>
      </c>
      <c r="J53" s="146">
        <f>+D53</f>
        <v>0</v>
      </c>
    </row>
    <row r="54" spans="1:10" x14ac:dyDescent="0.25">
      <c r="A54" s="149">
        <v>1163</v>
      </c>
      <c r="B54" s="89" t="s">
        <v>721</v>
      </c>
      <c r="C54" s="79"/>
      <c r="D54" s="146">
        <f>SUM(E54:F54)</f>
        <v>0</v>
      </c>
      <c r="E54" s="146">
        <v>0</v>
      </c>
      <c r="F54" s="146" t="s">
        <v>0</v>
      </c>
      <c r="G54" s="146">
        <f>+D54/252*62</f>
        <v>0</v>
      </c>
      <c r="H54" s="146">
        <f>+D54/252*124</f>
        <v>0</v>
      </c>
      <c r="I54" s="146">
        <f>+D54/252*187</f>
        <v>0</v>
      </c>
      <c r="J54" s="146">
        <f>+D54</f>
        <v>0</v>
      </c>
    </row>
    <row r="55" spans="1:10" ht="54" x14ac:dyDescent="0.25">
      <c r="A55" s="149">
        <v>1164</v>
      </c>
      <c r="B55" s="89" t="s">
        <v>722</v>
      </c>
      <c r="C55" s="79"/>
      <c r="D55" s="146">
        <f>SUM(E55:F55)</f>
        <v>0</v>
      </c>
      <c r="E55" s="146">
        <v>0</v>
      </c>
      <c r="F55" s="146" t="s">
        <v>0</v>
      </c>
      <c r="G55" s="146">
        <f>+D55/252*62</f>
        <v>0</v>
      </c>
      <c r="H55" s="146">
        <f>+D55/252*124</f>
        <v>0</v>
      </c>
      <c r="I55" s="146">
        <f>+D55/252*187</f>
        <v>0</v>
      </c>
      <c r="J55" s="146">
        <f>+D55</f>
        <v>0</v>
      </c>
    </row>
    <row r="56" spans="1:10" ht="81" x14ac:dyDescent="0.25">
      <c r="A56" s="149">
        <v>1165</v>
      </c>
      <c r="B56" s="83" t="s">
        <v>723</v>
      </c>
      <c r="C56" s="79"/>
      <c r="D56" s="146">
        <f>SUM(E56:F56)</f>
        <v>0</v>
      </c>
      <c r="E56" s="146">
        <v>0</v>
      </c>
      <c r="F56" s="146" t="s">
        <v>0</v>
      </c>
      <c r="G56" s="146">
        <f>+D56/252*62</f>
        <v>0</v>
      </c>
      <c r="H56" s="146">
        <f>+D56/252*124</f>
        <v>0</v>
      </c>
      <c r="I56" s="146">
        <f>+D56/252*187</f>
        <v>0</v>
      </c>
      <c r="J56" s="146">
        <f>+D56</f>
        <v>0</v>
      </c>
    </row>
    <row r="57" spans="1:10" ht="42.75" x14ac:dyDescent="0.25">
      <c r="A57" s="143">
        <v>1200</v>
      </c>
      <c r="B57" s="86" t="s">
        <v>724</v>
      </c>
      <c r="C57" s="144">
        <v>7300</v>
      </c>
      <c r="D57" s="88">
        <f t="shared" ref="D57:J57" si="7">SUM(D58,D60,D62,D64,D66,D73)</f>
        <v>4503344.53</v>
      </c>
      <c r="E57" s="88">
        <f t="shared" si="7"/>
        <v>2589174.7000000002</v>
      </c>
      <c r="F57" s="88">
        <f t="shared" si="7"/>
        <v>1914169.83</v>
      </c>
      <c r="G57" s="88">
        <f t="shared" si="7"/>
        <v>2068534.0250000001</v>
      </c>
      <c r="H57" s="88">
        <f t="shared" si="7"/>
        <v>2715906.45</v>
      </c>
      <c r="I57" s="88">
        <f t="shared" si="7"/>
        <v>3535826.7750000004</v>
      </c>
      <c r="J57" s="88">
        <f t="shared" si="7"/>
        <v>4503344.53</v>
      </c>
    </row>
    <row r="58" spans="1:10" ht="57" x14ac:dyDescent="0.25">
      <c r="A58" s="143">
        <v>1210</v>
      </c>
      <c r="B58" s="86" t="s">
        <v>755</v>
      </c>
      <c r="C58" s="144">
        <v>7311</v>
      </c>
      <c r="D58" s="88">
        <f>SUM(D59)</f>
        <v>0</v>
      </c>
      <c r="E58" s="88">
        <f>SUM(E59)</f>
        <v>0</v>
      </c>
      <c r="F58" s="88" t="s">
        <v>0</v>
      </c>
      <c r="G58" s="88">
        <f>SUM(G59)</f>
        <v>0</v>
      </c>
      <c r="H58" s="88">
        <f>SUM(H59)</f>
        <v>0</v>
      </c>
      <c r="I58" s="88">
        <f>SUM(I59)</f>
        <v>0</v>
      </c>
      <c r="J58" s="88">
        <f>SUM(J59)</f>
        <v>0</v>
      </c>
    </row>
    <row r="59" spans="1:10" s="260" customFormat="1" ht="81" x14ac:dyDescent="0.25">
      <c r="A59" s="147">
        <v>1211</v>
      </c>
      <c r="B59" s="83" t="s">
        <v>756</v>
      </c>
      <c r="C59" s="85"/>
      <c r="D59" s="146">
        <f>SUM(E59:F59)</f>
        <v>0</v>
      </c>
      <c r="E59" s="146">
        <v>0</v>
      </c>
      <c r="F59" s="146" t="s">
        <v>0</v>
      </c>
      <c r="G59" s="146">
        <f>+D59/4</f>
        <v>0</v>
      </c>
      <c r="H59" s="146">
        <f>+D59/4*2</f>
        <v>0</v>
      </c>
      <c r="I59" s="146">
        <f>+D59/4*3</f>
        <v>0</v>
      </c>
      <c r="J59" s="146">
        <f>+D59</f>
        <v>0</v>
      </c>
    </row>
    <row r="60" spans="1:10" s="260" customFormat="1" ht="42.75" x14ac:dyDescent="0.25">
      <c r="A60" s="143">
        <v>1220</v>
      </c>
      <c r="B60" s="86" t="s">
        <v>725</v>
      </c>
      <c r="C60" s="87">
        <v>7312</v>
      </c>
      <c r="D60" s="88">
        <f>SUM(D61)</f>
        <v>0</v>
      </c>
      <c r="E60" s="88" t="s">
        <v>0</v>
      </c>
      <c r="F60" s="88">
        <f>SUM(F61)</f>
        <v>0</v>
      </c>
      <c r="G60" s="88">
        <f>SUM(G61)</f>
        <v>0</v>
      </c>
      <c r="H60" s="88">
        <f>SUM(H61)</f>
        <v>0</v>
      </c>
      <c r="I60" s="88">
        <f>SUM(I61)</f>
        <v>0</v>
      </c>
      <c r="J60" s="88">
        <f>SUM(J61)</f>
        <v>0</v>
      </c>
    </row>
    <row r="61" spans="1:10" ht="81" x14ac:dyDescent="0.25">
      <c r="A61" s="79">
        <v>1221</v>
      </c>
      <c r="B61" s="83" t="s">
        <v>757</v>
      </c>
      <c r="C61" s="85"/>
      <c r="D61" s="146">
        <f>SUM(E61:F61)</f>
        <v>0</v>
      </c>
      <c r="E61" s="146" t="s">
        <v>0</v>
      </c>
      <c r="F61" s="146">
        <v>0</v>
      </c>
      <c r="G61" s="146">
        <f>+D61/4</f>
        <v>0</v>
      </c>
      <c r="H61" s="146">
        <f>+D61/4*2</f>
        <v>0</v>
      </c>
      <c r="I61" s="146">
        <f>+D61/4*3</f>
        <v>0</v>
      </c>
      <c r="J61" s="146">
        <f>+D61</f>
        <v>0</v>
      </c>
    </row>
    <row r="62" spans="1:10" s="260" customFormat="1" ht="42.75" x14ac:dyDescent="0.25">
      <c r="A62" s="143">
        <v>1230</v>
      </c>
      <c r="B62" s="86" t="s">
        <v>726</v>
      </c>
      <c r="C62" s="87">
        <v>7321</v>
      </c>
      <c r="D62" s="88">
        <f>SUM(D63)</f>
        <v>0</v>
      </c>
      <c r="E62" s="88">
        <f>SUM(E63)</f>
        <v>0</v>
      </c>
      <c r="F62" s="88" t="s">
        <v>0</v>
      </c>
      <c r="G62" s="88">
        <f>SUM(G63)</f>
        <v>0</v>
      </c>
      <c r="H62" s="88">
        <f>SUM(H63)</f>
        <v>0</v>
      </c>
      <c r="I62" s="88">
        <f>SUM(I63)</f>
        <v>0</v>
      </c>
      <c r="J62" s="88">
        <f>SUM(J63)</f>
        <v>0</v>
      </c>
    </row>
    <row r="63" spans="1:10" ht="54" x14ac:dyDescent="0.25">
      <c r="A63" s="147">
        <v>1231</v>
      </c>
      <c r="B63" s="83" t="s">
        <v>854</v>
      </c>
      <c r="C63" s="85"/>
      <c r="D63" s="146">
        <f>SUM(E63:F63)</f>
        <v>0</v>
      </c>
      <c r="E63" s="146">
        <v>0</v>
      </c>
      <c r="F63" s="146" t="s">
        <v>0</v>
      </c>
      <c r="G63" s="146">
        <f>+D63/4</f>
        <v>0</v>
      </c>
      <c r="H63" s="146">
        <f>+D63/4*2</f>
        <v>0</v>
      </c>
      <c r="I63" s="146">
        <f>+D63/4*3</f>
        <v>0</v>
      </c>
      <c r="J63" s="146">
        <f>+D63</f>
        <v>0</v>
      </c>
    </row>
    <row r="64" spans="1:10" s="260" customFormat="1" ht="42.75" x14ac:dyDescent="0.25">
      <c r="A64" s="143">
        <v>1240</v>
      </c>
      <c r="B64" s="86" t="s">
        <v>727</v>
      </c>
      <c r="C64" s="87">
        <v>7322</v>
      </c>
      <c r="D64" s="88">
        <f>SUM(D65)</f>
        <v>153571.73000000001</v>
      </c>
      <c r="E64" s="88" t="s">
        <v>0</v>
      </c>
      <c r="F64" s="88">
        <f>SUM(F65)</f>
        <v>153571.73000000001</v>
      </c>
      <c r="G64" s="88">
        <f>SUM(G65)</f>
        <v>0</v>
      </c>
      <c r="H64" s="88">
        <f>SUM(H65)</f>
        <v>0</v>
      </c>
      <c r="I64" s="88">
        <f>SUM(I65)</f>
        <v>0</v>
      </c>
      <c r="J64" s="88">
        <f>SUM(J65)</f>
        <v>153571.73000000001</v>
      </c>
    </row>
    <row r="65" spans="1:15" ht="54" x14ac:dyDescent="0.25">
      <c r="A65" s="147">
        <v>1241</v>
      </c>
      <c r="B65" s="83" t="s">
        <v>855</v>
      </c>
      <c r="C65" s="85"/>
      <c r="D65" s="146">
        <f>SUM(E65:F65)</f>
        <v>153571.73000000001</v>
      </c>
      <c r="E65" s="146" t="s">
        <v>0</v>
      </c>
      <c r="F65" s="146">
        <v>153571.73000000001</v>
      </c>
      <c r="G65" s="146">
        <v>0</v>
      </c>
      <c r="H65" s="146">
        <v>0</v>
      </c>
      <c r="I65" s="146">
        <v>0</v>
      </c>
      <c r="J65" s="146">
        <f>+D65</f>
        <v>153571.73000000001</v>
      </c>
    </row>
    <row r="66" spans="1:15" s="260" customFormat="1" ht="57" x14ac:dyDescent="0.25">
      <c r="A66" s="143">
        <v>1250</v>
      </c>
      <c r="B66" s="86" t="s">
        <v>728</v>
      </c>
      <c r="C66" s="144">
        <v>7331</v>
      </c>
      <c r="D66" s="88">
        <f>SUM(D67,D68,D71,D72)</f>
        <v>2589174.7000000002</v>
      </c>
      <c r="E66" s="88">
        <f>SUM(E67,E68,E71,E72)</f>
        <v>2589174.7000000002</v>
      </c>
      <c r="F66" s="88" t="s">
        <v>0</v>
      </c>
      <c r="G66" s="88">
        <f>SUM(G67,G68,G71,G72)</f>
        <v>647207.42500000005</v>
      </c>
      <c r="H66" s="88">
        <f>SUM(H67,H68,H71,H72)</f>
        <v>1294579.8500000001</v>
      </c>
      <c r="I66" s="88">
        <f>SUM(I67,I68,I71,I72)</f>
        <v>1941877.2750000001</v>
      </c>
      <c r="J66" s="88">
        <f>SUM(J67,J68,J71,J72)</f>
        <v>2589174.7000000002</v>
      </c>
    </row>
    <row r="67" spans="1:15" ht="40.5" x14ac:dyDescent="0.25">
      <c r="A67" s="147">
        <v>1251</v>
      </c>
      <c r="B67" s="83" t="s">
        <v>856</v>
      </c>
      <c r="C67" s="79"/>
      <c r="D67" s="146">
        <f>+E67</f>
        <v>2588469.7000000002</v>
      </c>
      <c r="E67" s="146">
        <v>2588469.7000000002</v>
      </c>
      <c r="F67" s="146" t="s">
        <v>0</v>
      </c>
      <c r="G67" s="146">
        <f>+D67/4</f>
        <v>647117.42500000005</v>
      </c>
      <c r="H67" s="146">
        <f>+D67/4*2</f>
        <v>1294234.8500000001</v>
      </c>
      <c r="I67" s="146">
        <f>+D67/4*3</f>
        <v>1941352.2750000001</v>
      </c>
      <c r="J67" s="146">
        <f>+D67</f>
        <v>2588469.7000000002</v>
      </c>
    </row>
    <row r="68" spans="1:15" s="260" customFormat="1" ht="27" x14ac:dyDescent="0.25">
      <c r="A68" s="147">
        <v>1254</v>
      </c>
      <c r="B68" s="83" t="s">
        <v>729</v>
      </c>
      <c r="C68" s="85"/>
      <c r="D68" s="146">
        <f>SUM(D69:D70)</f>
        <v>0</v>
      </c>
      <c r="E68" s="146">
        <f>SUM(E69:E70)</f>
        <v>0</v>
      </c>
      <c r="F68" s="146" t="s">
        <v>0</v>
      </c>
      <c r="G68" s="146">
        <f>SUM(G69:G70)</f>
        <v>0</v>
      </c>
      <c r="H68" s="146">
        <f>SUM(H69:H70)</f>
        <v>0</v>
      </c>
      <c r="I68" s="146">
        <f>SUM(I69:I70)</f>
        <v>0</v>
      </c>
      <c r="J68" s="146">
        <f>SUM(J69:J70)</f>
        <v>0</v>
      </c>
    </row>
    <row r="69" spans="1:15" ht="54" x14ac:dyDescent="0.25">
      <c r="A69" s="147">
        <v>1255</v>
      </c>
      <c r="B69" s="83" t="s">
        <v>857</v>
      </c>
      <c r="C69" s="79"/>
      <c r="D69" s="146">
        <f>SUM(E69:F69)</f>
        <v>0</v>
      </c>
      <c r="E69" s="146">
        <v>0</v>
      </c>
      <c r="F69" s="146" t="s">
        <v>0</v>
      </c>
      <c r="G69" s="146">
        <f>+D69/4</f>
        <v>0</v>
      </c>
      <c r="H69" s="146">
        <f>+D69/4*2</f>
        <v>0</v>
      </c>
      <c r="I69" s="146">
        <f>+D69/4*3</f>
        <v>0</v>
      </c>
      <c r="J69" s="146">
        <f>+D69</f>
        <v>0</v>
      </c>
    </row>
    <row r="70" spans="1:15" x14ac:dyDescent="0.25">
      <c r="A70" s="147">
        <v>1256</v>
      </c>
      <c r="B70" s="89" t="s">
        <v>730</v>
      </c>
      <c r="C70" s="79"/>
      <c r="D70" s="146">
        <f>SUM(E70:F70)</f>
        <v>0</v>
      </c>
      <c r="E70" s="146">
        <v>0</v>
      </c>
      <c r="F70" s="146" t="s">
        <v>0</v>
      </c>
      <c r="G70" s="146">
        <v>0</v>
      </c>
      <c r="H70" s="146">
        <v>0</v>
      </c>
      <c r="I70" s="146">
        <v>0</v>
      </c>
      <c r="J70" s="146">
        <f>+D70</f>
        <v>0</v>
      </c>
    </row>
    <row r="71" spans="1:15" ht="27" x14ac:dyDescent="0.25">
      <c r="A71" s="147">
        <v>1257</v>
      </c>
      <c r="B71" s="83" t="s">
        <v>731</v>
      </c>
      <c r="C71" s="85"/>
      <c r="D71" s="146">
        <f>SUM(E71:F71)</f>
        <v>705</v>
      </c>
      <c r="E71" s="146">
        <v>705</v>
      </c>
      <c r="F71" s="146" t="s">
        <v>0</v>
      </c>
      <c r="G71" s="146">
        <v>90</v>
      </c>
      <c r="H71" s="146">
        <v>345</v>
      </c>
      <c r="I71" s="146">
        <v>525</v>
      </c>
      <c r="J71" s="146">
        <f>+D71</f>
        <v>705</v>
      </c>
    </row>
    <row r="72" spans="1:15" ht="40.5" x14ac:dyDescent="0.25">
      <c r="A72" s="147">
        <v>1258</v>
      </c>
      <c r="B72" s="83" t="s">
        <v>732</v>
      </c>
      <c r="C72" s="85"/>
      <c r="D72" s="146">
        <f>SUM(E72:F72)</f>
        <v>0</v>
      </c>
      <c r="E72" s="146">
        <v>0</v>
      </c>
      <c r="F72" s="146" t="s">
        <v>0</v>
      </c>
      <c r="G72" s="146">
        <f>+D72/4</f>
        <v>0</v>
      </c>
      <c r="H72" s="146">
        <f>+D72/4*2</f>
        <v>0</v>
      </c>
      <c r="I72" s="146">
        <f>+D72/4*3</f>
        <v>0</v>
      </c>
      <c r="J72" s="146">
        <f>+D72</f>
        <v>0</v>
      </c>
      <c r="M72" s="277"/>
      <c r="N72" s="277"/>
      <c r="O72" s="277"/>
    </row>
    <row r="73" spans="1:15" ht="42.75" x14ac:dyDescent="0.25">
      <c r="A73" s="143">
        <v>1260</v>
      </c>
      <c r="B73" s="86" t="s">
        <v>733</v>
      </c>
      <c r="C73" s="144">
        <v>7332</v>
      </c>
      <c r="D73" s="88">
        <f>SUM(D74:D75)</f>
        <v>1760598.1</v>
      </c>
      <c r="E73" s="88" t="s">
        <v>0</v>
      </c>
      <c r="F73" s="88">
        <f>SUM(F74:F75)</f>
        <v>1760598.1</v>
      </c>
      <c r="G73" s="82">
        <f>SUM(G74:G75)</f>
        <v>1421326.6</v>
      </c>
      <c r="H73" s="82">
        <f>SUM(H74:H75)</f>
        <v>1421326.6</v>
      </c>
      <c r="I73" s="82">
        <f>SUM(I74:I75)</f>
        <v>1593949.5</v>
      </c>
      <c r="J73" s="82">
        <f>SUM(J74:J75)</f>
        <v>1760598.1</v>
      </c>
    </row>
    <row r="74" spans="1:15" ht="40.5" x14ac:dyDescent="0.25">
      <c r="A74" s="147">
        <v>1261</v>
      </c>
      <c r="B74" s="83" t="s">
        <v>858</v>
      </c>
      <c r="C74" s="85"/>
      <c r="D74" s="146">
        <f>SUM(E74:F74)</f>
        <v>1760598.1</v>
      </c>
      <c r="E74" s="146" t="s">
        <v>0</v>
      </c>
      <c r="F74" s="146">
        <v>1760598.1</v>
      </c>
      <c r="G74" s="146">
        <v>1421326.6</v>
      </c>
      <c r="H74" s="146">
        <v>1421326.6</v>
      </c>
      <c r="I74" s="146">
        <v>1593949.5</v>
      </c>
      <c r="J74" s="146">
        <f>+D74</f>
        <v>1760598.1</v>
      </c>
      <c r="L74" s="275"/>
      <c r="M74" s="275"/>
    </row>
    <row r="75" spans="1:15" s="260" customFormat="1" ht="40.5" x14ac:dyDescent="0.25">
      <c r="A75" s="147">
        <v>1262</v>
      </c>
      <c r="B75" s="83" t="s">
        <v>734</v>
      </c>
      <c r="C75" s="85"/>
      <c r="D75" s="146">
        <f>SUM(E75:F75)</f>
        <v>0</v>
      </c>
      <c r="E75" s="146" t="s">
        <v>0</v>
      </c>
      <c r="F75" s="146">
        <v>0</v>
      </c>
      <c r="G75" s="146">
        <f>+D75/4</f>
        <v>0</v>
      </c>
      <c r="H75" s="146">
        <f>+D75/4*2</f>
        <v>0</v>
      </c>
      <c r="I75" s="146">
        <f>+D75/4*3</f>
        <v>0</v>
      </c>
      <c r="J75" s="146">
        <f>+D75</f>
        <v>0</v>
      </c>
    </row>
    <row r="76" spans="1:15" ht="42.75" x14ac:dyDescent="0.25">
      <c r="A76" s="143" t="s">
        <v>616</v>
      </c>
      <c r="B76" s="86" t="s">
        <v>859</v>
      </c>
      <c r="C76" s="144">
        <v>7400</v>
      </c>
      <c r="D76" s="88">
        <f t="shared" ref="D76:J76" si="8">SUM(D77,D79,D81,D86,D90,D116,D119,D122,D125)</f>
        <v>822966.28600000008</v>
      </c>
      <c r="E76" s="88">
        <f t="shared" si="8"/>
        <v>822966.28600000008</v>
      </c>
      <c r="F76" s="88">
        <f t="shared" si="8"/>
        <v>346884.7</v>
      </c>
      <c r="G76" s="82">
        <f t="shared" si="8"/>
        <v>176888.53068253968</v>
      </c>
      <c r="H76" s="82">
        <f t="shared" si="8"/>
        <v>353777.06136507937</v>
      </c>
      <c r="I76" s="82">
        <f t="shared" si="8"/>
        <v>533518.63286507945</v>
      </c>
      <c r="J76" s="82">
        <f t="shared" si="8"/>
        <v>822966.28600000008</v>
      </c>
    </row>
    <row r="77" spans="1:15" ht="14.25" x14ac:dyDescent="0.25">
      <c r="A77" s="143" t="s">
        <v>617</v>
      </c>
      <c r="B77" s="86" t="s">
        <v>860</v>
      </c>
      <c r="C77" s="144">
        <v>7411</v>
      </c>
      <c r="D77" s="88">
        <f>SUM(D78)</f>
        <v>0</v>
      </c>
      <c r="E77" s="88" t="s">
        <v>0</v>
      </c>
      <c r="F77" s="88">
        <f>SUM(F78)</f>
        <v>0</v>
      </c>
      <c r="G77" s="82">
        <f>SUM(G78)</f>
        <v>0</v>
      </c>
      <c r="H77" s="82">
        <f>SUM(H78)</f>
        <v>0</v>
      </c>
      <c r="I77" s="82">
        <f>SUM(I78)</f>
        <v>0</v>
      </c>
      <c r="J77" s="82">
        <f>SUM(J78)</f>
        <v>0</v>
      </c>
    </row>
    <row r="78" spans="1:15" s="260" customFormat="1" ht="54" x14ac:dyDescent="0.25">
      <c r="A78" s="145" t="s">
        <v>618</v>
      </c>
      <c r="B78" s="83" t="s">
        <v>861</v>
      </c>
      <c r="C78" s="85"/>
      <c r="D78" s="146">
        <f t="shared" ref="D78:D85" si="9">SUM(E78:F78)</f>
        <v>0</v>
      </c>
      <c r="E78" s="146" t="s">
        <v>0</v>
      </c>
      <c r="F78" s="146">
        <v>0</v>
      </c>
      <c r="G78" s="146">
        <f>+D78/252*62</f>
        <v>0</v>
      </c>
      <c r="H78" s="146">
        <f>+D78/252*124</f>
        <v>0</v>
      </c>
      <c r="I78" s="146">
        <f>+D78/252*187</f>
        <v>0</v>
      </c>
      <c r="J78" s="146">
        <f>+D78</f>
        <v>0</v>
      </c>
    </row>
    <row r="79" spans="1:15" s="260" customFormat="1" ht="14.25" x14ac:dyDescent="0.25">
      <c r="A79" s="143" t="s">
        <v>619</v>
      </c>
      <c r="B79" s="86" t="s">
        <v>735</v>
      </c>
      <c r="C79" s="144">
        <v>7412</v>
      </c>
      <c r="D79" s="88">
        <f>SUM(D80)</f>
        <v>0</v>
      </c>
      <c r="E79" s="88">
        <f>SUM(E80)</f>
        <v>0</v>
      </c>
      <c r="F79" s="88" t="s">
        <v>0</v>
      </c>
      <c r="G79" s="82">
        <f>SUM(G80)</f>
        <v>0</v>
      </c>
      <c r="H79" s="82">
        <f>SUM(H80)</f>
        <v>0</v>
      </c>
      <c r="I79" s="82">
        <f>SUM(I80)</f>
        <v>0</v>
      </c>
      <c r="J79" s="82">
        <f>SUM(J80)</f>
        <v>0</v>
      </c>
    </row>
    <row r="80" spans="1:15" ht="54" x14ac:dyDescent="0.25">
      <c r="A80" s="145" t="s">
        <v>620</v>
      </c>
      <c r="B80" s="83" t="s">
        <v>841</v>
      </c>
      <c r="C80" s="85"/>
      <c r="D80" s="146">
        <f t="shared" si="9"/>
        <v>0</v>
      </c>
      <c r="E80" s="146">
        <v>0</v>
      </c>
      <c r="F80" s="146" t="s">
        <v>0</v>
      </c>
      <c r="G80" s="146">
        <f>+D80/252*62</f>
        <v>0</v>
      </c>
      <c r="H80" s="146">
        <f>+D80/252*124</f>
        <v>0</v>
      </c>
      <c r="I80" s="146">
        <f>+D80/252*187</f>
        <v>0</v>
      </c>
      <c r="J80" s="146">
        <f>+D80</f>
        <v>0</v>
      </c>
    </row>
    <row r="81" spans="1:10" s="260" customFormat="1" ht="28.5" x14ac:dyDescent="0.25">
      <c r="A81" s="143" t="s">
        <v>621</v>
      </c>
      <c r="B81" s="86" t="s">
        <v>736</v>
      </c>
      <c r="C81" s="144">
        <v>7415</v>
      </c>
      <c r="D81" s="88">
        <f>SUM(D82:D85)</f>
        <v>160056.78600000002</v>
      </c>
      <c r="E81" s="88">
        <f>SUM(E82:E85)</f>
        <v>160056.78600000002</v>
      </c>
      <c r="F81" s="88" t="s">
        <v>0</v>
      </c>
      <c r="G81" s="82">
        <f>SUM(G82:G85)</f>
        <v>39379.050523809528</v>
      </c>
      <c r="H81" s="82">
        <f>SUM(H82:H85)</f>
        <v>78758.101047619057</v>
      </c>
      <c r="I81" s="82">
        <f>SUM(I82:I85)</f>
        <v>118772.29754761906</v>
      </c>
      <c r="J81" s="82">
        <f>SUM(J82:J85)</f>
        <v>160056.78600000002</v>
      </c>
    </row>
    <row r="82" spans="1:10" ht="40.5" x14ac:dyDescent="0.25">
      <c r="A82" s="145" t="s">
        <v>622</v>
      </c>
      <c r="B82" s="83" t="s">
        <v>862</v>
      </c>
      <c r="C82" s="85"/>
      <c r="D82" s="146">
        <f t="shared" si="9"/>
        <v>120644.68600000002</v>
      </c>
      <c r="E82" s="146">
        <v>120644.68600000002</v>
      </c>
      <c r="F82" s="146" t="s">
        <v>0</v>
      </c>
      <c r="G82" s="146">
        <f>+D82/252*62</f>
        <v>29682.422746031752</v>
      </c>
      <c r="H82" s="146">
        <f>+D82/252*124</f>
        <v>59364.845492063505</v>
      </c>
      <c r="I82" s="146">
        <f>+D82/252*187</f>
        <v>89526.016992063509</v>
      </c>
      <c r="J82" s="146">
        <f>+D82</f>
        <v>120644.68600000002</v>
      </c>
    </row>
    <row r="83" spans="1:10" s="260" customFormat="1" ht="40.5" x14ac:dyDescent="0.25">
      <c r="A83" s="145" t="s">
        <v>623</v>
      </c>
      <c r="B83" s="83" t="s">
        <v>737</v>
      </c>
      <c r="C83" s="85"/>
      <c r="D83" s="146">
        <f t="shared" si="9"/>
        <v>0</v>
      </c>
      <c r="E83" s="146"/>
      <c r="F83" s="146" t="s">
        <v>0</v>
      </c>
      <c r="G83" s="146">
        <f>+D83/252*62</f>
        <v>0</v>
      </c>
      <c r="H83" s="146">
        <f>+D83/252*124</f>
        <v>0</v>
      </c>
      <c r="I83" s="146">
        <f>+D83/252*187</f>
        <v>0</v>
      </c>
      <c r="J83" s="146">
        <f>+D83</f>
        <v>0</v>
      </c>
    </row>
    <row r="84" spans="1:10" ht="54" x14ac:dyDescent="0.25">
      <c r="A84" s="145" t="s">
        <v>624</v>
      </c>
      <c r="B84" s="83" t="s">
        <v>738</v>
      </c>
      <c r="C84" s="85"/>
      <c r="D84" s="146">
        <f t="shared" si="9"/>
        <v>0</v>
      </c>
      <c r="E84" s="146"/>
      <c r="F84" s="146" t="s">
        <v>0</v>
      </c>
      <c r="G84" s="146">
        <f>+D84/252*62</f>
        <v>0</v>
      </c>
      <c r="H84" s="146">
        <f>+D84/252*124</f>
        <v>0</v>
      </c>
      <c r="I84" s="146">
        <f>+D84/252*187</f>
        <v>0</v>
      </c>
      <c r="J84" s="146">
        <f>+D84</f>
        <v>0</v>
      </c>
    </row>
    <row r="85" spans="1:10" x14ac:dyDescent="0.25">
      <c r="A85" s="148" t="s">
        <v>625</v>
      </c>
      <c r="B85" s="83" t="s">
        <v>739</v>
      </c>
      <c r="C85" s="85"/>
      <c r="D85" s="146">
        <f t="shared" si="9"/>
        <v>39412.1</v>
      </c>
      <c r="E85" s="146">
        <v>39412.1</v>
      </c>
      <c r="F85" s="146" t="s">
        <v>0</v>
      </c>
      <c r="G85" s="146">
        <f>+D85/252*62</f>
        <v>9696.6277777777777</v>
      </c>
      <c r="H85" s="146">
        <f>+D85/252*124</f>
        <v>19393.255555555555</v>
      </c>
      <c r="I85" s="146">
        <f>+D85/252*187</f>
        <v>29246.280555555553</v>
      </c>
      <c r="J85" s="146">
        <f>+D85</f>
        <v>39412.1</v>
      </c>
    </row>
    <row r="86" spans="1:10" ht="57" x14ac:dyDescent="0.25">
      <c r="A86" s="143" t="s">
        <v>626</v>
      </c>
      <c r="B86" s="86" t="s">
        <v>842</v>
      </c>
      <c r="C86" s="144">
        <v>7421</v>
      </c>
      <c r="D86" s="88">
        <f>SUM(D87:D89)</f>
        <v>0</v>
      </c>
      <c r="E86" s="88">
        <f>SUM(E87:E89)</f>
        <v>0</v>
      </c>
      <c r="F86" s="88" t="s">
        <v>0</v>
      </c>
      <c r="G86" s="82">
        <f>SUM(G87:G89)</f>
        <v>0</v>
      </c>
      <c r="H86" s="82">
        <f>SUM(H87:H89)</f>
        <v>0</v>
      </c>
      <c r="I86" s="82">
        <f>SUM(I87:I89)</f>
        <v>0</v>
      </c>
      <c r="J86" s="82">
        <f>SUM(J87:J89)</f>
        <v>0</v>
      </c>
    </row>
    <row r="87" spans="1:10" ht="108" x14ac:dyDescent="0.25">
      <c r="A87" s="145" t="s">
        <v>627</v>
      </c>
      <c r="B87" s="83" t="s">
        <v>863</v>
      </c>
      <c r="C87" s="85"/>
      <c r="D87" s="146">
        <f>SUM(E87:F87)</f>
        <v>0</v>
      </c>
      <c r="E87" s="146">
        <v>0</v>
      </c>
      <c r="F87" s="146" t="s">
        <v>0</v>
      </c>
      <c r="G87" s="146">
        <f>+D87/252*62</f>
        <v>0</v>
      </c>
      <c r="H87" s="146">
        <f>+D87/252*124</f>
        <v>0</v>
      </c>
      <c r="I87" s="146">
        <f>+D87/252*187</f>
        <v>0</v>
      </c>
      <c r="J87" s="146">
        <f>+D87</f>
        <v>0</v>
      </c>
    </row>
    <row r="88" spans="1:10" s="260" customFormat="1" ht="67.5" x14ac:dyDescent="0.25">
      <c r="A88" s="145" t="s">
        <v>628</v>
      </c>
      <c r="B88" s="83" t="s">
        <v>740</v>
      </c>
      <c r="C88" s="79"/>
      <c r="D88" s="146">
        <f>SUM(E88:F88)</f>
        <v>0</v>
      </c>
      <c r="E88" s="146"/>
      <c r="F88" s="146" t="s">
        <v>0</v>
      </c>
      <c r="G88" s="146">
        <f>+D88/252*62</f>
        <v>0</v>
      </c>
      <c r="H88" s="146">
        <f>+D88/252*124</f>
        <v>0</v>
      </c>
      <c r="I88" s="146">
        <f>+D88/252*187</f>
        <v>0</v>
      </c>
      <c r="J88" s="146">
        <f>+D88</f>
        <v>0</v>
      </c>
    </row>
    <row r="89" spans="1:10" ht="67.5" x14ac:dyDescent="0.25">
      <c r="A89" s="148" t="s">
        <v>664</v>
      </c>
      <c r="B89" s="89" t="s">
        <v>741</v>
      </c>
      <c r="C89" s="79"/>
      <c r="D89" s="146">
        <f>SUM(E89:F89)</f>
        <v>0</v>
      </c>
      <c r="E89" s="146"/>
      <c r="F89" s="146" t="s">
        <v>0</v>
      </c>
      <c r="G89" s="146">
        <f>+D89/252*62</f>
        <v>0</v>
      </c>
      <c r="H89" s="146">
        <f>+D89/252*124</f>
        <v>0</v>
      </c>
      <c r="I89" s="146">
        <f>+D89/252*187</f>
        <v>0</v>
      </c>
      <c r="J89" s="146">
        <f>+D89</f>
        <v>0</v>
      </c>
    </row>
    <row r="90" spans="1:10" s="260" customFormat="1" ht="28.5" x14ac:dyDescent="0.25">
      <c r="A90" s="143" t="s">
        <v>629</v>
      </c>
      <c r="B90" s="86" t="s">
        <v>742</v>
      </c>
      <c r="C90" s="144">
        <v>7422</v>
      </c>
      <c r="D90" s="88">
        <f>D91+D114+D115</f>
        <v>597559.5</v>
      </c>
      <c r="E90" s="88">
        <f>E91+E114+E115</f>
        <v>597559.5</v>
      </c>
      <c r="F90" s="88" t="s">
        <v>0</v>
      </c>
      <c r="G90" s="82">
        <f>G91+G114+G115</f>
        <v>129550.35317460317</v>
      </c>
      <c r="H90" s="82">
        <f>H91+H114+H115</f>
        <v>259100.70634920633</v>
      </c>
      <c r="I90" s="82">
        <f>I91+I114+I115</f>
        <v>390740.58134920639</v>
      </c>
      <c r="J90" s="82">
        <f>J91+J114+J115</f>
        <v>597559.5</v>
      </c>
    </row>
    <row r="91" spans="1:10" s="260" customFormat="1" ht="14.25" x14ac:dyDescent="0.25">
      <c r="A91" s="145" t="s">
        <v>630</v>
      </c>
      <c r="B91" s="83" t="s">
        <v>864</v>
      </c>
      <c r="C91" s="86"/>
      <c r="D91" s="146">
        <f>SUM(D93,D94,D95,D96,D97,D98,D99,D103,D104,D105,D106,D107,D108,D109,D110,D111,D112,D113)</f>
        <v>466559.5</v>
      </c>
      <c r="E91" s="146">
        <f>SUM(E93,E94,E95,E96,E97,E98,E99,E103,E104,E105,E106,E107,E108,E109,E110,E111,E112,E113)</f>
        <v>466559.5</v>
      </c>
      <c r="F91" s="146" t="s">
        <v>0</v>
      </c>
      <c r="G91" s="146">
        <f>SUM(G93,G94,G95,G96,G97,G98,G99,G103,G104,G105,G106,G107,G108,G109,G110,G111,G112,G113)</f>
        <v>114788.4484126984</v>
      </c>
      <c r="H91" s="146">
        <f>SUM(H93,H94,H95,H96,H97,H98,H99,H103,H104,H105,H106,H107,H108,H109,H110,H111,H112,H113)</f>
        <v>229576.89682539681</v>
      </c>
      <c r="I91" s="146">
        <f>SUM(I93,I94,I95,I96,I97,I98,I99,I103,I104,I105,I106,I107,I108,I109,I110,I111,I112,I113)</f>
        <v>346216.77182539686</v>
      </c>
      <c r="J91" s="146">
        <f>SUM(J93,J94,J95,J96,J97,J98,J99,J103,J104,J105,J106,J107,J108,J109,J110,J111,J112,J113)</f>
        <v>466559.5</v>
      </c>
    </row>
    <row r="92" spans="1:10" s="260" customFormat="1" ht="14.25" x14ac:dyDescent="0.25">
      <c r="A92" s="145"/>
      <c r="B92" s="83" t="s">
        <v>379</v>
      </c>
      <c r="C92" s="86"/>
      <c r="D92" s="146"/>
      <c r="E92" s="146"/>
      <c r="F92" s="146"/>
      <c r="G92" s="146"/>
      <c r="H92" s="146"/>
      <c r="I92" s="146"/>
      <c r="J92" s="146"/>
    </row>
    <row r="93" spans="1:10" s="260" customFormat="1" ht="67.5" x14ac:dyDescent="0.25">
      <c r="A93" s="145" t="s">
        <v>665</v>
      </c>
      <c r="B93" s="83" t="s">
        <v>666</v>
      </c>
      <c r="C93" s="79"/>
      <c r="D93" s="146">
        <f t="shared" ref="D93:D98" si="10">E93</f>
        <v>750</v>
      </c>
      <c r="E93" s="146">
        <v>750</v>
      </c>
      <c r="F93" s="146" t="s">
        <v>0</v>
      </c>
      <c r="G93" s="146">
        <f t="shared" ref="G93:G115" si="11">+D93/252*62</f>
        <v>184.52380952380952</v>
      </c>
      <c r="H93" s="146">
        <f t="shared" ref="H93:H115" si="12">+D93/252*124</f>
        <v>369.04761904761904</v>
      </c>
      <c r="I93" s="146">
        <f t="shared" ref="I93:I115" si="13">+D93/252*187</f>
        <v>556.54761904761904</v>
      </c>
      <c r="J93" s="146">
        <f t="shared" ref="J93:J115" si="14">+D93</f>
        <v>750</v>
      </c>
    </row>
    <row r="94" spans="1:10" s="260" customFormat="1" ht="121.5" x14ac:dyDescent="0.25">
      <c r="A94" s="145" t="s">
        <v>667</v>
      </c>
      <c r="B94" s="83" t="s">
        <v>668</v>
      </c>
      <c r="C94" s="79"/>
      <c r="D94" s="146">
        <f t="shared" si="10"/>
        <v>1500</v>
      </c>
      <c r="E94" s="146">
        <v>1500</v>
      </c>
      <c r="F94" s="146" t="s">
        <v>0</v>
      </c>
      <c r="G94" s="146">
        <f t="shared" si="11"/>
        <v>369.04761904761904</v>
      </c>
      <c r="H94" s="146">
        <f t="shared" si="12"/>
        <v>738.09523809523807</v>
      </c>
      <c r="I94" s="146">
        <f t="shared" si="13"/>
        <v>1113.0952380952381</v>
      </c>
      <c r="J94" s="146">
        <f t="shared" si="14"/>
        <v>1500</v>
      </c>
    </row>
    <row r="95" spans="1:10" s="260" customFormat="1" ht="54" x14ac:dyDescent="0.25">
      <c r="A95" s="145" t="s">
        <v>669</v>
      </c>
      <c r="B95" s="83" t="s">
        <v>670</v>
      </c>
      <c r="C95" s="79"/>
      <c r="D95" s="146">
        <f t="shared" si="10"/>
        <v>0</v>
      </c>
      <c r="E95" s="146"/>
      <c r="F95" s="146" t="s">
        <v>0</v>
      </c>
      <c r="G95" s="146">
        <f t="shared" si="11"/>
        <v>0</v>
      </c>
      <c r="H95" s="146">
        <f t="shared" si="12"/>
        <v>0</v>
      </c>
      <c r="I95" s="146">
        <f t="shared" si="13"/>
        <v>0</v>
      </c>
      <c r="J95" s="146">
        <f t="shared" si="14"/>
        <v>0</v>
      </c>
    </row>
    <row r="96" spans="1:10" s="260" customFormat="1" ht="67.5" x14ac:dyDescent="0.25">
      <c r="A96" s="145" t="s">
        <v>671</v>
      </c>
      <c r="B96" s="83" t="s">
        <v>672</v>
      </c>
      <c r="C96" s="79"/>
      <c r="D96" s="146">
        <f t="shared" si="10"/>
        <v>675</v>
      </c>
      <c r="E96" s="146">
        <v>675</v>
      </c>
      <c r="F96" s="146" t="s">
        <v>0</v>
      </c>
      <c r="G96" s="146">
        <f t="shared" si="11"/>
        <v>166.07142857142856</v>
      </c>
      <c r="H96" s="146">
        <f t="shared" si="12"/>
        <v>332.14285714285711</v>
      </c>
      <c r="I96" s="146">
        <f t="shared" si="13"/>
        <v>500.89285714285711</v>
      </c>
      <c r="J96" s="146">
        <f t="shared" si="14"/>
        <v>675</v>
      </c>
    </row>
    <row r="97" spans="1:10" s="260" customFormat="1" ht="27" x14ac:dyDescent="0.25">
      <c r="A97" s="145" t="s">
        <v>673</v>
      </c>
      <c r="B97" s="83" t="s">
        <v>674</v>
      </c>
      <c r="C97" s="79"/>
      <c r="D97" s="146">
        <f t="shared" si="10"/>
        <v>7500</v>
      </c>
      <c r="E97" s="146">
        <v>7500</v>
      </c>
      <c r="F97" s="146" t="s">
        <v>0</v>
      </c>
      <c r="G97" s="146">
        <f t="shared" si="11"/>
        <v>1845.2380952380952</v>
      </c>
      <c r="H97" s="146">
        <f t="shared" si="12"/>
        <v>3690.4761904761904</v>
      </c>
      <c r="I97" s="146">
        <f t="shared" si="13"/>
        <v>5565.4761904761908</v>
      </c>
      <c r="J97" s="146">
        <f t="shared" si="14"/>
        <v>7500</v>
      </c>
    </row>
    <row r="98" spans="1:10" s="260" customFormat="1" ht="40.5" x14ac:dyDescent="0.25">
      <c r="A98" s="145" t="s">
        <v>675</v>
      </c>
      <c r="B98" s="83" t="s">
        <v>676</v>
      </c>
      <c r="C98" s="79"/>
      <c r="D98" s="146">
        <f t="shared" si="10"/>
        <v>75</v>
      </c>
      <c r="E98" s="146">
        <v>75</v>
      </c>
      <c r="F98" s="146" t="s">
        <v>0</v>
      </c>
      <c r="G98" s="146">
        <f t="shared" si="11"/>
        <v>18.452380952380953</v>
      </c>
      <c r="H98" s="146">
        <f t="shared" si="12"/>
        <v>36.904761904761905</v>
      </c>
      <c r="I98" s="146">
        <f t="shared" si="13"/>
        <v>55.654761904761905</v>
      </c>
      <c r="J98" s="146">
        <f t="shared" si="14"/>
        <v>75</v>
      </c>
    </row>
    <row r="99" spans="1:10" s="260" customFormat="1" ht="14.25" x14ac:dyDescent="0.25">
      <c r="A99" s="145" t="s">
        <v>677</v>
      </c>
      <c r="B99" s="86" t="s">
        <v>678</v>
      </c>
      <c r="C99" s="79"/>
      <c r="D99" s="146">
        <f>SUM(D100:D102)</f>
        <v>233900</v>
      </c>
      <c r="E99" s="146">
        <f>SUM(E100:E102)</f>
        <v>233900</v>
      </c>
      <c r="F99" s="146" t="s">
        <v>0</v>
      </c>
      <c r="G99" s="146">
        <f t="shared" si="11"/>
        <v>57546.825396825392</v>
      </c>
      <c r="H99" s="146">
        <f t="shared" si="12"/>
        <v>115093.65079365078</v>
      </c>
      <c r="I99" s="146">
        <f t="shared" si="13"/>
        <v>173568.6507936508</v>
      </c>
      <c r="J99" s="146">
        <f t="shared" si="14"/>
        <v>233900</v>
      </c>
    </row>
    <row r="100" spans="1:10" s="260" customFormat="1" ht="40.5" x14ac:dyDescent="0.25">
      <c r="A100" s="145"/>
      <c r="B100" s="83" t="s">
        <v>679</v>
      </c>
      <c r="C100" s="79"/>
      <c r="D100" s="146">
        <f t="shared" ref="D100:D114" si="15">E100</f>
        <v>135900</v>
      </c>
      <c r="E100" s="146">
        <v>135900</v>
      </c>
      <c r="F100" s="146" t="s">
        <v>0</v>
      </c>
      <c r="G100" s="146">
        <f t="shared" si="11"/>
        <v>33435.71428571429</v>
      </c>
      <c r="H100" s="146">
        <f t="shared" si="12"/>
        <v>66871.42857142858</v>
      </c>
      <c r="I100" s="146">
        <f t="shared" si="13"/>
        <v>100846.42857142858</v>
      </c>
      <c r="J100" s="146">
        <f t="shared" si="14"/>
        <v>135900</v>
      </c>
    </row>
    <row r="101" spans="1:10" s="260" customFormat="1" ht="54" x14ac:dyDescent="0.25">
      <c r="A101" s="145"/>
      <c r="B101" s="83" t="s">
        <v>680</v>
      </c>
      <c r="C101" s="79"/>
      <c r="D101" s="146">
        <f t="shared" si="15"/>
        <v>90000</v>
      </c>
      <c r="E101" s="146">
        <v>90000</v>
      </c>
      <c r="F101" s="146" t="s">
        <v>0</v>
      </c>
      <c r="G101" s="146">
        <f t="shared" si="11"/>
        <v>22142.857142857145</v>
      </c>
      <c r="H101" s="146">
        <f t="shared" si="12"/>
        <v>44285.71428571429</v>
      </c>
      <c r="I101" s="146">
        <f t="shared" si="13"/>
        <v>66785.71428571429</v>
      </c>
      <c r="J101" s="146">
        <f t="shared" si="14"/>
        <v>90000</v>
      </c>
    </row>
    <row r="102" spans="1:10" s="260" customFormat="1" ht="14.25" x14ac:dyDescent="0.25">
      <c r="A102" s="145"/>
      <c r="B102" s="83" t="s">
        <v>681</v>
      </c>
      <c r="C102" s="79"/>
      <c r="D102" s="146">
        <f t="shared" si="15"/>
        <v>8000</v>
      </c>
      <c r="E102" s="146">
        <v>8000</v>
      </c>
      <c r="F102" s="146" t="s">
        <v>0</v>
      </c>
      <c r="G102" s="146">
        <f t="shared" si="11"/>
        <v>1968.2539682539682</v>
      </c>
      <c r="H102" s="146">
        <f t="shared" si="12"/>
        <v>3936.5079365079364</v>
      </c>
      <c r="I102" s="146">
        <f t="shared" si="13"/>
        <v>5936.5079365079364</v>
      </c>
      <c r="J102" s="146">
        <f t="shared" si="14"/>
        <v>8000</v>
      </c>
    </row>
    <row r="103" spans="1:10" s="260" customFormat="1" ht="81" x14ac:dyDescent="0.25">
      <c r="A103" s="145" t="s">
        <v>682</v>
      </c>
      <c r="B103" s="83" t="s">
        <v>683</v>
      </c>
      <c r="C103" s="79"/>
      <c r="D103" s="146">
        <f t="shared" si="15"/>
        <v>0</v>
      </c>
      <c r="E103" s="146">
        <v>0</v>
      </c>
      <c r="F103" s="146" t="s">
        <v>0</v>
      </c>
      <c r="G103" s="146">
        <f t="shared" si="11"/>
        <v>0</v>
      </c>
      <c r="H103" s="146">
        <f t="shared" si="12"/>
        <v>0</v>
      </c>
      <c r="I103" s="146">
        <f t="shared" si="13"/>
        <v>0</v>
      </c>
      <c r="J103" s="146">
        <f t="shared" si="14"/>
        <v>0</v>
      </c>
    </row>
    <row r="104" spans="1:10" s="260" customFormat="1" ht="54" x14ac:dyDescent="0.25">
      <c r="A104" s="145" t="s">
        <v>684</v>
      </c>
      <c r="B104" s="83" t="s">
        <v>685</v>
      </c>
      <c r="C104" s="79"/>
      <c r="D104" s="146">
        <f t="shared" si="15"/>
        <v>0</v>
      </c>
      <c r="E104" s="146">
        <v>0</v>
      </c>
      <c r="F104" s="146" t="s">
        <v>0</v>
      </c>
      <c r="G104" s="146">
        <f t="shared" si="11"/>
        <v>0</v>
      </c>
      <c r="H104" s="146">
        <f t="shared" si="12"/>
        <v>0</v>
      </c>
      <c r="I104" s="146">
        <f t="shared" si="13"/>
        <v>0</v>
      </c>
      <c r="J104" s="146">
        <f t="shared" si="14"/>
        <v>0</v>
      </c>
    </row>
    <row r="105" spans="1:10" s="260" customFormat="1" ht="67.5" x14ac:dyDescent="0.25">
      <c r="A105" s="145" t="s">
        <v>686</v>
      </c>
      <c r="B105" s="83" t="s">
        <v>687</v>
      </c>
      <c r="C105" s="79"/>
      <c r="D105" s="146">
        <f t="shared" si="15"/>
        <v>0</v>
      </c>
      <c r="E105" s="146">
        <v>0</v>
      </c>
      <c r="F105" s="146" t="s">
        <v>0</v>
      </c>
      <c r="G105" s="146">
        <f t="shared" si="11"/>
        <v>0</v>
      </c>
      <c r="H105" s="146">
        <f t="shared" si="12"/>
        <v>0</v>
      </c>
      <c r="I105" s="146">
        <f t="shared" si="13"/>
        <v>0</v>
      </c>
      <c r="J105" s="146">
        <f t="shared" si="14"/>
        <v>0</v>
      </c>
    </row>
    <row r="106" spans="1:10" s="260" customFormat="1" ht="148.5" x14ac:dyDescent="0.25">
      <c r="A106" s="145" t="s">
        <v>688</v>
      </c>
      <c r="B106" s="83" t="s">
        <v>743</v>
      </c>
      <c r="C106" s="79"/>
      <c r="D106" s="146">
        <f t="shared" si="15"/>
        <v>0</v>
      </c>
      <c r="E106" s="146">
        <v>0</v>
      </c>
      <c r="F106" s="146" t="s">
        <v>0</v>
      </c>
      <c r="G106" s="146">
        <f t="shared" si="11"/>
        <v>0</v>
      </c>
      <c r="H106" s="146">
        <f t="shared" si="12"/>
        <v>0</v>
      </c>
      <c r="I106" s="146">
        <f t="shared" si="13"/>
        <v>0</v>
      </c>
      <c r="J106" s="146">
        <f t="shared" si="14"/>
        <v>0</v>
      </c>
    </row>
    <row r="107" spans="1:10" s="260" customFormat="1" ht="54" x14ac:dyDescent="0.25">
      <c r="A107" s="145" t="s">
        <v>689</v>
      </c>
      <c r="B107" s="83" t="s">
        <v>690</v>
      </c>
      <c r="C107" s="79"/>
      <c r="D107" s="146">
        <f t="shared" si="15"/>
        <v>0</v>
      </c>
      <c r="E107" s="146">
        <v>0</v>
      </c>
      <c r="F107" s="146" t="s">
        <v>0</v>
      </c>
      <c r="G107" s="146">
        <f t="shared" si="11"/>
        <v>0</v>
      </c>
      <c r="H107" s="146">
        <f t="shared" si="12"/>
        <v>0</v>
      </c>
      <c r="I107" s="146">
        <f t="shared" si="13"/>
        <v>0</v>
      </c>
      <c r="J107" s="146">
        <f t="shared" si="14"/>
        <v>0</v>
      </c>
    </row>
    <row r="108" spans="1:10" s="260" customFormat="1" ht="67.5" x14ac:dyDescent="0.25">
      <c r="A108" s="145" t="s">
        <v>691</v>
      </c>
      <c r="B108" s="83" t="s">
        <v>692</v>
      </c>
      <c r="C108" s="79"/>
      <c r="D108" s="146">
        <f t="shared" si="15"/>
        <v>106752</v>
      </c>
      <c r="E108" s="146">
        <v>106752</v>
      </c>
      <c r="F108" s="146" t="s">
        <v>0</v>
      </c>
      <c r="G108" s="146">
        <f t="shared" si="11"/>
        <v>26264.38095238095</v>
      </c>
      <c r="H108" s="146">
        <f t="shared" si="12"/>
        <v>52528.761904761901</v>
      </c>
      <c r="I108" s="146">
        <f t="shared" si="13"/>
        <v>79216.761904761894</v>
      </c>
      <c r="J108" s="146">
        <f t="shared" si="14"/>
        <v>106752</v>
      </c>
    </row>
    <row r="109" spans="1:10" s="260" customFormat="1" ht="94.5" x14ac:dyDescent="0.25">
      <c r="A109" s="145" t="s">
        <v>693</v>
      </c>
      <c r="B109" s="83" t="s">
        <v>694</v>
      </c>
      <c r="C109" s="79"/>
      <c r="D109" s="146">
        <f t="shared" si="15"/>
        <v>90177.5</v>
      </c>
      <c r="E109" s="146">
        <v>90177.5</v>
      </c>
      <c r="F109" s="146" t="s">
        <v>0</v>
      </c>
      <c r="G109" s="146">
        <f t="shared" si="11"/>
        <v>22186.527777777777</v>
      </c>
      <c r="H109" s="146">
        <f t="shared" si="12"/>
        <v>44373.055555555555</v>
      </c>
      <c r="I109" s="146">
        <f t="shared" si="13"/>
        <v>66917.430555555562</v>
      </c>
      <c r="J109" s="146">
        <f t="shared" si="14"/>
        <v>90177.5</v>
      </c>
    </row>
    <row r="110" spans="1:10" s="260" customFormat="1" ht="94.5" x14ac:dyDescent="0.25">
      <c r="A110" s="145" t="s">
        <v>695</v>
      </c>
      <c r="B110" s="83" t="s">
        <v>696</v>
      </c>
      <c r="C110" s="79"/>
      <c r="D110" s="146">
        <f t="shared" si="15"/>
        <v>0</v>
      </c>
      <c r="E110" s="146"/>
      <c r="F110" s="146" t="s">
        <v>0</v>
      </c>
      <c r="G110" s="146">
        <f t="shared" si="11"/>
        <v>0</v>
      </c>
      <c r="H110" s="146">
        <f t="shared" si="12"/>
        <v>0</v>
      </c>
      <c r="I110" s="146">
        <f t="shared" si="13"/>
        <v>0</v>
      </c>
      <c r="J110" s="146">
        <f t="shared" si="14"/>
        <v>0</v>
      </c>
    </row>
    <row r="111" spans="1:10" s="260" customFormat="1" ht="54" x14ac:dyDescent="0.25">
      <c r="A111" s="145" t="s">
        <v>697</v>
      </c>
      <c r="B111" s="83" t="s">
        <v>698</v>
      </c>
      <c r="C111" s="79"/>
      <c r="D111" s="146">
        <f t="shared" si="15"/>
        <v>25140</v>
      </c>
      <c r="E111" s="146">
        <v>25140</v>
      </c>
      <c r="F111" s="146" t="s">
        <v>0</v>
      </c>
      <c r="G111" s="146">
        <f t="shared" si="11"/>
        <v>6185.2380952380954</v>
      </c>
      <c r="H111" s="146">
        <f t="shared" si="12"/>
        <v>12370.476190476191</v>
      </c>
      <c r="I111" s="146">
        <f t="shared" si="13"/>
        <v>18655.476190476191</v>
      </c>
      <c r="J111" s="146">
        <f t="shared" si="14"/>
        <v>25140</v>
      </c>
    </row>
    <row r="112" spans="1:10" s="260" customFormat="1" ht="14.25" x14ac:dyDescent="0.25">
      <c r="A112" s="145" t="s">
        <v>699</v>
      </c>
      <c r="B112" s="83" t="s">
        <v>700</v>
      </c>
      <c r="C112" s="79"/>
      <c r="D112" s="146">
        <f t="shared" si="15"/>
        <v>0</v>
      </c>
      <c r="E112" s="146"/>
      <c r="F112" s="146" t="s">
        <v>0</v>
      </c>
      <c r="G112" s="146">
        <f t="shared" si="11"/>
        <v>0</v>
      </c>
      <c r="H112" s="146">
        <f t="shared" si="12"/>
        <v>0</v>
      </c>
      <c r="I112" s="146">
        <f t="shared" si="13"/>
        <v>0</v>
      </c>
      <c r="J112" s="146">
        <f t="shared" si="14"/>
        <v>0</v>
      </c>
    </row>
    <row r="113" spans="1:10" s="260" customFormat="1" ht="27" x14ac:dyDescent="0.25">
      <c r="A113" s="145" t="s">
        <v>701</v>
      </c>
      <c r="B113" s="83" t="s">
        <v>702</v>
      </c>
      <c r="C113" s="79"/>
      <c r="D113" s="146">
        <f t="shared" si="15"/>
        <v>90</v>
      </c>
      <c r="E113" s="146">
        <v>90</v>
      </c>
      <c r="F113" s="146" t="s">
        <v>0</v>
      </c>
      <c r="G113" s="146">
        <f t="shared" si="11"/>
        <v>22.142857142857142</v>
      </c>
      <c r="H113" s="146">
        <f t="shared" si="12"/>
        <v>44.285714285714285</v>
      </c>
      <c r="I113" s="146">
        <f t="shared" si="13"/>
        <v>66.785714285714292</v>
      </c>
      <c r="J113" s="146">
        <f t="shared" si="14"/>
        <v>90</v>
      </c>
    </row>
    <row r="114" spans="1:10" s="260" customFormat="1" ht="40.5" x14ac:dyDescent="0.25">
      <c r="A114" s="145" t="s">
        <v>631</v>
      </c>
      <c r="B114" s="83" t="s">
        <v>703</v>
      </c>
      <c r="C114" s="79"/>
      <c r="D114" s="146">
        <f t="shared" si="15"/>
        <v>131000</v>
      </c>
      <c r="E114" s="146">
        <v>131000</v>
      </c>
      <c r="F114" s="146" t="s">
        <v>0</v>
      </c>
      <c r="G114" s="146">
        <v>14761.904761904761</v>
      </c>
      <c r="H114" s="146">
        <v>29523.809523809523</v>
      </c>
      <c r="I114" s="146">
        <v>44523.809523809527</v>
      </c>
      <c r="J114" s="146">
        <f t="shared" si="14"/>
        <v>131000</v>
      </c>
    </row>
    <row r="115" spans="1:10" s="260" customFormat="1" ht="14.25" x14ac:dyDescent="0.25">
      <c r="A115" s="145" t="s">
        <v>647</v>
      </c>
      <c r="B115" s="83" t="s">
        <v>704</v>
      </c>
      <c r="C115" s="79"/>
      <c r="D115" s="146">
        <f>E115</f>
        <v>0</v>
      </c>
      <c r="E115" s="146"/>
      <c r="F115" s="146" t="s">
        <v>0</v>
      </c>
      <c r="G115" s="146">
        <f t="shared" si="11"/>
        <v>0</v>
      </c>
      <c r="H115" s="146">
        <f t="shared" si="12"/>
        <v>0</v>
      </c>
      <c r="I115" s="146">
        <f t="shared" si="13"/>
        <v>0</v>
      </c>
      <c r="J115" s="146">
        <f t="shared" si="14"/>
        <v>0</v>
      </c>
    </row>
    <row r="116" spans="1:10" ht="28.5" x14ac:dyDescent="0.25">
      <c r="A116" s="143" t="s">
        <v>632</v>
      </c>
      <c r="B116" s="86" t="s">
        <v>744</v>
      </c>
      <c r="C116" s="144">
        <v>7431</v>
      </c>
      <c r="D116" s="88">
        <f>SUM(D117:D118)</f>
        <v>8750</v>
      </c>
      <c r="E116" s="88">
        <f>SUM(E117:E118)</f>
        <v>8750</v>
      </c>
      <c r="F116" s="88" t="s">
        <v>0</v>
      </c>
      <c r="G116" s="82">
        <f>SUM(G117:G118)</f>
        <v>2152.7777777777778</v>
      </c>
      <c r="H116" s="82">
        <f>SUM(H117:H118)</f>
        <v>4305.5555555555557</v>
      </c>
      <c r="I116" s="82">
        <f>SUM(I117:I118)</f>
        <v>6493.0555555555557</v>
      </c>
      <c r="J116" s="82">
        <f>SUM(J117:J118)</f>
        <v>8750</v>
      </c>
    </row>
    <row r="117" spans="1:10" ht="54" x14ac:dyDescent="0.25">
      <c r="A117" s="145" t="s">
        <v>633</v>
      </c>
      <c r="B117" s="83" t="s">
        <v>865</v>
      </c>
      <c r="C117" s="85"/>
      <c r="D117" s="146">
        <f>SUM(E117:F117)</f>
        <v>8750</v>
      </c>
      <c r="E117" s="146">
        <v>8750</v>
      </c>
      <c r="F117" s="146" t="s">
        <v>0</v>
      </c>
      <c r="G117" s="146">
        <f>+D117/252*62</f>
        <v>2152.7777777777778</v>
      </c>
      <c r="H117" s="146">
        <f>+D117/252*124</f>
        <v>4305.5555555555557</v>
      </c>
      <c r="I117" s="146">
        <f>+D117/252*187</f>
        <v>6493.0555555555557</v>
      </c>
      <c r="J117" s="146">
        <f>+D117</f>
        <v>8750</v>
      </c>
    </row>
    <row r="118" spans="1:10" s="260" customFormat="1" ht="40.5" x14ac:dyDescent="0.25">
      <c r="A118" s="145" t="s">
        <v>634</v>
      </c>
      <c r="B118" s="83" t="s">
        <v>745</v>
      </c>
      <c r="C118" s="85"/>
      <c r="D118" s="146">
        <f>SUM(E118:F118)</f>
        <v>0</v>
      </c>
      <c r="E118" s="146">
        <v>0</v>
      </c>
      <c r="F118" s="146" t="s">
        <v>0</v>
      </c>
      <c r="G118" s="146">
        <f>+D118/252*62</f>
        <v>0</v>
      </c>
      <c r="H118" s="146">
        <f>+D118/252*124</f>
        <v>0</v>
      </c>
      <c r="I118" s="146">
        <f>+D118/252*187</f>
        <v>0</v>
      </c>
      <c r="J118" s="146">
        <f>+D118</f>
        <v>0</v>
      </c>
    </row>
    <row r="119" spans="1:10" ht="28.5" x14ac:dyDescent="0.25">
      <c r="A119" s="143" t="s">
        <v>635</v>
      </c>
      <c r="B119" s="86" t="s">
        <v>746</v>
      </c>
      <c r="C119" s="144">
        <v>7441</v>
      </c>
      <c r="D119" s="88">
        <f>SUM(D120:D121)</f>
        <v>0</v>
      </c>
      <c r="E119" s="88">
        <f>SUM(E120:E121)</f>
        <v>0</v>
      </c>
      <c r="F119" s="88" t="s">
        <v>0</v>
      </c>
      <c r="G119" s="82">
        <f>SUM(G120:G121)</f>
        <v>0</v>
      </c>
      <c r="H119" s="82">
        <f>SUM(H120:H121)</f>
        <v>0</v>
      </c>
      <c r="I119" s="82">
        <f>SUM(I120:I121)</f>
        <v>0</v>
      </c>
      <c r="J119" s="82">
        <f>SUM(J120:J121)</f>
        <v>0</v>
      </c>
    </row>
    <row r="120" spans="1:10" s="260" customFormat="1" ht="121.5" x14ac:dyDescent="0.25">
      <c r="A120" s="83" t="s">
        <v>636</v>
      </c>
      <c r="B120" s="83" t="s">
        <v>866</v>
      </c>
      <c r="C120" s="85"/>
      <c r="D120" s="146">
        <f>SUM(E120:F120)</f>
        <v>0</v>
      </c>
      <c r="E120" s="146">
        <v>0</v>
      </c>
      <c r="F120" s="146" t="s">
        <v>0</v>
      </c>
      <c r="G120" s="146">
        <f>+D120/252*62</f>
        <v>0</v>
      </c>
      <c r="H120" s="146">
        <f>+D120/252*124</f>
        <v>0</v>
      </c>
      <c r="I120" s="146">
        <f>+D120/252*187</f>
        <v>0</v>
      </c>
      <c r="J120" s="146">
        <f>+D120</f>
        <v>0</v>
      </c>
    </row>
    <row r="121" spans="1:10" s="260" customFormat="1" ht="108" x14ac:dyDescent="0.25">
      <c r="A121" s="148" t="s">
        <v>637</v>
      </c>
      <c r="B121" s="83" t="s">
        <v>747</v>
      </c>
      <c r="C121" s="85"/>
      <c r="D121" s="146">
        <f>SUM(E121:F121)</f>
        <v>0</v>
      </c>
      <c r="E121" s="146">
        <v>0</v>
      </c>
      <c r="F121" s="146" t="s">
        <v>0</v>
      </c>
      <c r="G121" s="146">
        <f>+D121/252*62</f>
        <v>0</v>
      </c>
      <c r="H121" s="146">
        <f>+D121/252*124</f>
        <v>0</v>
      </c>
      <c r="I121" s="146">
        <f>+D121/252*187</f>
        <v>0</v>
      </c>
      <c r="J121" s="146">
        <f>+D121</f>
        <v>0</v>
      </c>
    </row>
    <row r="122" spans="1:10" s="260" customFormat="1" ht="28.5" x14ac:dyDescent="0.25">
      <c r="A122" s="143" t="s">
        <v>638</v>
      </c>
      <c r="B122" s="86" t="s">
        <v>748</v>
      </c>
      <c r="C122" s="144">
        <v>7442</v>
      </c>
      <c r="D122" s="88">
        <f>SUM(D123:D124)</f>
        <v>0</v>
      </c>
      <c r="E122" s="88" t="s">
        <v>0</v>
      </c>
      <c r="F122" s="88">
        <f>SUM(F123:F124)</f>
        <v>0</v>
      </c>
      <c r="G122" s="88">
        <f>SUM(G123:G124)</f>
        <v>0</v>
      </c>
      <c r="H122" s="88">
        <f>SUM(H123:H124)</f>
        <v>0</v>
      </c>
      <c r="I122" s="88">
        <f>SUM(I123:I124)</f>
        <v>0</v>
      </c>
      <c r="J122" s="88">
        <f>SUM(J123:J124)</f>
        <v>0</v>
      </c>
    </row>
    <row r="123" spans="1:10" s="260" customFormat="1" ht="135" x14ac:dyDescent="0.25">
      <c r="A123" s="145" t="s">
        <v>639</v>
      </c>
      <c r="B123" s="89" t="s">
        <v>843</v>
      </c>
      <c r="C123" s="85"/>
      <c r="D123" s="146">
        <f>SUM(E123:F123)</f>
        <v>0</v>
      </c>
      <c r="E123" s="146" t="s">
        <v>0</v>
      </c>
      <c r="F123" s="146">
        <v>0</v>
      </c>
      <c r="G123" s="146">
        <f>+D123/252*62</f>
        <v>0</v>
      </c>
      <c r="H123" s="146">
        <f>+D123/252*124</f>
        <v>0</v>
      </c>
      <c r="I123" s="146">
        <f>+D123/252*187</f>
        <v>0</v>
      </c>
      <c r="J123" s="146">
        <f>+D123</f>
        <v>0</v>
      </c>
    </row>
    <row r="124" spans="1:10" s="260" customFormat="1" ht="121.5" x14ac:dyDescent="0.25">
      <c r="A124" s="145" t="s">
        <v>640</v>
      </c>
      <c r="B124" s="83" t="s">
        <v>749</v>
      </c>
      <c r="C124" s="85"/>
      <c r="D124" s="146">
        <f>SUM(E124:F124)</f>
        <v>0</v>
      </c>
      <c r="E124" s="146" t="s">
        <v>0</v>
      </c>
      <c r="F124" s="146">
        <v>0</v>
      </c>
      <c r="G124" s="146">
        <f>+D124/252*62</f>
        <v>0</v>
      </c>
      <c r="H124" s="146">
        <f>+D124/252*124</f>
        <v>0</v>
      </c>
      <c r="I124" s="146">
        <f>+D124/252*187</f>
        <v>0</v>
      </c>
      <c r="J124" s="146">
        <f>+D124</f>
        <v>0</v>
      </c>
    </row>
    <row r="125" spans="1:10" ht="28.5" x14ac:dyDescent="0.25">
      <c r="A125" s="150" t="s">
        <v>641</v>
      </c>
      <c r="B125" s="86" t="s">
        <v>844</v>
      </c>
      <c r="C125" s="144">
        <v>7452</v>
      </c>
      <c r="D125" s="88">
        <f>+D126+D128</f>
        <v>56600</v>
      </c>
      <c r="E125" s="88">
        <f>SUM(E126:E128)</f>
        <v>56600</v>
      </c>
      <c r="F125" s="88">
        <f>SUM(F126:F128)</f>
        <v>346884.7</v>
      </c>
      <c r="G125" s="88">
        <f>+G126+G128</f>
        <v>5806.3492063492058</v>
      </c>
      <c r="H125" s="88">
        <f>+H126+H128</f>
        <v>11612.698412698412</v>
      </c>
      <c r="I125" s="88">
        <f>+I126+I128</f>
        <v>17512.69841269841</v>
      </c>
      <c r="J125" s="88">
        <f>+J126+J128</f>
        <v>56600</v>
      </c>
    </row>
    <row r="126" spans="1:10" s="260" customFormat="1" ht="27" x14ac:dyDescent="0.25">
      <c r="A126" s="145" t="s">
        <v>642</v>
      </c>
      <c r="B126" s="83" t="s">
        <v>840</v>
      </c>
      <c r="C126" s="85"/>
      <c r="D126" s="146">
        <f>SUM(E126:F126)</f>
        <v>0</v>
      </c>
      <c r="E126" s="146" t="s">
        <v>0</v>
      </c>
      <c r="F126" s="146">
        <v>0</v>
      </c>
      <c r="G126" s="146">
        <f>+D126/252*62</f>
        <v>0</v>
      </c>
      <c r="H126" s="146">
        <f>+D126/252*124</f>
        <v>0</v>
      </c>
      <c r="I126" s="146">
        <f>+D126/252*187</f>
        <v>0</v>
      </c>
      <c r="J126" s="146">
        <f>+D126</f>
        <v>0</v>
      </c>
    </row>
    <row r="127" spans="1:10" s="260" customFormat="1" ht="40.5" x14ac:dyDescent="0.25">
      <c r="A127" s="145" t="s">
        <v>643</v>
      </c>
      <c r="B127" s="83" t="s">
        <v>750</v>
      </c>
      <c r="C127" s="85"/>
      <c r="D127" s="146">
        <f>+F127</f>
        <v>346884.7</v>
      </c>
      <c r="E127" s="146" t="s">
        <v>0</v>
      </c>
      <c r="F127" s="151">
        <f>+'4.Gorcarakan ev tntesagitakan'!I778</f>
        <v>346884.7</v>
      </c>
      <c r="G127" s="151">
        <f>+'4.Gorcarakan ev tntesagitakan'!J778</f>
        <v>85344.648412698414</v>
      </c>
      <c r="H127" s="151">
        <f>+'4.Gorcarakan ev tntesagitakan'!K778</f>
        <v>170689.29682539683</v>
      </c>
      <c r="I127" s="151">
        <f>+'4.Gorcarakan ev tntesagitakan'!L778</f>
        <v>257410.47182539685</v>
      </c>
      <c r="J127" s="151">
        <f>+'4.Gorcarakan ev tntesagitakan'!M778</f>
        <v>346884.7</v>
      </c>
    </row>
    <row r="128" spans="1:10" ht="40.5" x14ac:dyDescent="0.25">
      <c r="A128" s="145" t="s">
        <v>644</v>
      </c>
      <c r="B128" s="83" t="s">
        <v>751</v>
      </c>
      <c r="C128" s="85"/>
      <c r="D128" s="146">
        <f>SUM(E128:F128)</f>
        <v>56600</v>
      </c>
      <c r="E128" s="261">
        <v>56600</v>
      </c>
      <c r="F128" s="146">
        <v>0</v>
      </c>
      <c r="G128" s="146">
        <v>5806.3492063492058</v>
      </c>
      <c r="H128" s="146">
        <v>11612.698412698412</v>
      </c>
      <c r="I128" s="146">
        <v>17512.69841269841</v>
      </c>
      <c r="J128" s="146">
        <f>+D128</f>
        <v>56600</v>
      </c>
    </row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</sheetData>
  <protectedRanges>
    <protectedRange sqref="E59" name="Range7"/>
    <protectedRange sqref="E117:E118 E120:E121 F123:F124 F126 E128:F128" name="Range4"/>
    <protectedRange sqref="E49:E50 E53:E56 F61 E63 F65" name="Range2"/>
    <protectedRange sqref="E19:E21 G65:J65 G63:J63 G61:J61 G59:J59 G69:J72 G19:J21 G23:J23 G26:J46 G49:J50 G74:J75 G78:J78 G80:J80 G82:J85 G92:J115 G117:J118 G120:J121 G123:J124 G126:J126 G128:J128 G52:J56 G87:J89" name="Range1"/>
    <protectedRange sqref="E69:E72 F78 E80 E82:E85 E87 F75 E89" name="Range3"/>
    <protectedRange sqref="A9 F9" name="Range8"/>
    <protectedRange sqref="E28" name="Range1_1"/>
    <protectedRange sqref="E27 E29:E46" name="Range3_1"/>
    <protectedRange sqref="E92:E94 E100:E115 E96:E98" name="Range3_2"/>
    <protectedRange sqref="G67:J67" name="Range1_1_1"/>
  </protectedRanges>
  <mergeCells count="13">
    <mergeCell ref="G8:J8"/>
    <mergeCell ref="G2:J2"/>
    <mergeCell ref="G3:J3"/>
    <mergeCell ref="G4:J4"/>
    <mergeCell ref="G5:J5"/>
    <mergeCell ref="G6:J6"/>
    <mergeCell ref="G7:J7"/>
    <mergeCell ref="C12:C14"/>
    <mergeCell ref="A9:F9"/>
    <mergeCell ref="A10:F10"/>
    <mergeCell ref="G12:J12"/>
    <mergeCell ref="D13:D14"/>
    <mergeCell ref="G13:J13"/>
  </mergeCells>
  <pageMargins left="0.2" right="0.2" top="0.25" bottom="0.25" header="0" footer="0"/>
  <pageSetup paperSize="9" scale="63" firstPageNumber="77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15"/>
  <sheetViews>
    <sheetView tabSelected="1" view="pageBreakPreview" topLeftCell="F1" zoomScaleSheetLayoutView="100" workbookViewId="0">
      <selection activeCell="J10" sqref="J10:L10"/>
    </sheetView>
  </sheetViews>
  <sheetFormatPr defaultRowHeight="17.25" x14ac:dyDescent="0.3"/>
  <cols>
    <col min="1" max="1" width="6" style="40" customWidth="1"/>
    <col min="2" max="2" width="5" style="45" customWidth="1"/>
    <col min="3" max="3" width="5.28515625" style="46" customWidth="1"/>
    <col min="4" max="4" width="4.5703125" style="47" customWidth="1"/>
    <col min="5" max="5" width="44.28515625" style="44" customWidth="1"/>
    <col min="6" max="6" width="14.7109375" style="34" customWidth="1"/>
    <col min="7" max="7" width="13.85546875" style="34" customWidth="1"/>
    <col min="8" max="8" width="14.7109375" style="34" customWidth="1"/>
    <col min="9" max="10" width="14.28515625" style="34" customWidth="1"/>
    <col min="11" max="12" width="14.7109375" style="34" customWidth="1"/>
    <col min="13" max="13" width="9.140625" style="34"/>
    <col min="14" max="14" width="18" style="34" customWidth="1"/>
    <col min="15" max="15" width="15.140625" style="34" customWidth="1"/>
    <col min="16" max="17" width="14.5703125" style="34" customWidth="1"/>
    <col min="18" max="18" width="15.28515625" style="34" customWidth="1"/>
    <col min="19" max="19" width="14.28515625" style="34" customWidth="1"/>
    <col min="20" max="20" width="14" style="34" customWidth="1"/>
    <col min="21" max="16384" width="9.140625" style="34"/>
  </cols>
  <sheetData>
    <row r="1" spans="1:20" ht="17.25" customHeight="1" x14ac:dyDescent="0.3">
      <c r="I1" s="90"/>
      <c r="J1" s="92"/>
      <c r="K1" s="92"/>
      <c r="L1" s="90"/>
    </row>
    <row r="2" spans="1:20" s="90" customFormat="1" ht="13.5" customHeight="1" x14ac:dyDescent="0.25">
      <c r="A2" s="92"/>
      <c r="C2" s="92"/>
      <c r="E2" s="92"/>
      <c r="F2" s="92"/>
      <c r="G2" s="18"/>
      <c r="H2" s="18"/>
      <c r="I2" s="293"/>
      <c r="J2" s="293"/>
      <c r="K2" s="293"/>
      <c r="L2" s="293"/>
    </row>
    <row r="3" spans="1:20" s="90" customFormat="1" ht="13.5" customHeight="1" x14ac:dyDescent="0.25">
      <c r="A3" s="92"/>
      <c r="C3" s="92"/>
      <c r="E3" s="92"/>
      <c r="F3" s="92"/>
      <c r="G3" s="18"/>
      <c r="H3" s="18"/>
      <c r="I3" s="293"/>
      <c r="J3" s="293"/>
      <c r="K3" s="293"/>
      <c r="L3" s="293"/>
    </row>
    <row r="4" spans="1:20" s="90" customFormat="1" ht="13.5" customHeight="1" x14ac:dyDescent="0.25">
      <c r="A4" s="92"/>
      <c r="C4" s="92"/>
      <c r="E4" s="92"/>
      <c r="F4" s="92"/>
      <c r="G4" s="18"/>
      <c r="H4" s="18"/>
      <c r="I4" s="292"/>
      <c r="J4" s="292"/>
      <c r="K4" s="292"/>
      <c r="L4" s="292"/>
    </row>
    <row r="5" spans="1:20" s="90" customFormat="1" ht="27" customHeight="1" x14ac:dyDescent="0.25">
      <c r="A5" s="92"/>
      <c r="C5" s="92"/>
      <c r="E5" s="92"/>
      <c r="F5" s="92"/>
      <c r="G5" s="253"/>
      <c r="H5" s="253"/>
      <c r="I5" s="294" t="s">
        <v>1038</v>
      </c>
      <c r="J5" s="294"/>
      <c r="K5" s="294"/>
      <c r="L5" s="294"/>
    </row>
    <row r="6" spans="1:20" s="90" customFormat="1" ht="13.5" customHeight="1" x14ac:dyDescent="0.25">
      <c r="A6" s="92"/>
      <c r="C6" s="92"/>
      <c r="E6" s="92"/>
      <c r="F6" s="92"/>
      <c r="G6" s="18"/>
      <c r="H6" s="18"/>
      <c r="I6" s="293" t="s">
        <v>610</v>
      </c>
      <c r="J6" s="293"/>
      <c r="K6" s="293"/>
      <c r="L6" s="293"/>
    </row>
    <row r="7" spans="1:20" s="90" customFormat="1" ht="13.5" customHeight="1" x14ac:dyDescent="0.25">
      <c r="A7" s="92"/>
      <c r="C7" s="92"/>
      <c r="E7" s="92"/>
      <c r="F7" s="92"/>
      <c r="G7" s="18"/>
      <c r="H7" s="18"/>
      <c r="I7" s="293" t="s">
        <v>867</v>
      </c>
      <c r="J7" s="293"/>
      <c r="K7" s="293"/>
      <c r="L7" s="293"/>
    </row>
    <row r="8" spans="1:20" s="90" customFormat="1" ht="13.5" customHeight="1" x14ac:dyDescent="0.25">
      <c r="A8" s="92"/>
      <c r="C8" s="92"/>
      <c r="E8" s="92"/>
      <c r="F8" s="92"/>
      <c r="G8" s="18"/>
      <c r="H8" s="18"/>
      <c r="I8" s="292" t="s">
        <v>1039</v>
      </c>
      <c r="J8" s="292"/>
      <c r="K8" s="292"/>
      <c r="L8" s="292"/>
    </row>
    <row r="9" spans="1:20" s="19" customFormat="1" ht="13.5" x14ac:dyDescent="0.25">
      <c r="A9" s="17"/>
      <c r="B9" s="18"/>
      <c r="C9" s="17"/>
      <c r="E9" s="17"/>
      <c r="F9" s="17"/>
    </row>
    <row r="10" spans="1:20" s="2" customFormat="1" x14ac:dyDescent="0.3">
      <c r="A10" s="297" t="s">
        <v>195</v>
      </c>
      <c r="B10" s="297"/>
      <c r="C10" s="297"/>
      <c r="D10" s="297"/>
      <c r="E10" s="297"/>
      <c r="F10" s="297"/>
      <c r="G10" s="297"/>
      <c r="H10" s="297"/>
      <c r="I10" s="297"/>
      <c r="J10" s="296"/>
      <c r="K10" s="296"/>
      <c r="L10" s="296"/>
    </row>
    <row r="11" spans="1:20" s="2" customFormat="1" ht="31.5" customHeight="1" x14ac:dyDescent="0.25">
      <c r="A11" s="295" t="s">
        <v>17</v>
      </c>
      <c r="B11" s="295"/>
      <c r="C11" s="295"/>
      <c r="D11" s="295"/>
      <c r="E11" s="295"/>
      <c r="F11" s="295"/>
      <c r="G11" s="295"/>
      <c r="H11" s="295"/>
      <c r="I11" s="295"/>
      <c r="J11" s="295"/>
      <c r="K11" s="295"/>
      <c r="L11" s="295"/>
    </row>
    <row r="12" spans="1:20" s="2" customFormat="1" ht="16.5" x14ac:dyDescent="0.3">
      <c r="A12" s="3"/>
      <c r="B12" s="3"/>
      <c r="C12" s="3"/>
      <c r="D12" s="3"/>
      <c r="E12" s="3"/>
      <c r="F12" s="3"/>
      <c r="G12" s="1" t="s">
        <v>18</v>
      </c>
    </row>
    <row r="13" spans="1:20" s="22" customFormat="1" x14ac:dyDescent="0.25">
      <c r="A13" s="301"/>
      <c r="B13" s="303"/>
      <c r="C13" s="304"/>
      <c r="D13" s="304"/>
      <c r="E13" s="305"/>
      <c r="F13" s="250" t="s">
        <v>370</v>
      </c>
      <c r="G13" s="298" t="s">
        <v>371</v>
      </c>
      <c r="H13" s="300"/>
      <c r="I13" s="298" t="s">
        <v>372</v>
      </c>
      <c r="J13" s="299"/>
      <c r="K13" s="299"/>
      <c r="L13" s="300"/>
    </row>
    <row r="14" spans="1:20" s="23" customFormat="1" ht="27.75" thickBot="1" x14ac:dyDescent="0.3">
      <c r="A14" s="302"/>
      <c r="B14" s="303"/>
      <c r="C14" s="304"/>
      <c r="D14" s="304"/>
      <c r="E14" s="305"/>
      <c r="F14" s="15" t="s">
        <v>612</v>
      </c>
      <c r="G14" s="16" t="s">
        <v>150</v>
      </c>
      <c r="H14" s="16" t="s">
        <v>151</v>
      </c>
      <c r="I14" s="249" t="s">
        <v>191</v>
      </c>
      <c r="J14" s="250" t="s">
        <v>192</v>
      </c>
      <c r="K14" s="250" t="s">
        <v>193</v>
      </c>
      <c r="L14" s="250" t="s">
        <v>194</v>
      </c>
    </row>
    <row r="15" spans="1:20" s="27" customFormat="1" ht="18" thickBot="1" x14ac:dyDescent="0.3">
      <c r="A15" s="24">
        <v>1</v>
      </c>
      <c r="B15" s="25">
        <v>2</v>
      </c>
      <c r="C15" s="25">
        <v>3</v>
      </c>
      <c r="D15" s="25">
        <v>4</v>
      </c>
      <c r="E15" s="25">
        <v>5</v>
      </c>
      <c r="F15" s="15">
        <v>6</v>
      </c>
      <c r="G15" s="15">
        <v>7</v>
      </c>
      <c r="H15" s="15">
        <v>8</v>
      </c>
      <c r="I15" s="15">
        <v>9</v>
      </c>
      <c r="J15" s="15">
        <v>10</v>
      </c>
      <c r="K15" s="15">
        <v>11</v>
      </c>
      <c r="L15" s="26">
        <v>12</v>
      </c>
    </row>
    <row r="16" spans="1:20" s="30" customFormat="1" ht="83.25" thickBot="1" x14ac:dyDescent="0.3">
      <c r="A16" s="28">
        <v>2000</v>
      </c>
      <c r="B16" s="10" t="s">
        <v>1</v>
      </c>
      <c r="C16" s="8" t="s">
        <v>0</v>
      </c>
      <c r="D16" s="8" t="s">
        <v>0</v>
      </c>
      <c r="E16" s="4" t="s">
        <v>196</v>
      </c>
      <c r="F16" s="29">
        <f>+F17+F52+F69+F95+F148+F168+F188+F217+F247+F278</f>
        <v>7160115.6817999976</v>
      </c>
      <c r="G16" s="29">
        <f>+G17+G52+G69+G95+G148+G168+G188+G217+G247+G278+G310</f>
        <v>4739166.8419999983</v>
      </c>
      <c r="H16" s="29">
        <f>+H17+H52+H69+H95+H148+H168+H188+H217+H247+H278</f>
        <v>2767833.5397999994</v>
      </c>
      <c r="I16" s="29">
        <f>+I17+I52+I69+I95+I148+I168+I188+I217+I247+I278</f>
        <v>3124486.8635936505</v>
      </c>
      <c r="J16" s="29">
        <f>+J17+J52+J69+J95+J148+J168+J188+J217+J247+J278</f>
        <v>4256052.6413873015</v>
      </c>
      <c r="K16" s="29">
        <f>+K17+K52+K69+K95+K148+K168+K188+K217+K247+K278</f>
        <v>5567975.8893873012</v>
      </c>
      <c r="L16" s="29">
        <f>+L17+L52+L69+L95+L148+L168+L188+L217+L247+L278</f>
        <v>7160115.6817999976</v>
      </c>
      <c r="N16" s="29">
        <v>7160115.6817999976</v>
      </c>
      <c r="O16" s="29">
        <v>4739166.8419999992</v>
      </c>
      <c r="P16" s="29">
        <v>2767833.5397999994</v>
      </c>
      <c r="Q16" s="29">
        <v>3124486.8635936505</v>
      </c>
      <c r="R16" s="29">
        <v>4256052.6413873015</v>
      </c>
      <c r="S16" s="29">
        <v>5567975.8893873021</v>
      </c>
      <c r="T16" s="29">
        <v>7160115.6817999976</v>
      </c>
    </row>
    <row r="17" spans="1:20" s="33" customFormat="1" ht="66" x14ac:dyDescent="0.25">
      <c r="A17" s="31">
        <v>2100</v>
      </c>
      <c r="B17" s="32" t="s">
        <v>2</v>
      </c>
      <c r="C17" s="32" t="s">
        <v>3</v>
      </c>
      <c r="D17" s="32" t="s">
        <v>3</v>
      </c>
      <c r="E17" s="4" t="s">
        <v>197</v>
      </c>
      <c r="F17" s="29">
        <f>+F19+F24+F28+F33+F36+F39+F42+F45</f>
        <v>938027.49199999962</v>
      </c>
      <c r="G17" s="29">
        <f t="shared" ref="G17:L17" si="0">+G19+G24+G28+G33+G36+G39+G42+G45</f>
        <v>882078.36199999962</v>
      </c>
      <c r="H17" s="29">
        <f t="shared" si="0"/>
        <v>55949.130000000005</v>
      </c>
      <c r="I17" s="29">
        <f t="shared" si="0"/>
        <v>268536.45664285746</v>
      </c>
      <c r="J17" s="29">
        <f t="shared" si="0"/>
        <v>400467.08453174517</v>
      </c>
      <c r="K17" s="29">
        <f t="shared" si="0"/>
        <v>653259.78352777648</v>
      </c>
      <c r="L17" s="29">
        <f t="shared" si="0"/>
        <v>938027.49199999962</v>
      </c>
      <c r="N17" s="272">
        <f>+F16-N16</f>
        <v>0</v>
      </c>
      <c r="O17" s="272">
        <f t="shared" ref="O17:T17" si="1">+G16-O16</f>
        <v>0</v>
      </c>
      <c r="P17" s="272">
        <f t="shared" si="1"/>
        <v>0</v>
      </c>
      <c r="Q17" s="272">
        <f t="shared" si="1"/>
        <v>0</v>
      </c>
      <c r="R17" s="272">
        <f t="shared" si="1"/>
        <v>0</v>
      </c>
      <c r="S17" s="272">
        <f t="shared" si="1"/>
        <v>0</v>
      </c>
      <c r="T17" s="272">
        <f t="shared" si="1"/>
        <v>0</v>
      </c>
    </row>
    <row r="18" spans="1:20" x14ac:dyDescent="0.3">
      <c r="A18" s="31"/>
      <c r="B18" s="32"/>
      <c r="C18" s="32"/>
      <c r="D18" s="32"/>
      <c r="E18" s="5" t="s">
        <v>154</v>
      </c>
      <c r="F18" s="29"/>
      <c r="G18" s="29"/>
      <c r="H18" s="29"/>
      <c r="I18" s="29"/>
      <c r="J18" s="29"/>
      <c r="K18" s="29"/>
      <c r="L18" s="29"/>
    </row>
    <row r="19" spans="1:20" s="36" customFormat="1" ht="54" x14ac:dyDescent="0.3">
      <c r="A19" s="35">
        <v>2110</v>
      </c>
      <c r="B19" s="32" t="s">
        <v>2</v>
      </c>
      <c r="C19" s="32" t="s">
        <v>4</v>
      </c>
      <c r="D19" s="32" t="s">
        <v>3</v>
      </c>
      <c r="E19" s="5" t="s">
        <v>155</v>
      </c>
      <c r="F19" s="29">
        <f>+'4.Gorcarakan ev tntesagitakan'!G18</f>
        <v>729817.49199999962</v>
      </c>
      <c r="G19" s="29">
        <f>+'4.Gorcarakan ev tntesagitakan'!H18</f>
        <v>686028.36199999962</v>
      </c>
      <c r="H19" s="29">
        <f>+'4.Gorcarakan ev tntesagitakan'!I18</f>
        <v>43789.130000000005</v>
      </c>
      <c r="I19" s="29">
        <f>+'4.Gorcarakan ev tntesagitakan'!J18</f>
        <v>218020.49096825422</v>
      </c>
      <c r="J19" s="29">
        <f>+'4.Gorcarakan ev tntesagitakan'!K18</f>
        <v>348720.96012698335</v>
      </c>
      <c r="K19" s="29">
        <f>+'4.Gorcarakan ev tntesagitakan'!L18</f>
        <v>569440.25971825316</v>
      </c>
      <c r="L19" s="29">
        <f>+'4.Gorcarakan ev tntesagitakan'!M18</f>
        <v>729817.49199999962</v>
      </c>
    </row>
    <row r="20" spans="1:20" s="36" customFormat="1" x14ac:dyDescent="0.3">
      <c r="A20" s="35"/>
      <c r="B20" s="32"/>
      <c r="C20" s="32"/>
      <c r="D20" s="32"/>
      <c r="E20" s="5" t="s">
        <v>156</v>
      </c>
      <c r="F20" s="29"/>
      <c r="G20" s="29"/>
      <c r="H20" s="29"/>
      <c r="I20" s="29"/>
      <c r="J20" s="29"/>
      <c r="K20" s="29"/>
      <c r="L20" s="29"/>
    </row>
    <row r="21" spans="1:20" ht="27" x14ac:dyDescent="0.3">
      <c r="A21" s="35">
        <v>2111</v>
      </c>
      <c r="B21" s="32" t="s">
        <v>2</v>
      </c>
      <c r="C21" s="32" t="s">
        <v>4</v>
      </c>
      <c r="D21" s="32" t="s">
        <v>4</v>
      </c>
      <c r="E21" s="5" t="s">
        <v>157</v>
      </c>
      <c r="F21" s="29">
        <f>+'4.Gorcarakan ev tntesagitakan'!G20</f>
        <v>729817.49199999962</v>
      </c>
      <c r="G21" s="29">
        <f>+'4.Gorcarakan ev tntesagitakan'!H20</f>
        <v>686028.36199999962</v>
      </c>
      <c r="H21" s="29">
        <f>+'4.Gorcarakan ev tntesagitakan'!I20</f>
        <v>43789.130000000005</v>
      </c>
      <c r="I21" s="29">
        <f>+'4.Gorcarakan ev tntesagitakan'!J20</f>
        <v>218020.49096825422</v>
      </c>
      <c r="J21" s="29">
        <f>+'4.Gorcarakan ev tntesagitakan'!K20</f>
        <v>348720.96012698335</v>
      </c>
      <c r="K21" s="29">
        <f>+'4.Gorcarakan ev tntesagitakan'!L20</f>
        <v>569440.25971825316</v>
      </c>
      <c r="L21" s="29">
        <f>+'4.Gorcarakan ev tntesagitakan'!M20</f>
        <v>729817.49199999962</v>
      </c>
    </row>
    <row r="22" spans="1:20" ht="27" x14ac:dyDescent="0.3">
      <c r="A22" s="35">
        <v>2112</v>
      </c>
      <c r="B22" s="32" t="s">
        <v>2</v>
      </c>
      <c r="C22" s="32" t="s">
        <v>4</v>
      </c>
      <c r="D22" s="32" t="s">
        <v>5</v>
      </c>
      <c r="E22" s="5" t="s">
        <v>179</v>
      </c>
      <c r="F22" s="29">
        <f>SUM(G22:H22)</f>
        <v>0</v>
      </c>
      <c r="G22" s="29"/>
      <c r="H22" s="29"/>
      <c r="I22" s="29">
        <v>0</v>
      </c>
      <c r="J22" s="29">
        <v>0</v>
      </c>
      <c r="K22" s="29">
        <v>0</v>
      </c>
      <c r="L22" s="29">
        <v>0</v>
      </c>
    </row>
    <row r="23" spans="1:20" x14ac:dyDescent="0.3">
      <c r="A23" s="35">
        <v>2113</v>
      </c>
      <c r="B23" s="32" t="s">
        <v>2</v>
      </c>
      <c r="C23" s="32" t="s">
        <v>4</v>
      </c>
      <c r="D23" s="32" t="s">
        <v>6</v>
      </c>
      <c r="E23" s="5" t="s">
        <v>186</v>
      </c>
      <c r="F23" s="29">
        <f>SUM(G23:H23)</f>
        <v>0</v>
      </c>
      <c r="G23" s="29"/>
      <c r="H23" s="29"/>
      <c r="I23" s="29">
        <v>0</v>
      </c>
      <c r="J23" s="29">
        <v>0</v>
      </c>
      <c r="K23" s="29">
        <v>0</v>
      </c>
      <c r="L23" s="29">
        <v>0</v>
      </c>
    </row>
    <row r="24" spans="1:20" x14ac:dyDescent="0.3">
      <c r="A24" s="35">
        <v>2120</v>
      </c>
      <c r="B24" s="32" t="s">
        <v>2</v>
      </c>
      <c r="C24" s="32" t="s">
        <v>5</v>
      </c>
      <c r="D24" s="32" t="s">
        <v>3</v>
      </c>
      <c r="E24" s="5" t="s">
        <v>187</v>
      </c>
      <c r="F24" s="29">
        <f>SUM(F26:F27)</f>
        <v>0</v>
      </c>
      <c r="G24" s="29">
        <f>SUM(G26:G27)</f>
        <v>0</v>
      </c>
      <c r="H24" s="29">
        <f>SUM(H26:H27)</f>
        <v>0</v>
      </c>
      <c r="I24" s="29">
        <v>0</v>
      </c>
      <c r="J24" s="29">
        <v>0</v>
      </c>
      <c r="K24" s="29">
        <v>0</v>
      </c>
      <c r="L24" s="29">
        <v>0</v>
      </c>
    </row>
    <row r="25" spans="1:20" s="36" customFormat="1" x14ac:dyDescent="0.3">
      <c r="A25" s="35"/>
      <c r="B25" s="32"/>
      <c r="C25" s="32"/>
      <c r="D25" s="32"/>
      <c r="E25" s="5" t="s">
        <v>156</v>
      </c>
      <c r="F25" s="29"/>
      <c r="G25" s="29"/>
      <c r="H25" s="29"/>
      <c r="I25" s="29"/>
      <c r="J25" s="29"/>
      <c r="K25" s="29"/>
      <c r="L25" s="29"/>
    </row>
    <row r="26" spans="1:20" x14ac:dyDescent="0.3">
      <c r="A26" s="35">
        <v>2121</v>
      </c>
      <c r="B26" s="32" t="s">
        <v>2</v>
      </c>
      <c r="C26" s="32" t="s">
        <v>5</v>
      </c>
      <c r="D26" s="32" t="s">
        <v>4</v>
      </c>
      <c r="E26" s="5" t="s">
        <v>182</v>
      </c>
      <c r="F26" s="29">
        <f>SUM(G26:H26)</f>
        <v>0</v>
      </c>
      <c r="G26" s="29"/>
      <c r="H26" s="29"/>
      <c r="I26" s="29">
        <v>0</v>
      </c>
      <c r="J26" s="29">
        <v>0</v>
      </c>
      <c r="K26" s="29">
        <v>0</v>
      </c>
      <c r="L26" s="29">
        <v>0</v>
      </c>
    </row>
    <row r="27" spans="1:20" ht="27" x14ac:dyDescent="0.3">
      <c r="A27" s="35">
        <v>2122</v>
      </c>
      <c r="B27" s="32" t="s">
        <v>2</v>
      </c>
      <c r="C27" s="32" t="s">
        <v>5</v>
      </c>
      <c r="D27" s="32" t="s">
        <v>5</v>
      </c>
      <c r="E27" s="5" t="s">
        <v>183</v>
      </c>
      <c r="F27" s="29">
        <f>SUM(G27:H27)</f>
        <v>0</v>
      </c>
      <c r="G27" s="29"/>
      <c r="H27" s="29"/>
      <c r="I27" s="29">
        <v>0</v>
      </c>
      <c r="J27" s="29">
        <v>0</v>
      </c>
      <c r="K27" s="29">
        <v>0</v>
      </c>
      <c r="L27" s="29">
        <v>0</v>
      </c>
    </row>
    <row r="28" spans="1:20" x14ac:dyDescent="0.3">
      <c r="A28" s="35">
        <v>2130</v>
      </c>
      <c r="B28" s="32" t="s">
        <v>2</v>
      </c>
      <c r="C28" s="32" t="s">
        <v>6</v>
      </c>
      <c r="D28" s="32" t="s">
        <v>3</v>
      </c>
      <c r="E28" s="5" t="s">
        <v>198</v>
      </c>
      <c r="F28" s="29">
        <f>+'4.Gorcarakan ev tntesagitakan'!G68</f>
        <v>0</v>
      </c>
      <c r="G28" s="29">
        <f>+'4.Gorcarakan ev tntesagitakan'!H68</f>
        <v>0</v>
      </c>
      <c r="H28" s="29"/>
      <c r="I28" s="29">
        <f>+'4.Gorcarakan ev tntesagitakan'!J66</f>
        <v>0</v>
      </c>
      <c r="J28" s="29">
        <f>+'4.Gorcarakan ev tntesagitakan'!K66</f>
        <v>0</v>
      </c>
      <c r="K28" s="29">
        <f>+'4.Gorcarakan ev tntesagitakan'!L66</f>
        <v>0</v>
      </c>
      <c r="L28" s="29">
        <f>+'4.Gorcarakan ev tntesagitakan'!M66</f>
        <v>0</v>
      </c>
    </row>
    <row r="29" spans="1:20" s="36" customFormat="1" x14ac:dyDescent="0.3">
      <c r="A29" s="35"/>
      <c r="B29" s="32"/>
      <c r="C29" s="32"/>
      <c r="D29" s="32"/>
      <c r="E29" s="5" t="s">
        <v>156</v>
      </c>
      <c r="F29" s="29"/>
      <c r="G29" s="29"/>
      <c r="H29" s="29"/>
      <c r="I29" s="29"/>
      <c r="J29" s="29"/>
      <c r="K29" s="29"/>
      <c r="L29" s="29"/>
    </row>
    <row r="30" spans="1:20" ht="27" x14ac:dyDescent="0.3">
      <c r="A30" s="35">
        <v>2131</v>
      </c>
      <c r="B30" s="32" t="s">
        <v>2</v>
      </c>
      <c r="C30" s="32" t="s">
        <v>6</v>
      </c>
      <c r="D30" s="32" t="s">
        <v>4</v>
      </c>
      <c r="E30" s="5" t="s">
        <v>199</v>
      </c>
      <c r="F30" s="29">
        <f>SUM(G30:H30)</f>
        <v>0</v>
      </c>
      <c r="G30" s="29"/>
      <c r="H30" s="29"/>
      <c r="I30" s="29">
        <v>0</v>
      </c>
      <c r="J30" s="29">
        <v>0</v>
      </c>
      <c r="K30" s="29">
        <v>0</v>
      </c>
      <c r="L30" s="29">
        <v>0</v>
      </c>
    </row>
    <row r="31" spans="1:20" ht="27" x14ac:dyDescent="0.3">
      <c r="A31" s="35">
        <v>2132</v>
      </c>
      <c r="B31" s="32" t="s">
        <v>2</v>
      </c>
      <c r="C31" s="32">
        <v>3</v>
      </c>
      <c r="D31" s="32">
        <v>2</v>
      </c>
      <c r="E31" s="5" t="s">
        <v>200</v>
      </c>
      <c r="F31" s="29">
        <f>SUM(G31:H31)</f>
        <v>0</v>
      </c>
      <c r="G31" s="29"/>
      <c r="H31" s="29"/>
      <c r="I31" s="29">
        <v>0</v>
      </c>
      <c r="J31" s="29">
        <v>0</v>
      </c>
      <c r="K31" s="29">
        <v>0</v>
      </c>
      <c r="L31" s="29">
        <v>0</v>
      </c>
    </row>
    <row r="32" spans="1:20" x14ac:dyDescent="0.3">
      <c r="A32" s="35">
        <v>2133</v>
      </c>
      <c r="B32" s="32" t="s">
        <v>2</v>
      </c>
      <c r="C32" s="32">
        <v>3</v>
      </c>
      <c r="D32" s="32">
        <v>3</v>
      </c>
      <c r="E32" s="5" t="s">
        <v>201</v>
      </c>
      <c r="F32" s="29">
        <f>+'4.Gorcarakan ev tntesagitakan'!G78</f>
        <v>0</v>
      </c>
      <c r="G32" s="29">
        <f>+'4.Gorcarakan ev tntesagitakan'!H78</f>
        <v>0</v>
      </c>
      <c r="H32" s="29"/>
      <c r="I32" s="29">
        <f>+'4.Gorcarakan ev tntesagitakan'!J78</f>
        <v>0</v>
      </c>
      <c r="J32" s="29">
        <f>+'4.Gorcarakan ev tntesagitakan'!K78</f>
        <v>0</v>
      </c>
      <c r="K32" s="29">
        <f>+'4.Gorcarakan ev tntesagitakan'!L78</f>
        <v>0</v>
      </c>
      <c r="L32" s="29">
        <f>+'4.Gorcarakan ev tntesagitakan'!M78</f>
        <v>0</v>
      </c>
    </row>
    <row r="33" spans="1:12" x14ac:dyDescent="0.3">
      <c r="A33" s="35">
        <v>2140</v>
      </c>
      <c r="B33" s="32" t="s">
        <v>2</v>
      </c>
      <c r="C33" s="32">
        <v>4</v>
      </c>
      <c r="D33" s="32">
        <v>0</v>
      </c>
      <c r="E33" s="5" t="s">
        <v>202</v>
      </c>
      <c r="F33" s="29">
        <f>SUM(F35)</f>
        <v>0</v>
      </c>
      <c r="G33" s="29">
        <f>SUM(G35)</f>
        <v>0</v>
      </c>
      <c r="H33" s="29"/>
      <c r="I33" s="29">
        <v>0</v>
      </c>
      <c r="J33" s="29">
        <v>0</v>
      </c>
      <c r="K33" s="29">
        <v>0</v>
      </c>
      <c r="L33" s="29">
        <v>0</v>
      </c>
    </row>
    <row r="34" spans="1:12" s="36" customFormat="1" x14ac:dyDescent="0.3">
      <c r="A34" s="35"/>
      <c r="B34" s="32"/>
      <c r="C34" s="32"/>
      <c r="D34" s="32"/>
      <c r="E34" s="5" t="s">
        <v>156</v>
      </c>
      <c r="F34" s="29"/>
      <c r="G34" s="29"/>
      <c r="H34" s="29"/>
      <c r="I34" s="29"/>
      <c r="J34" s="29"/>
      <c r="K34" s="29"/>
      <c r="L34" s="29"/>
    </row>
    <row r="35" spans="1:12" x14ac:dyDescent="0.3">
      <c r="A35" s="35">
        <v>2141</v>
      </c>
      <c r="B35" s="32" t="s">
        <v>2</v>
      </c>
      <c r="C35" s="32">
        <v>4</v>
      </c>
      <c r="D35" s="32">
        <v>1</v>
      </c>
      <c r="E35" s="5" t="s">
        <v>203</v>
      </c>
      <c r="F35" s="29">
        <f>SUM(G35:H35)</f>
        <v>0</v>
      </c>
      <c r="G35" s="29"/>
      <c r="H35" s="29"/>
      <c r="I35" s="29">
        <v>0</v>
      </c>
      <c r="J35" s="29">
        <v>0</v>
      </c>
      <c r="K35" s="29">
        <v>0</v>
      </c>
      <c r="L35" s="29">
        <v>0</v>
      </c>
    </row>
    <row r="36" spans="1:12" ht="40.5" x14ac:dyDescent="0.3">
      <c r="A36" s="35">
        <v>2150</v>
      </c>
      <c r="B36" s="32" t="s">
        <v>2</v>
      </c>
      <c r="C36" s="32">
        <v>5</v>
      </c>
      <c r="D36" s="32">
        <v>0</v>
      </c>
      <c r="E36" s="5" t="s">
        <v>204</v>
      </c>
      <c r="F36" s="29">
        <f>+'4.Gorcarakan ev tntesagitakan'!G94</f>
        <v>14910</v>
      </c>
      <c r="G36" s="29">
        <f>+'4.Gorcarakan ev tntesagitakan'!H94</f>
        <v>2750</v>
      </c>
      <c r="H36" s="29">
        <f>+'4.Gorcarakan ev tntesagitakan'!I94</f>
        <v>12160</v>
      </c>
      <c r="I36" s="29">
        <f>+'4.Gorcarakan ev tntesagitakan'!J94</f>
        <v>14510</v>
      </c>
      <c r="J36" s="29">
        <f>+'4.Gorcarakan ev tntesagitakan'!K94</f>
        <v>14510</v>
      </c>
      <c r="K36" s="29">
        <f>+'4.Gorcarakan ev tntesagitakan'!L94</f>
        <v>14510</v>
      </c>
      <c r="L36" s="29">
        <f>+'4.Gorcarakan ev tntesagitakan'!M94</f>
        <v>14910</v>
      </c>
    </row>
    <row r="37" spans="1:12" s="36" customFormat="1" x14ac:dyDescent="0.3">
      <c r="A37" s="35"/>
      <c r="B37" s="32"/>
      <c r="C37" s="32"/>
      <c r="D37" s="32"/>
      <c r="E37" s="5" t="s">
        <v>156</v>
      </c>
      <c r="F37" s="29"/>
      <c r="G37" s="29"/>
      <c r="H37" s="29"/>
      <c r="I37" s="29">
        <v>0</v>
      </c>
      <c r="J37" s="29">
        <v>0</v>
      </c>
      <c r="K37" s="29">
        <v>0</v>
      </c>
      <c r="L37" s="29">
        <v>0</v>
      </c>
    </row>
    <row r="38" spans="1:12" ht="40.5" x14ac:dyDescent="0.3">
      <c r="A38" s="35">
        <v>2151</v>
      </c>
      <c r="B38" s="32" t="s">
        <v>2</v>
      </c>
      <c r="C38" s="32">
        <v>5</v>
      </c>
      <c r="D38" s="32">
        <v>1</v>
      </c>
      <c r="E38" s="5" t="s">
        <v>205</v>
      </c>
      <c r="F38" s="29">
        <f>+'4.Gorcarakan ev tntesagitakan'!G96</f>
        <v>14910</v>
      </c>
      <c r="G38" s="29">
        <f>+'4.Gorcarakan ev tntesagitakan'!H96</f>
        <v>2750</v>
      </c>
      <c r="H38" s="29">
        <f>+'4.Gorcarakan ev tntesagitakan'!I96</f>
        <v>12160</v>
      </c>
      <c r="I38" s="29">
        <f>+'4.Gorcarakan ev tntesagitakan'!J96</f>
        <v>14510</v>
      </c>
      <c r="J38" s="29">
        <f>+'4.Gorcarakan ev tntesagitakan'!K96</f>
        <v>14510</v>
      </c>
      <c r="K38" s="29">
        <f>+'4.Gorcarakan ev tntesagitakan'!L96</f>
        <v>14510</v>
      </c>
      <c r="L38" s="29">
        <f>+'4.Gorcarakan ev tntesagitakan'!M96</f>
        <v>14910</v>
      </c>
    </row>
    <row r="39" spans="1:12" ht="27" x14ac:dyDescent="0.3">
      <c r="A39" s="35">
        <v>2160</v>
      </c>
      <c r="B39" s="32" t="s">
        <v>2</v>
      </c>
      <c r="C39" s="32">
        <v>6</v>
      </c>
      <c r="D39" s="32">
        <v>0</v>
      </c>
      <c r="E39" s="5" t="s">
        <v>206</v>
      </c>
      <c r="F39" s="29">
        <f>+'4.Gorcarakan ev tntesagitakan'!G101</f>
        <v>193300</v>
      </c>
      <c r="G39" s="29">
        <f>+'4.Gorcarakan ev tntesagitakan'!H101</f>
        <v>193300</v>
      </c>
      <c r="H39" s="29"/>
      <c r="I39" s="29">
        <f>+'4.Gorcarakan ev tntesagitakan'!J101</f>
        <v>36005.96567460322</v>
      </c>
      <c r="J39" s="29">
        <f>+'4.Gorcarakan ev tntesagitakan'!K101</f>
        <v>37236.124404761802</v>
      </c>
      <c r="K39" s="29">
        <f>+'4.Gorcarakan ev tntesagitakan'!L101</f>
        <v>69309.523809523336</v>
      </c>
      <c r="L39" s="29">
        <f>+'4.Gorcarakan ev tntesagitakan'!M101</f>
        <v>193300</v>
      </c>
    </row>
    <row r="40" spans="1:12" s="36" customFormat="1" x14ac:dyDescent="0.3">
      <c r="A40" s="35"/>
      <c r="B40" s="32"/>
      <c r="C40" s="32"/>
      <c r="D40" s="32"/>
      <c r="E40" s="5" t="s">
        <v>156</v>
      </c>
      <c r="F40" s="29"/>
      <c r="G40" s="29"/>
      <c r="H40" s="29"/>
      <c r="I40" s="29"/>
      <c r="J40" s="29"/>
      <c r="K40" s="29"/>
      <c r="L40" s="29"/>
    </row>
    <row r="41" spans="1:12" ht="27" x14ac:dyDescent="0.3">
      <c r="A41" s="35">
        <v>2161</v>
      </c>
      <c r="B41" s="32" t="s">
        <v>2</v>
      </c>
      <c r="C41" s="32">
        <v>6</v>
      </c>
      <c r="D41" s="32">
        <v>1</v>
      </c>
      <c r="E41" s="5" t="s">
        <v>207</v>
      </c>
      <c r="F41" s="29">
        <f>+'4.Gorcarakan ev tntesagitakan'!G103</f>
        <v>193300</v>
      </c>
      <c r="G41" s="29">
        <f>+'4.Gorcarakan ev tntesagitakan'!H103</f>
        <v>193300</v>
      </c>
      <c r="H41" s="29"/>
      <c r="I41" s="29">
        <f>+'4.Gorcarakan ev tntesagitakan'!J103</f>
        <v>36005.96567460322</v>
      </c>
      <c r="J41" s="29">
        <f>+'4.Gorcarakan ev tntesagitakan'!K103</f>
        <v>37236.124404761802</v>
      </c>
      <c r="K41" s="29">
        <f>+'4.Gorcarakan ev tntesagitakan'!L103</f>
        <v>69309.523809523336</v>
      </c>
      <c r="L41" s="29">
        <v>10500</v>
      </c>
    </row>
    <row r="42" spans="1:12" x14ac:dyDescent="0.3">
      <c r="A42" s="35">
        <v>2170</v>
      </c>
      <c r="B42" s="32" t="s">
        <v>2</v>
      </c>
      <c r="C42" s="32">
        <v>7</v>
      </c>
      <c r="D42" s="32">
        <v>0</v>
      </c>
      <c r="E42" s="5" t="s">
        <v>208</v>
      </c>
      <c r="F42" s="29">
        <f>SUM(F44)</f>
        <v>0</v>
      </c>
      <c r="G42" s="29">
        <f>SUM(G44)</f>
        <v>0</v>
      </c>
      <c r="H42" s="29">
        <f>SUM(H44)</f>
        <v>0</v>
      </c>
      <c r="I42" s="29">
        <v>0</v>
      </c>
      <c r="J42" s="29">
        <v>0</v>
      </c>
      <c r="K42" s="29">
        <v>0</v>
      </c>
      <c r="L42" s="29">
        <v>0</v>
      </c>
    </row>
    <row r="43" spans="1:12" s="36" customFormat="1" x14ac:dyDescent="0.3">
      <c r="A43" s="35"/>
      <c r="B43" s="32"/>
      <c r="C43" s="32"/>
      <c r="D43" s="32"/>
      <c r="E43" s="5" t="s">
        <v>156</v>
      </c>
      <c r="F43" s="29"/>
      <c r="G43" s="29"/>
      <c r="H43" s="29"/>
      <c r="I43" s="29"/>
      <c r="J43" s="29"/>
      <c r="K43" s="29"/>
      <c r="L43" s="29"/>
    </row>
    <row r="44" spans="1:12" x14ac:dyDescent="0.3">
      <c r="A44" s="35">
        <v>2171</v>
      </c>
      <c r="B44" s="32" t="s">
        <v>2</v>
      </c>
      <c r="C44" s="32">
        <v>7</v>
      </c>
      <c r="D44" s="32">
        <v>1</v>
      </c>
      <c r="E44" s="5" t="s">
        <v>208</v>
      </c>
      <c r="F44" s="29">
        <f>SUM(G44:H44)</f>
        <v>0</v>
      </c>
      <c r="G44" s="29"/>
      <c r="H44" s="29"/>
      <c r="I44" s="29">
        <v>0</v>
      </c>
      <c r="J44" s="29">
        <v>0</v>
      </c>
      <c r="K44" s="29">
        <v>0</v>
      </c>
      <c r="L44" s="29">
        <v>0</v>
      </c>
    </row>
    <row r="45" spans="1:12" ht="40.5" x14ac:dyDescent="0.3">
      <c r="A45" s="35">
        <v>2180</v>
      </c>
      <c r="B45" s="32" t="s">
        <v>2</v>
      </c>
      <c r="C45" s="32">
        <v>8</v>
      </c>
      <c r="D45" s="32">
        <v>0</v>
      </c>
      <c r="E45" s="5" t="s">
        <v>209</v>
      </c>
      <c r="F45" s="29">
        <f>SUM(F47)</f>
        <v>0</v>
      </c>
      <c r="G45" s="29">
        <f>SUM(G47)</f>
        <v>0</v>
      </c>
      <c r="H45" s="29">
        <f>SUM(H47)</f>
        <v>0</v>
      </c>
      <c r="I45" s="29">
        <v>0</v>
      </c>
      <c r="J45" s="29">
        <v>0</v>
      </c>
      <c r="K45" s="29">
        <v>0</v>
      </c>
      <c r="L45" s="29">
        <v>0</v>
      </c>
    </row>
    <row r="46" spans="1:12" s="36" customFormat="1" x14ac:dyDescent="0.3">
      <c r="A46" s="35"/>
      <c r="B46" s="32"/>
      <c r="C46" s="32"/>
      <c r="D46" s="32"/>
      <c r="E46" s="5" t="s">
        <v>156</v>
      </c>
      <c r="F46" s="29"/>
      <c r="G46" s="29"/>
      <c r="H46" s="29"/>
      <c r="I46" s="29"/>
      <c r="J46" s="29"/>
      <c r="K46" s="29"/>
      <c r="L46" s="29"/>
    </row>
    <row r="47" spans="1:12" ht="40.5" x14ac:dyDescent="0.3">
      <c r="A47" s="35">
        <v>2181</v>
      </c>
      <c r="B47" s="32" t="s">
        <v>2</v>
      </c>
      <c r="C47" s="32">
        <v>8</v>
      </c>
      <c r="D47" s="32">
        <v>1</v>
      </c>
      <c r="E47" s="5" t="s">
        <v>209</v>
      </c>
      <c r="F47" s="29">
        <f>SUM(F49:F50)</f>
        <v>0</v>
      </c>
      <c r="G47" s="29">
        <f>SUM(G49:G50)</f>
        <v>0</v>
      </c>
      <c r="H47" s="29">
        <f>SUM(H49:H50)</f>
        <v>0</v>
      </c>
      <c r="I47" s="29">
        <v>0</v>
      </c>
      <c r="J47" s="29">
        <v>0</v>
      </c>
      <c r="K47" s="29">
        <v>0</v>
      </c>
      <c r="L47" s="29">
        <v>0</v>
      </c>
    </row>
    <row r="48" spans="1:12" x14ac:dyDescent="0.3">
      <c r="A48" s="35"/>
      <c r="B48" s="32"/>
      <c r="C48" s="32"/>
      <c r="D48" s="32"/>
      <c r="E48" s="5" t="s">
        <v>156</v>
      </c>
      <c r="F48" s="29"/>
      <c r="G48" s="29"/>
      <c r="H48" s="29"/>
      <c r="I48" s="29"/>
      <c r="J48" s="29"/>
      <c r="K48" s="29"/>
      <c r="L48" s="29"/>
    </row>
    <row r="49" spans="1:12" x14ac:dyDescent="0.3">
      <c r="A49" s="35">
        <v>2182</v>
      </c>
      <c r="B49" s="32" t="s">
        <v>2</v>
      </c>
      <c r="C49" s="32">
        <v>8</v>
      </c>
      <c r="D49" s="32">
        <v>1</v>
      </c>
      <c r="E49" s="5" t="s">
        <v>210</v>
      </c>
      <c r="F49" s="29">
        <f>SUM(G49:H49)</f>
        <v>0</v>
      </c>
      <c r="G49" s="29"/>
      <c r="H49" s="29"/>
      <c r="I49" s="29">
        <v>0</v>
      </c>
      <c r="J49" s="29">
        <v>0</v>
      </c>
      <c r="K49" s="29">
        <v>0</v>
      </c>
      <c r="L49" s="29">
        <v>0</v>
      </c>
    </row>
    <row r="50" spans="1:12" ht="27" x14ac:dyDescent="0.3">
      <c r="A50" s="35">
        <v>2183</v>
      </c>
      <c r="B50" s="32" t="s">
        <v>2</v>
      </c>
      <c r="C50" s="32">
        <v>8</v>
      </c>
      <c r="D50" s="32">
        <v>1</v>
      </c>
      <c r="E50" s="5" t="s">
        <v>211</v>
      </c>
      <c r="F50" s="29">
        <f>SUM(G50:H50)</f>
        <v>0</v>
      </c>
      <c r="G50" s="29"/>
      <c r="H50" s="29"/>
      <c r="I50" s="29">
        <v>0</v>
      </c>
      <c r="J50" s="29">
        <v>0</v>
      </c>
      <c r="K50" s="29">
        <v>0</v>
      </c>
      <c r="L50" s="29">
        <v>0</v>
      </c>
    </row>
    <row r="51" spans="1:12" x14ac:dyDescent="0.3">
      <c r="A51" s="35">
        <v>2185</v>
      </c>
      <c r="B51" s="32" t="s">
        <v>2</v>
      </c>
      <c r="C51" s="32">
        <v>8</v>
      </c>
      <c r="D51" s="32">
        <v>1</v>
      </c>
      <c r="E51" s="5"/>
      <c r="F51" s="29"/>
      <c r="G51" s="29"/>
      <c r="H51" s="29"/>
      <c r="I51" s="29"/>
      <c r="J51" s="29"/>
      <c r="K51" s="29"/>
      <c r="L51" s="29"/>
    </row>
    <row r="52" spans="1:12" s="33" customFormat="1" ht="49.5" x14ac:dyDescent="0.25">
      <c r="A52" s="35">
        <v>2200</v>
      </c>
      <c r="B52" s="32" t="s">
        <v>7</v>
      </c>
      <c r="C52" s="32">
        <v>0</v>
      </c>
      <c r="D52" s="32">
        <v>0</v>
      </c>
      <c r="E52" s="4" t="s">
        <v>212</v>
      </c>
      <c r="F52" s="29">
        <f>+F54+F57+F60+F63+F66</f>
        <v>300</v>
      </c>
      <c r="G52" s="29">
        <f t="shared" ref="G52:L52" si="2">+G54+G57+G60+G63+G66</f>
        <v>300</v>
      </c>
      <c r="H52" s="29">
        <f t="shared" si="2"/>
        <v>0</v>
      </c>
      <c r="I52" s="29">
        <f t="shared" si="2"/>
        <v>73.80952380952381</v>
      </c>
      <c r="J52" s="29">
        <f t="shared" si="2"/>
        <v>300</v>
      </c>
      <c r="K52" s="29">
        <f t="shared" si="2"/>
        <v>300</v>
      </c>
      <c r="L52" s="29">
        <f t="shared" si="2"/>
        <v>300</v>
      </c>
    </row>
    <row r="53" spans="1:12" x14ac:dyDescent="0.3">
      <c r="A53" s="31"/>
      <c r="B53" s="32"/>
      <c r="C53" s="32"/>
      <c r="D53" s="32"/>
      <c r="E53" s="5" t="s">
        <v>154</v>
      </c>
      <c r="F53" s="29"/>
      <c r="G53" s="29"/>
      <c r="H53" s="29"/>
      <c r="I53" s="29"/>
      <c r="J53" s="29"/>
      <c r="K53" s="29"/>
      <c r="L53" s="29"/>
    </row>
    <row r="54" spans="1:12" x14ac:dyDescent="0.3">
      <c r="A54" s="35">
        <v>2210</v>
      </c>
      <c r="B54" s="32" t="s">
        <v>7</v>
      </c>
      <c r="C54" s="32">
        <v>1</v>
      </c>
      <c r="D54" s="32">
        <v>0</v>
      </c>
      <c r="E54" s="5" t="s">
        <v>213</v>
      </c>
      <c r="F54" s="29">
        <f>SUM(F56)</f>
        <v>0</v>
      </c>
      <c r="G54" s="29">
        <f>SUM(G56)</f>
        <v>0</v>
      </c>
      <c r="H54" s="29">
        <f>SUM(H56)</f>
        <v>0</v>
      </c>
      <c r="I54" s="29">
        <v>0</v>
      </c>
      <c r="J54" s="29">
        <v>0</v>
      </c>
      <c r="K54" s="29">
        <v>0</v>
      </c>
      <c r="L54" s="29">
        <v>0</v>
      </c>
    </row>
    <row r="55" spans="1:12" s="36" customFormat="1" x14ac:dyDescent="0.3">
      <c r="A55" s="35"/>
      <c r="B55" s="32"/>
      <c r="C55" s="32"/>
      <c r="D55" s="32"/>
      <c r="E55" s="5" t="s">
        <v>156</v>
      </c>
      <c r="F55" s="29"/>
      <c r="G55" s="29"/>
      <c r="H55" s="29"/>
      <c r="I55" s="29"/>
      <c r="J55" s="29"/>
      <c r="K55" s="29"/>
      <c r="L55" s="29"/>
    </row>
    <row r="56" spans="1:12" x14ac:dyDescent="0.3">
      <c r="A56" s="35">
        <v>2211</v>
      </c>
      <c r="B56" s="32" t="s">
        <v>7</v>
      </c>
      <c r="C56" s="32">
        <v>1</v>
      </c>
      <c r="D56" s="32">
        <v>1</v>
      </c>
      <c r="E56" s="5" t="s">
        <v>214</v>
      </c>
      <c r="F56" s="29">
        <f>SUM(G56:H56)</f>
        <v>0</v>
      </c>
      <c r="G56" s="29"/>
      <c r="H56" s="29"/>
      <c r="I56" s="29">
        <v>0</v>
      </c>
      <c r="J56" s="29">
        <v>0</v>
      </c>
      <c r="K56" s="29">
        <v>0</v>
      </c>
      <c r="L56" s="29">
        <v>0</v>
      </c>
    </row>
    <row r="57" spans="1:12" x14ac:dyDescent="0.3">
      <c r="A57" s="35">
        <v>2220</v>
      </c>
      <c r="B57" s="32" t="s">
        <v>7</v>
      </c>
      <c r="C57" s="32">
        <v>2</v>
      </c>
      <c r="D57" s="32">
        <v>0</v>
      </c>
      <c r="E57" s="5" t="s">
        <v>215</v>
      </c>
      <c r="F57" s="29">
        <f>SUM(F59)</f>
        <v>0</v>
      </c>
      <c r="G57" s="29">
        <f>SUM(G59)</f>
        <v>0</v>
      </c>
      <c r="H57" s="29">
        <f>SUM(H59)</f>
        <v>0</v>
      </c>
      <c r="I57" s="29">
        <v>0</v>
      </c>
      <c r="J57" s="29">
        <v>0</v>
      </c>
      <c r="K57" s="29">
        <v>0</v>
      </c>
      <c r="L57" s="29">
        <v>0</v>
      </c>
    </row>
    <row r="58" spans="1:12" s="36" customFormat="1" x14ac:dyDescent="0.3">
      <c r="A58" s="35"/>
      <c r="B58" s="32"/>
      <c r="C58" s="32"/>
      <c r="D58" s="32"/>
      <c r="E58" s="5" t="s">
        <v>156</v>
      </c>
      <c r="F58" s="29"/>
      <c r="G58" s="29"/>
      <c r="H58" s="29"/>
      <c r="I58" s="29"/>
      <c r="J58" s="29"/>
      <c r="K58" s="29"/>
      <c r="L58" s="29"/>
    </row>
    <row r="59" spans="1:12" x14ac:dyDescent="0.3">
      <c r="A59" s="35">
        <v>2221</v>
      </c>
      <c r="B59" s="32" t="s">
        <v>7</v>
      </c>
      <c r="C59" s="32">
        <v>2</v>
      </c>
      <c r="D59" s="32">
        <v>1</v>
      </c>
      <c r="E59" s="5" t="s">
        <v>216</v>
      </c>
      <c r="F59" s="29">
        <f>SUM(G59:H59)</f>
        <v>0</v>
      </c>
      <c r="G59" s="29"/>
      <c r="H59" s="29"/>
      <c r="I59" s="29">
        <v>0</v>
      </c>
      <c r="J59" s="29">
        <v>0</v>
      </c>
      <c r="K59" s="29">
        <v>0</v>
      </c>
      <c r="L59" s="29">
        <v>0</v>
      </c>
    </row>
    <row r="60" spans="1:12" x14ac:dyDescent="0.3">
      <c r="A60" s="35">
        <v>2230</v>
      </c>
      <c r="B60" s="32" t="s">
        <v>7</v>
      </c>
      <c r="C60" s="32">
        <v>3</v>
      </c>
      <c r="D60" s="32">
        <v>0</v>
      </c>
      <c r="E60" s="5" t="s">
        <v>217</v>
      </c>
      <c r="F60" s="29">
        <f>SUM(F62)</f>
        <v>0</v>
      </c>
      <c r="G60" s="29">
        <f>SUM(G62)</f>
        <v>0</v>
      </c>
      <c r="H60" s="29">
        <f>SUM(H62)</f>
        <v>0</v>
      </c>
      <c r="I60" s="29">
        <v>0</v>
      </c>
      <c r="J60" s="29">
        <v>0</v>
      </c>
      <c r="K60" s="29">
        <v>0</v>
      </c>
      <c r="L60" s="29">
        <v>0</v>
      </c>
    </row>
    <row r="61" spans="1:12" s="36" customFormat="1" x14ac:dyDescent="0.3">
      <c r="A61" s="35"/>
      <c r="B61" s="32"/>
      <c r="C61" s="32"/>
      <c r="D61" s="32"/>
      <c r="E61" s="5" t="s">
        <v>156</v>
      </c>
      <c r="F61" s="29"/>
      <c r="G61" s="29"/>
      <c r="H61" s="29"/>
      <c r="I61" s="29"/>
      <c r="J61" s="29"/>
      <c r="K61" s="29"/>
      <c r="L61" s="29"/>
    </row>
    <row r="62" spans="1:12" x14ac:dyDescent="0.3">
      <c r="A62" s="35">
        <v>2231</v>
      </c>
      <c r="B62" s="32" t="s">
        <v>7</v>
      </c>
      <c r="C62" s="32">
        <v>3</v>
      </c>
      <c r="D62" s="32">
        <v>1</v>
      </c>
      <c r="E62" s="5" t="s">
        <v>218</v>
      </c>
      <c r="F62" s="29">
        <f>SUM(G62:H62)</f>
        <v>0</v>
      </c>
      <c r="G62" s="29"/>
      <c r="H62" s="29"/>
      <c r="I62" s="29">
        <v>0</v>
      </c>
      <c r="J62" s="29">
        <v>0</v>
      </c>
      <c r="K62" s="29">
        <v>0</v>
      </c>
      <c r="L62" s="29">
        <v>0</v>
      </c>
    </row>
    <row r="63" spans="1:12" ht="27" x14ac:dyDescent="0.3">
      <c r="A63" s="35">
        <v>2240</v>
      </c>
      <c r="B63" s="32" t="s">
        <v>7</v>
      </c>
      <c r="C63" s="32">
        <v>4</v>
      </c>
      <c r="D63" s="32">
        <v>0</v>
      </c>
      <c r="E63" s="5" t="s">
        <v>219</v>
      </c>
      <c r="F63" s="29">
        <f>SUM(F65)</f>
        <v>0</v>
      </c>
      <c r="G63" s="29">
        <f>SUM(G65)</f>
        <v>0</v>
      </c>
      <c r="H63" s="29">
        <f>SUM(H65)</f>
        <v>0</v>
      </c>
      <c r="I63" s="29">
        <v>0</v>
      </c>
      <c r="J63" s="29">
        <v>0</v>
      </c>
      <c r="K63" s="29">
        <v>0</v>
      </c>
      <c r="L63" s="29">
        <v>0</v>
      </c>
    </row>
    <row r="64" spans="1:12" s="36" customFormat="1" x14ac:dyDescent="0.3">
      <c r="A64" s="35"/>
      <c r="B64" s="32"/>
      <c r="C64" s="32"/>
      <c r="D64" s="32"/>
      <c r="E64" s="5" t="s">
        <v>156</v>
      </c>
      <c r="F64" s="29"/>
      <c r="G64" s="29"/>
      <c r="H64" s="29"/>
      <c r="I64" s="29"/>
      <c r="J64" s="29"/>
      <c r="K64" s="29"/>
      <c r="L64" s="29"/>
    </row>
    <row r="65" spans="1:12" ht="27" x14ac:dyDescent="0.3">
      <c r="A65" s="35">
        <v>2241</v>
      </c>
      <c r="B65" s="32" t="s">
        <v>7</v>
      </c>
      <c r="C65" s="32">
        <v>4</v>
      </c>
      <c r="D65" s="32">
        <v>1</v>
      </c>
      <c r="E65" s="5" t="s">
        <v>219</v>
      </c>
      <c r="F65" s="29">
        <f>SUM(G65:H65)</f>
        <v>0</v>
      </c>
      <c r="G65" s="29"/>
      <c r="H65" s="29"/>
      <c r="I65" s="29">
        <v>0</v>
      </c>
      <c r="J65" s="29">
        <v>0</v>
      </c>
      <c r="K65" s="29">
        <v>0</v>
      </c>
      <c r="L65" s="29">
        <v>0</v>
      </c>
    </row>
    <row r="66" spans="1:12" x14ac:dyDescent="0.3">
      <c r="A66" s="35">
        <v>2250</v>
      </c>
      <c r="B66" s="32" t="s">
        <v>7</v>
      </c>
      <c r="C66" s="32">
        <v>5</v>
      </c>
      <c r="D66" s="32">
        <v>0</v>
      </c>
      <c r="E66" s="5" t="s">
        <v>220</v>
      </c>
      <c r="F66" s="29">
        <f>+F68</f>
        <v>300</v>
      </c>
      <c r="G66" s="29">
        <f t="shared" ref="G66:L66" si="3">+G68</f>
        <v>300</v>
      </c>
      <c r="H66" s="29">
        <f t="shared" si="3"/>
        <v>0</v>
      </c>
      <c r="I66" s="29">
        <f t="shared" si="3"/>
        <v>73.80952380952381</v>
      </c>
      <c r="J66" s="29">
        <f t="shared" si="3"/>
        <v>300</v>
      </c>
      <c r="K66" s="29">
        <f t="shared" si="3"/>
        <v>300</v>
      </c>
      <c r="L66" s="29">
        <f t="shared" si="3"/>
        <v>300</v>
      </c>
    </row>
    <row r="67" spans="1:12" s="36" customFormat="1" x14ac:dyDescent="0.3">
      <c r="A67" s="35"/>
      <c r="B67" s="32"/>
      <c r="C67" s="32"/>
      <c r="D67" s="32"/>
      <c r="E67" s="5" t="s">
        <v>156</v>
      </c>
      <c r="F67" s="29"/>
      <c r="G67" s="29"/>
      <c r="H67" s="29"/>
      <c r="I67" s="29"/>
      <c r="J67" s="29"/>
      <c r="K67" s="29"/>
      <c r="L67" s="29"/>
    </row>
    <row r="68" spans="1:12" x14ac:dyDescent="0.3">
      <c r="A68" s="35">
        <v>2251</v>
      </c>
      <c r="B68" s="32" t="s">
        <v>7</v>
      </c>
      <c r="C68" s="32">
        <v>5</v>
      </c>
      <c r="D68" s="32">
        <v>1</v>
      </c>
      <c r="E68" s="5" t="s">
        <v>220</v>
      </c>
      <c r="F68" s="29">
        <f>+'4.Gorcarakan ev tntesagitakan'!G156</f>
        <v>300</v>
      </c>
      <c r="G68" s="29">
        <f>+'4.Gorcarakan ev tntesagitakan'!H156</f>
        <v>300</v>
      </c>
      <c r="H68" s="29">
        <f>+'4.Gorcarakan ev tntesagitakan'!I156</f>
        <v>0</v>
      </c>
      <c r="I68" s="29">
        <f>+'4.Gorcarakan ev tntesagitakan'!J156</f>
        <v>73.80952380952381</v>
      </c>
      <c r="J68" s="29">
        <f>+'4.Gorcarakan ev tntesagitakan'!K156</f>
        <v>300</v>
      </c>
      <c r="K68" s="29">
        <f>+'4.Gorcarakan ev tntesagitakan'!L156</f>
        <v>300</v>
      </c>
      <c r="L68" s="29">
        <f>+'4.Gorcarakan ev tntesagitakan'!M156</f>
        <v>300</v>
      </c>
    </row>
    <row r="69" spans="1:12" s="33" customFormat="1" ht="54" x14ac:dyDescent="0.25">
      <c r="A69" s="35">
        <v>2300</v>
      </c>
      <c r="B69" s="32" t="s">
        <v>8</v>
      </c>
      <c r="C69" s="32">
        <v>0</v>
      </c>
      <c r="D69" s="32">
        <v>0</v>
      </c>
      <c r="E69" s="5" t="s">
        <v>221</v>
      </c>
      <c r="F69" s="29">
        <f>SUM(F71,F76,F79,F83,F86,F89,F92)</f>
        <v>0</v>
      </c>
      <c r="G69" s="29">
        <f>SUM(G71,G76,G79,G83,G86,G89,G92)</f>
        <v>0</v>
      </c>
      <c r="H69" s="29">
        <f>SUM(H71,H76,H79,H83,H86,H89,H92)</f>
        <v>0</v>
      </c>
      <c r="I69" s="29">
        <v>0</v>
      </c>
      <c r="J69" s="29">
        <v>0</v>
      </c>
      <c r="K69" s="29">
        <v>0</v>
      </c>
      <c r="L69" s="29">
        <v>0</v>
      </c>
    </row>
    <row r="70" spans="1:12" x14ac:dyDescent="0.3">
      <c r="A70" s="31"/>
      <c r="B70" s="32"/>
      <c r="C70" s="32"/>
      <c r="D70" s="32"/>
      <c r="E70" s="5" t="s">
        <v>154</v>
      </c>
      <c r="F70" s="29"/>
      <c r="G70" s="29"/>
      <c r="H70" s="29"/>
      <c r="I70" s="29"/>
      <c r="J70" s="29"/>
      <c r="K70" s="29"/>
      <c r="L70" s="29"/>
    </row>
    <row r="71" spans="1:12" x14ac:dyDescent="0.3">
      <c r="A71" s="35">
        <v>2310</v>
      </c>
      <c r="B71" s="32" t="s">
        <v>8</v>
      </c>
      <c r="C71" s="32">
        <v>1</v>
      </c>
      <c r="D71" s="32">
        <v>0</v>
      </c>
      <c r="E71" s="5" t="s">
        <v>222</v>
      </c>
      <c r="F71" s="29">
        <f>SUM(F73:F75)</f>
        <v>0</v>
      </c>
      <c r="G71" s="29">
        <f>SUM(G73:G75)</f>
        <v>0</v>
      </c>
      <c r="H71" s="29">
        <f>SUM(H73:H75)</f>
        <v>0</v>
      </c>
      <c r="I71" s="29">
        <v>0</v>
      </c>
      <c r="J71" s="29">
        <v>0</v>
      </c>
      <c r="K71" s="29">
        <v>0</v>
      </c>
      <c r="L71" s="29">
        <v>0</v>
      </c>
    </row>
    <row r="72" spans="1:12" s="36" customFormat="1" x14ac:dyDescent="0.3">
      <c r="A72" s="35"/>
      <c r="B72" s="32"/>
      <c r="C72" s="32"/>
      <c r="D72" s="32"/>
      <c r="E72" s="5" t="s">
        <v>156</v>
      </c>
      <c r="F72" s="29"/>
      <c r="G72" s="29"/>
      <c r="H72" s="29"/>
      <c r="I72" s="29"/>
      <c r="J72" s="29"/>
      <c r="K72" s="29"/>
      <c r="L72" s="29"/>
    </row>
    <row r="73" spans="1:12" x14ac:dyDescent="0.3">
      <c r="A73" s="35">
        <v>2311</v>
      </c>
      <c r="B73" s="32" t="s">
        <v>8</v>
      </c>
      <c r="C73" s="32">
        <v>1</v>
      </c>
      <c r="D73" s="32">
        <v>1</v>
      </c>
      <c r="E73" s="5" t="s">
        <v>223</v>
      </c>
      <c r="F73" s="29">
        <f>SUM(G73:H73)</f>
        <v>0</v>
      </c>
      <c r="G73" s="29"/>
      <c r="H73" s="29"/>
      <c r="I73" s="29">
        <v>0</v>
      </c>
      <c r="J73" s="29">
        <v>0</v>
      </c>
      <c r="K73" s="29">
        <v>0</v>
      </c>
      <c r="L73" s="29">
        <v>0</v>
      </c>
    </row>
    <row r="74" spans="1:12" x14ac:dyDescent="0.3">
      <c r="A74" s="35">
        <v>2312</v>
      </c>
      <c r="B74" s="32" t="s">
        <v>8</v>
      </c>
      <c r="C74" s="32">
        <v>1</v>
      </c>
      <c r="D74" s="32">
        <v>2</v>
      </c>
      <c r="E74" s="5" t="s">
        <v>224</v>
      </c>
      <c r="F74" s="29">
        <f>SUM(G74:H74)</f>
        <v>0</v>
      </c>
      <c r="G74" s="29"/>
      <c r="H74" s="29"/>
      <c r="I74" s="29">
        <v>0</v>
      </c>
      <c r="J74" s="29">
        <v>0</v>
      </c>
      <c r="K74" s="29">
        <v>0</v>
      </c>
      <c r="L74" s="29">
        <v>0</v>
      </c>
    </row>
    <row r="75" spans="1:12" x14ac:dyDescent="0.3">
      <c r="A75" s="35">
        <v>2313</v>
      </c>
      <c r="B75" s="32" t="s">
        <v>8</v>
      </c>
      <c r="C75" s="32">
        <v>1</v>
      </c>
      <c r="D75" s="32">
        <v>3</v>
      </c>
      <c r="E75" s="5" t="s">
        <v>225</v>
      </c>
      <c r="F75" s="29">
        <f>SUM(G75:H75)</f>
        <v>0</v>
      </c>
      <c r="G75" s="29"/>
      <c r="H75" s="29"/>
      <c r="I75" s="29">
        <v>0</v>
      </c>
      <c r="J75" s="29">
        <v>0</v>
      </c>
      <c r="K75" s="29">
        <v>0</v>
      </c>
      <c r="L75" s="29">
        <v>0</v>
      </c>
    </row>
    <row r="76" spans="1:12" x14ac:dyDescent="0.3">
      <c r="A76" s="35">
        <v>2320</v>
      </c>
      <c r="B76" s="32" t="s">
        <v>8</v>
      </c>
      <c r="C76" s="32">
        <v>2</v>
      </c>
      <c r="D76" s="32">
        <v>0</v>
      </c>
      <c r="E76" s="5" t="s">
        <v>226</v>
      </c>
      <c r="F76" s="29">
        <f>SUM(F78)</f>
        <v>0</v>
      </c>
      <c r="G76" s="29">
        <f>SUM(G78)</f>
        <v>0</v>
      </c>
      <c r="H76" s="29">
        <f>SUM(H78)</f>
        <v>0</v>
      </c>
      <c r="I76" s="29">
        <v>0</v>
      </c>
      <c r="J76" s="29">
        <v>0</v>
      </c>
      <c r="K76" s="29">
        <v>0</v>
      </c>
      <c r="L76" s="29">
        <v>0</v>
      </c>
    </row>
    <row r="77" spans="1:12" s="36" customFormat="1" x14ac:dyDescent="0.3">
      <c r="A77" s="35"/>
      <c r="B77" s="32"/>
      <c r="C77" s="32"/>
      <c r="D77" s="32"/>
      <c r="E77" s="5" t="s">
        <v>156</v>
      </c>
      <c r="F77" s="29"/>
      <c r="G77" s="29"/>
      <c r="H77" s="29"/>
      <c r="I77" s="29"/>
      <c r="J77" s="29"/>
      <c r="K77" s="29"/>
      <c r="L77" s="29"/>
    </row>
    <row r="78" spans="1:12" x14ac:dyDescent="0.3">
      <c r="A78" s="35">
        <v>2321</v>
      </c>
      <c r="B78" s="32" t="s">
        <v>8</v>
      </c>
      <c r="C78" s="32">
        <v>2</v>
      </c>
      <c r="D78" s="32">
        <v>1</v>
      </c>
      <c r="E78" s="5" t="s">
        <v>227</v>
      </c>
      <c r="F78" s="29">
        <f>SUM(G78:H78)</f>
        <v>0</v>
      </c>
      <c r="G78" s="29"/>
      <c r="H78" s="29"/>
      <c r="I78" s="29">
        <v>0</v>
      </c>
      <c r="J78" s="29">
        <v>0</v>
      </c>
      <c r="K78" s="29">
        <v>0</v>
      </c>
      <c r="L78" s="29">
        <v>0</v>
      </c>
    </row>
    <row r="79" spans="1:12" ht="27" x14ac:dyDescent="0.3">
      <c r="A79" s="35">
        <v>2330</v>
      </c>
      <c r="B79" s="32" t="s">
        <v>8</v>
      </c>
      <c r="C79" s="32">
        <v>3</v>
      </c>
      <c r="D79" s="32">
        <v>0</v>
      </c>
      <c r="E79" s="5" t="s">
        <v>228</v>
      </c>
      <c r="F79" s="29">
        <f>SUM(F81:F82)</f>
        <v>0</v>
      </c>
      <c r="G79" s="29">
        <f>SUM(G81:G82)</f>
        <v>0</v>
      </c>
      <c r="H79" s="29">
        <f>SUM(H81:H82)</f>
        <v>0</v>
      </c>
      <c r="I79" s="29">
        <v>0</v>
      </c>
      <c r="J79" s="29">
        <v>0</v>
      </c>
      <c r="K79" s="29">
        <v>0</v>
      </c>
      <c r="L79" s="29">
        <v>0</v>
      </c>
    </row>
    <row r="80" spans="1:12" s="36" customFormat="1" x14ac:dyDescent="0.3">
      <c r="A80" s="35"/>
      <c r="B80" s="32"/>
      <c r="C80" s="32"/>
      <c r="D80" s="32"/>
      <c r="E80" s="5" t="s">
        <v>156</v>
      </c>
      <c r="F80" s="29"/>
      <c r="G80" s="29"/>
      <c r="H80" s="29"/>
      <c r="I80" s="29"/>
      <c r="J80" s="29"/>
      <c r="K80" s="29"/>
      <c r="L80" s="29"/>
    </row>
    <row r="81" spans="1:12" x14ac:dyDescent="0.3">
      <c r="A81" s="35">
        <v>2331</v>
      </c>
      <c r="B81" s="32" t="s">
        <v>8</v>
      </c>
      <c r="C81" s="32">
        <v>3</v>
      </c>
      <c r="D81" s="32">
        <v>1</v>
      </c>
      <c r="E81" s="5" t="s">
        <v>229</v>
      </c>
      <c r="F81" s="29">
        <f>SUM(G81:H81)</f>
        <v>0</v>
      </c>
      <c r="G81" s="29"/>
      <c r="H81" s="29"/>
      <c r="I81" s="29">
        <v>0</v>
      </c>
      <c r="J81" s="29">
        <v>0</v>
      </c>
      <c r="K81" s="29">
        <v>0</v>
      </c>
      <c r="L81" s="29">
        <v>0</v>
      </c>
    </row>
    <row r="82" spans="1:12" x14ac:dyDescent="0.3">
      <c r="A82" s="35">
        <v>2332</v>
      </c>
      <c r="B82" s="32" t="s">
        <v>8</v>
      </c>
      <c r="C82" s="32">
        <v>3</v>
      </c>
      <c r="D82" s="32">
        <v>2</v>
      </c>
      <c r="E82" s="5" t="s">
        <v>230</v>
      </c>
      <c r="F82" s="29">
        <f>SUM(G82:H82)</f>
        <v>0</v>
      </c>
      <c r="G82" s="29"/>
      <c r="H82" s="29"/>
      <c r="I82" s="29">
        <v>0</v>
      </c>
      <c r="J82" s="29">
        <v>0</v>
      </c>
      <c r="K82" s="29">
        <v>0</v>
      </c>
      <c r="L82" s="29">
        <v>0</v>
      </c>
    </row>
    <row r="83" spans="1:12" x14ac:dyDescent="0.3">
      <c r="A83" s="35">
        <v>2340</v>
      </c>
      <c r="B83" s="32" t="s">
        <v>8</v>
      </c>
      <c r="C83" s="32">
        <v>4</v>
      </c>
      <c r="D83" s="32">
        <v>0</v>
      </c>
      <c r="E83" s="5" t="s">
        <v>231</v>
      </c>
      <c r="F83" s="29">
        <f>SUM(F85)</f>
        <v>0</v>
      </c>
      <c r="G83" s="29">
        <f>SUM(G85)</f>
        <v>0</v>
      </c>
      <c r="H83" s="29">
        <f>SUM(H85)</f>
        <v>0</v>
      </c>
      <c r="I83" s="29">
        <v>0</v>
      </c>
      <c r="J83" s="29">
        <v>0</v>
      </c>
      <c r="K83" s="29">
        <v>0</v>
      </c>
      <c r="L83" s="29">
        <v>0</v>
      </c>
    </row>
    <row r="84" spans="1:12" s="36" customFormat="1" x14ac:dyDescent="0.3">
      <c r="A84" s="35"/>
      <c r="B84" s="32"/>
      <c r="C84" s="32"/>
      <c r="D84" s="32"/>
      <c r="E84" s="5" t="s">
        <v>156</v>
      </c>
      <c r="F84" s="29"/>
      <c r="G84" s="29"/>
      <c r="H84" s="29"/>
      <c r="I84" s="29"/>
      <c r="J84" s="29"/>
      <c r="K84" s="29"/>
      <c r="L84" s="29"/>
    </row>
    <row r="85" spans="1:12" x14ac:dyDescent="0.3">
      <c r="A85" s="35">
        <v>2341</v>
      </c>
      <c r="B85" s="32" t="s">
        <v>8</v>
      </c>
      <c r="C85" s="32">
        <v>4</v>
      </c>
      <c r="D85" s="32">
        <v>1</v>
      </c>
      <c r="E85" s="5" t="s">
        <v>231</v>
      </c>
      <c r="F85" s="29">
        <f>SUM(G85:H85)</f>
        <v>0</v>
      </c>
      <c r="G85" s="29"/>
      <c r="H85" s="29"/>
      <c r="I85" s="29">
        <v>0</v>
      </c>
      <c r="J85" s="29">
        <v>0</v>
      </c>
      <c r="K85" s="29">
        <v>0</v>
      </c>
      <c r="L85" s="29">
        <v>0</v>
      </c>
    </row>
    <row r="86" spans="1:12" x14ac:dyDescent="0.3">
      <c r="A86" s="35">
        <v>2350</v>
      </c>
      <c r="B86" s="32" t="s">
        <v>8</v>
      </c>
      <c r="C86" s="32">
        <v>5</v>
      </c>
      <c r="D86" s="32">
        <v>0</v>
      </c>
      <c r="E86" s="5" t="s">
        <v>232</v>
      </c>
      <c r="F86" s="29">
        <f>SUM(F88)</f>
        <v>0</v>
      </c>
      <c r="G86" s="29">
        <f>SUM(G88)</f>
        <v>0</v>
      </c>
      <c r="H86" s="29">
        <f>SUM(H88)</f>
        <v>0</v>
      </c>
      <c r="I86" s="29">
        <v>0</v>
      </c>
      <c r="J86" s="29">
        <v>0</v>
      </c>
      <c r="K86" s="29">
        <v>0</v>
      </c>
      <c r="L86" s="29">
        <v>0</v>
      </c>
    </row>
    <row r="87" spans="1:12" s="36" customFormat="1" x14ac:dyDescent="0.3">
      <c r="A87" s="35"/>
      <c r="B87" s="32"/>
      <c r="C87" s="32"/>
      <c r="D87" s="32"/>
      <c r="E87" s="5" t="s">
        <v>156</v>
      </c>
      <c r="F87" s="29"/>
      <c r="G87" s="29"/>
      <c r="H87" s="29"/>
      <c r="I87" s="29"/>
      <c r="J87" s="29"/>
      <c r="K87" s="29"/>
      <c r="L87" s="29"/>
    </row>
    <row r="88" spans="1:12" x14ac:dyDescent="0.3">
      <c r="A88" s="35">
        <v>2351</v>
      </c>
      <c r="B88" s="32" t="s">
        <v>8</v>
      </c>
      <c r="C88" s="32">
        <v>5</v>
      </c>
      <c r="D88" s="32">
        <v>1</v>
      </c>
      <c r="E88" s="5" t="s">
        <v>233</v>
      </c>
      <c r="F88" s="29">
        <f>SUM(G88:H88)</f>
        <v>0</v>
      </c>
      <c r="G88" s="29"/>
      <c r="H88" s="29"/>
      <c r="I88" s="29">
        <v>0</v>
      </c>
      <c r="J88" s="29">
        <v>0</v>
      </c>
      <c r="K88" s="29">
        <v>0</v>
      </c>
      <c r="L88" s="29">
        <v>0</v>
      </c>
    </row>
    <row r="89" spans="1:12" ht="40.5" x14ac:dyDescent="0.3">
      <c r="A89" s="35">
        <v>2360</v>
      </c>
      <c r="B89" s="32" t="s">
        <v>8</v>
      </c>
      <c r="C89" s="32">
        <v>6</v>
      </c>
      <c r="D89" s="32">
        <v>0</v>
      </c>
      <c r="E89" s="5" t="s">
        <v>234</v>
      </c>
      <c r="F89" s="29">
        <f>SUM(F91)</f>
        <v>0</v>
      </c>
      <c r="G89" s="29">
        <f>SUM(G91)</f>
        <v>0</v>
      </c>
      <c r="H89" s="29">
        <f>SUM(H91)</f>
        <v>0</v>
      </c>
      <c r="I89" s="29">
        <v>0</v>
      </c>
      <c r="J89" s="29">
        <v>0</v>
      </c>
      <c r="K89" s="29">
        <v>0</v>
      </c>
      <c r="L89" s="29">
        <v>0</v>
      </c>
    </row>
    <row r="90" spans="1:12" s="36" customFormat="1" x14ac:dyDescent="0.3">
      <c r="A90" s="35"/>
      <c r="B90" s="32"/>
      <c r="C90" s="32"/>
      <c r="D90" s="32"/>
      <c r="E90" s="5" t="s">
        <v>156</v>
      </c>
      <c r="F90" s="29"/>
      <c r="G90" s="29"/>
      <c r="H90" s="29"/>
      <c r="I90" s="29"/>
      <c r="J90" s="29"/>
      <c r="K90" s="29"/>
      <c r="L90" s="29"/>
    </row>
    <row r="91" spans="1:12" ht="40.5" x14ac:dyDescent="0.3">
      <c r="A91" s="35">
        <v>2361</v>
      </c>
      <c r="B91" s="32" t="s">
        <v>8</v>
      </c>
      <c r="C91" s="32">
        <v>6</v>
      </c>
      <c r="D91" s="32">
        <v>1</v>
      </c>
      <c r="E91" s="5" t="s">
        <v>234</v>
      </c>
      <c r="F91" s="29">
        <f>SUM(G91:H91)</f>
        <v>0</v>
      </c>
      <c r="G91" s="29"/>
      <c r="H91" s="29"/>
      <c r="I91" s="29">
        <v>0</v>
      </c>
      <c r="J91" s="29">
        <v>0</v>
      </c>
      <c r="K91" s="29">
        <v>0</v>
      </c>
      <c r="L91" s="29">
        <v>0</v>
      </c>
    </row>
    <row r="92" spans="1:12" ht="27" x14ac:dyDescent="0.3">
      <c r="A92" s="35">
        <v>2370</v>
      </c>
      <c r="B92" s="32" t="s">
        <v>8</v>
      </c>
      <c r="C92" s="32">
        <v>7</v>
      </c>
      <c r="D92" s="32">
        <v>0</v>
      </c>
      <c r="E92" s="5" t="s">
        <v>235</v>
      </c>
      <c r="F92" s="29">
        <f>SUM(F94)</f>
        <v>0</v>
      </c>
      <c r="G92" s="29">
        <f>SUM(G94)</f>
        <v>0</v>
      </c>
      <c r="H92" s="29">
        <f>SUM(H94)</f>
        <v>0</v>
      </c>
      <c r="I92" s="29">
        <v>0</v>
      </c>
      <c r="J92" s="29">
        <v>0</v>
      </c>
      <c r="K92" s="29">
        <v>0</v>
      </c>
      <c r="L92" s="29">
        <v>0</v>
      </c>
    </row>
    <row r="93" spans="1:12" s="36" customFormat="1" x14ac:dyDescent="0.3">
      <c r="A93" s="35"/>
      <c r="B93" s="32"/>
      <c r="C93" s="32"/>
      <c r="D93" s="32"/>
      <c r="E93" s="5" t="s">
        <v>156</v>
      </c>
      <c r="F93" s="29"/>
      <c r="G93" s="29"/>
      <c r="H93" s="29"/>
      <c r="I93" s="29"/>
      <c r="J93" s="29"/>
      <c r="K93" s="29"/>
      <c r="L93" s="29"/>
    </row>
    <row r="94" spans="1:12" ht="27" x14ac:dyDescent="0.3">
      <c r="A94" s="35">
        <v>2371</v>
      </c>
      <c r="B94" s="32" t="s">
        <v>8</v>
      </c>
      <c r="C94" s="32">
        <v>7</v>
      </c>
      <c r="D94" s="32">
        <v>1</v>
      </c>
      <c r="E94" s="5" t="s">
        <v>236</v>
      </c>
      <c r="F94" s="29">
        <f>SUM(G94:H94)</f>
        <v>0</v>
      </c>
      <c r="G94" s="29"/>
      <c r="H94" s="29"/>
      <c r="I94" s="29">
        <v>0</v>
      </c>
      <c r="J94" s="29">
        <v>0</v>
      </c>
      <c r="K94" s="29">
        <v>0</v>
      </c>
      <c r="L94" s="29">
        <v>0</v>
      </c>
    </row>
    <row r="95" spans="1:12" s="33" customFormat="1" ht="40.5" x14ac:dyDescent="0.25">
      <c r="A95" s="35">
        <v>2400</v>
      </c>
      <c r="B95" s="32" t="s">
        <v>9</v>
      </c>
      <c r="C95" s="32">
        <v>0</v>
      </c>
      <c r="D95" s="32">
        <v>0</v>
      </c>
      <c r="E95" s="5" t="s">
        <v>237</v>
      </c>
      <c r="F95" s="29">
        <f>+F97+F101+F107+F115+F120+F127+F130+F136+F145</f>
        <v>827423.92579999892</v>
      </c>
      <c r="G95" s="29">
        <f t="shared" ref="G95:L95" si="4">+G97+G101+G107+G115+G120+G127+G130+G136+G145</f>
        <v>165245.579999999</v>
      </c>
      <c r="H95" s="29">
        <f t="shared" si="4"/>
        <v>662178.34579999978</v>
      </c>
      <c r="I95" s="29">
        <f t="shared" si="4"/>
        <v>1071707.192228571</v>
      </c>
      <c r="J95" s="29">
        <f t="shared" si="4"/>
        <v>1078035.0428238085</v>
      </c>
      <c r="K95" s="29">
        <f t="shared" si="4"/>
        <v>974725.13488730229</v>
      </c>
      <c r="L95" s="29">
        <f t="shared" si="4"/>
        <v>827423.92579999892</v>
      </c>
    </row>
    <row r="96" spans="1:12" x14ac:dyDescent="0.3">
      <c r="A96" s="31"/>
      <c r="B96" s="32"/>
      <c r="C96" s="32"/>
      <c r="D96" s="32"/>
      <c r="E96" s="5" t="s">
        <v>154</v>
      </c>
      <c r="F96" s="29"/>
      <c r="G96" s="29"/>
      <c r="H96" s="29"/>
      <c r="I96" s="29"/>
      <c r="J96" s="29"/>
      <c r="K96" s="29"/>
      <c r="L96" s="29"/>
    </row>
    <row r="97" spans="1:12" ht="27" x14ac:dyDescent="0.3">
      <c r="A97" s="35">
        <v>2410</v>
      </c>
      <c r="B97" s="32" t="s">
        <v>9</v>
      </c>
      <c r="C97" s="32">
        <v>1</v>
      </c>
      <c r="D97" s="32">
        <v>0</v>
      </c>
      <c r="E97" s="5" t="s">
        <v>238</v>
      </c>
      <c r="F97" s="29">
        <f>SUM(F99:F100)</f>
        <v>0</v>
      </c>
      <c r="G97" s="29">
        <f>SUM(G99:G100)</f>
        <v>0</v>
      </c>
      <c r="H97" s="29">
        <f>SUM(H99:H100)</f>
        <v>0</v>
      </c>
      <c r="I97" s="29">
        <v>0</v>
      </c>
      <c r="J97" s="29">
        <v>0</v>
      </c>
      <c r="K97" s="29">
        <v>0</v>
      </c>
      <c r="L97" s="29">
        <v>0</v>
      </c>
    </row>
    <row r="98" spans="1:12" s="36" customFormat="1" x14ac:dyDescent="0.3">
      <c r="A98" s="35"/>
      <c r="B98" s="32"/>
      <c r="C98" s="32"/>
      <c r="D98" s="32"/>
      <c r="E98" s="5" t="s">
        <v>156</v>
      </c>
      <c r="F98" s="29"/>
      <c r="G98" s="29"/>
      <c r="H98" s="29"/>
      <c r="I98" s="29"/>
      <c r="J98" s="29"/>
      <c r="K98" s="29"/>
      <c r="L98" s="29"/>
    </row>
    <row r="99" spans="1:12" ht="27" x14ac:dyDescent="0.3">
      <c r="A99" s="35">
        <v>2411</v>
      </c>
      <c r="B99" s="32" t="s">
        <v>9</v>
      </c>
      <c r="C99" s="32">
        <v>1</v>
      </c>
      <c r="D99" s="32">
        <v>1</v>
      </c>
      <c r="E99" s="5" t="s">
        <v>239</v>
      </c>
      <c r="F99" s="29">
        <f>SUM(G99:H99)</f>
        <v>0</v>
      </c>
      <c r="G99" s="29"/>
      <c r="H99" s="29"/>
      <c r="I99" s="29">
        <v>0</v>
      </c>
      <c r="J99" s="29">
        <v>0</v>
      </c>
      <c r="K99" s="29">
        <v>0</v>
      </c>
      <c r="L99" s="29">
        <v>0</v>
      </c>
    </row>
    <row r="100" spans="1:12" ht="27" x14ac:dyDescent="0.3">
      <c r="A100" s="35">
        <v>2412</v>
      </c>
      <c r="B100" s="32" t="s">
        <v>9</v>
      </c>
      <c r="C100" s="32">
        <v>1</v>
      </c>
      <c r="D100" s="32">
        <v>2</v>
      </c>
      <c r="E100" s="5" t="s">
        <v>240</v>
      </c>
      <c r="F100" s="29">
        <f>SUM(G100:H100)</f>
        <v>0</v>
      </c>
      <c r="G100" s="29"/>
      <c r="H100" s="29"/>
      <c r="I100" s="29">
        <v>0</v>
      </c>
      <c r="J100" s="29">
        <v>0</v>
      </c>
      <c r="K100" s="29">
        <v>0</v>
      </c>
      <c r="L100" s="29">
        <v>0</v>
      </c>
    </row>
    <row r="101" spans="1:12" ht="27" x14ac:dyDescent="0.3">
      <c r="A101" s="35">
        <v>2420</v>
      </c>
      <c r="B101" s="32" t="s">
        <v>9</v>
      </c>
      <c r="C101" s="32">
        <v>2</v>
      </c>
      <c r="D101" s="32">
        <v>0</v>
      </c>
      <c r="E101" s="5" t="s">
        <v>241</v>
      </c>
      <c r="F101" s="29">
        <f>SUM(F103:F106)</f>
        <v>0</v>
      </c>
      <c r="G101" s="29">
        <f>SUM(G103:G106)</f>
        <v>0</v>
      </c>
      <c r="H101" s="29">
        <f>SUM(H103:H106)</f>
        <v>0</v>
      </c>
      <c r="I101" s="29">
        <v>0</v>
      </c>
      <c r="J101" s="29">
        <v>0</v>
      </c>
      <c r="K101" s="29">
        <v>0</v>
      </c>
      <c r="L101" s="29">
        <v>0</v>
      </c>
    </row>
    <row r="102" spans="1:12" s="36" customFormat="1" x14ac:dyDescent="0.3">
      <c r="A102" s="35"/>
      <c r="B102" s="32"/>
      <c r="C102" s="32"/>
      <c r="D102" s="32"/>
      <c r="E102" s="5" t="s">
        <v>156</v>
      </c>
      <c r="F102" s="29"/>
      <c r="G102" s="29"/>
      <c r="H102" s="29"/>
      <c r="I102" s="29"/>
      <c r="J102" s="29"/>
      <c r="K102" s="29"/>
      <c r="L102" s="29"/>
    </row>
    <row r="103" spans="1:12" x14ac:dyDescent="0.3">
      <c r="A103" s="35">
        <v>2421</v>
      </c>
      <c r="B103" s="32" t="s">
        <v>9</v>
      </c>
      <c r="C103" s="32">
        <v>2</v>
      </c>
      <c r="D103" s="32">
        <v>1</v>
      </c>
      <c r="E103" s="5" t="s">
        <v>242</v>
      </c>
      <c r="F103" s="29">
        <f>SUM(G103:H103)</f>
        <v>0</v>
      </c>
      <c r="G103" s="29"/>
      <c r="H103" s="29"/>
      <c r="I103" s="29">
        <v>0</v>
      </c>
      <c r="J103" s="29">
        <v>0</v>
      </c>
      <c r="K103" s="29">
        <v>0</v>
      </c>
      <c r="L103" s="29">
        <v>0</v>
      </c>
    </row>
    <row r="104" spans="1:12" x14ac:dyDescent="0.3">
      <c r="A104" s="35">
        <v>2422</v>
      </c>
      <c r="B104" s="32" t="s">
        <v>9</v>
      </c>
      <c r="C104" s="32">
        <v>2</v>
      </c>
      <c r="D104" s="32">
        <v>2</v>
      </c>
      <c r="E104" s="5" t="s">
        <v>243</v>
      </c>
      <c r="F104" s="29">
        <f>SUM(G104:H104)</f>
        <v>0</v>
      </c>
      <c r="G104" s="29"/>
      <c r="H104" s="29"/>
      <c r="I104" s="29">
        <v>0</v>
      </c>
      <c r="J104" s="29">
        <v>0</v>
      </c>
      <c r="K104" s="29">
        <v>0</v>
      </c>
      <c r="L104" s="29">
        <v>0</v>
      </c>
    </row>
    <row r="105" spans="1:12" x14ac:dyDescent="0.3">
      <c r="A105" s="35">
        <v>2423</v>
      </c>
      <c r="B105" s="32" t="s">
        <v>9</v>
      </c>
      <c r="C105" s="32">
        <v>2</v>
      </c>
      <c r="D105" s="32">
        <v>3</v>
      </c>
      <c r="E105" s="5" t="s">
        <v>244</v>
      </c>
      <c r="F105" s="29">
        <f>SUM(G105:H105)</f>
        <v>0</v>
      </c>
      <c r="G105" s="29"/>
      <c r="H105" s="29"/>
      <c r="I105" s="29">
        <v>0</v>
      </c>
      <c r="J105" s="29">
        <v>0</v>
      </c>
      <c r="K105" s="29">
        <v>0</v>
      </c>
      <c r="L105" s="29">
        <v>0</v>
      </c>
    </row>
    <row r="106" spans="1:12" x14ac:dyDescent="0.3">
      <c r="A106" s="35">
        <v>2424</v>
      </c>
      <c r="B106" s="32" t="s">
        <v>9</v>
      </c>
      <c r="C106" s="32">
        <v>2</v>
      </c>
      <c r="D106" s="32">
        <v>4</v>
      </c>
      <c r="E106" s="5" t="s">
        <v>245</v>
      </c>
      <c r="F106" s="29">
        <f>SUM(G106:H106)</f>
        <v>0</v>
      </c>
      <c r="G106" s="29"/>
      <c r="H106" s="29"/>
      <c r="I106" s="29">
        <v>0</v>
      </c>
      <c r="J106" s="29">
        <v>0</v>
      </c>
      <c r="K106" s="29">
        <v>0</v>
      </c>
      <c r="L106" s="29">
        <v>0</v>
      </c>
    </row>
    <row r="107" spans="1:12" x14ac:dyDescent="0.3">
      <c r="A107" s="35">
        <v>2430</v>
      </c>
      <c r="B107" s="32" t="s">
        <v>9</v>
      </c>
      <c r="C107" s="32">
        <v>3</v>
      </c>
      <c r="D107" s="32">
        <v>0</v>
      </c>
      <c r="E107" s="5" t="s">
        <v>246</v>
      </c>
      <c r="F107" s="29">
        <f>SUM(F109:F114)</f>
        <v>0</v>
      </c>
      <c r="G107" s="29">
        <f>SUM(G109:G114)</f>
        <v>0</v>
      </c>
      <c r="H107" s="29">
        <f>SUM(H109:H114)</f>
        <v>0</v>
      </c>
      <c r="I107" s="29">
        <v>0</v>
      </c>
      <c r="J107" s="29">
        <v>0</v>
      </c>
      <c r="K107" s="29">
        <v>0</v>
      </c>
      <c r="L107" s="29">
        <v>0</v>
      </c>
    </row>
    <row r="108" spans="1:12" s="36" customFormat="1" x14ac:dyDescent="0.3">
      <c r="A108" s="35"/>
      <c r="B108" s="32"/>
      <c r="C108" s="32"/>
      <c r="D108" s="32"/>
      <c r="E108" s="5" t="s">
        <v>156</v>
      </c>
      <c r="F108" s="29"/>
      <c r="G108" s="29"/>
      <c r="H108" s="29"/>
      <c r="I108" s="29"/>
      <c r="J108" s="29"/>
      <c r="K108" s="29"/>
      <c r="L108" s="29"/>
    </row>
    <row r="109" spans="1:12" x14ac:dyDescent="0.3">
      <c r="A109" s="35">
        <v>2431</v>
      </c>
      <c r="B109" s="32" t="s">
        <v>9</v>
      </c>
      <c r="C109" s="32">
        <v>3</v>
      </c>
      <c r="D109" s="32">
        <v>1</v>
      </c>
      <c r="E109" s="5" t="s">
        <v>247</v>
      </c>
      <c r="F109" s="29">
        <f t="shared" ref="F109:F114" si="5">SUM(G109:H109)</f>
        <v>0</v>
      </c>
      <c r="G109" s="29"/>
      <c r="H109" s="29"/>
      <c r="I109" s="29">
        <v>0</v>
      </c>
      <c r="J109" s="29">
        <v>0</v>
      </c>
      <c r="K109" s="29">
        <v>0</v>
      </c>
      <c r="L109" s="29">
        <v>0</v>
      </c>
    </row>
    <row r="110" spans="1:12" x14ac:dyDescent="0.3">
      <c r="A110" s="35">
        <v>2432</v>
      </c>
      <c r="B110" s="32" t="s">
        <v>9</v>
      </c>
      <c r="C110" s="32">
        <v>3</v>
      </c>
      <c r="D110" s="32">
        <v>2</v>
      </c>
      <c r="E110" s="5" t="s">
        <v>248</v>
      </c>
      <c r="F110" s="29">
        <f t="shared" si="5"/>
        <v>0</v>
      </c>
      <c r="G110" s="29"/>
      <c r="H110" s="29"/>
      <c r="I110" s="29">
        <v>0</v>
      </c>
      <c r="J110" s="29">
        <v>0</v>
      </c>
      <c r="K110" s="29">
        <v>0</v>
      </c>
      <c r="L110" s="29">
        <v>0</v>
      </c>
    </row>
    <row r="111" spans="1:12" x14ac:dyDescent="0.3">
      <c r="A111" s="35">
        <v>2433</v>
      </c>
      <c r="B111" s="32" t="s">
        <v>9</v>
      </c>
      <c r="C111" s="32">
        <v>3</v>
      </c>
      <c r="D111" s="32">
        <v>3</v>
      </c>
      <c r="E111" s="5" t="s">
        <v>249</v>
      </c>
      <c r="F111" s="29">
        <f t="shared" si="5"/>
        <v>0</v>
      </c>
      <c r="G111" s="29"/>
      <c r="H111" s="29"/>
      <c r="I111" s="29">
        <v>0</v>
      </c>
      <c r="J111" s="29">
        <v>0</v>
      </c>
      <c r="K111" s="29">
        <v>0</v>
      </c>
      <c r="L111" s="29">
        <v>0</v>
      </c>
    </row>
    <row r="112" spans="1:12" x14ac:dyDescent="0.3">
      <c r="A112" s="35">
        <v>2434</v>
      </c>
      <c r="B112" s="32" t="s">
        <v>9</v>
      </c>
      <c r="C112" s="32">
        <v>3</v>
      </c>
      <c r="D112" s="32">
        <v>4</v>
      </c>
      <c r="E112" s="5" t="s">
        <v>250</v>
      </c>
      <c r="F112" s="29">
        <f t="shared" si="5"/>
        <v>0</v>
      </c>
      <c r="G112" s="29"/>
      <c r="H112" s="29"/>
      <c r="I112" s="29">
        <v>0</v>
      </c>
      <c r="J112" s="29">
        <v>0</v>
      </c>
      <c r="K112" s="29">
        <v>0</v>
      </c>
      <c r="L112" s="29">
        <v>0</v>
      </c>
    </row>
    <row r="113" spans="1:12" x14ac:dyDescent="0.3">
      <c r="A113" s="35">
        <v>2435</v>
      </c>
      <c r="B113" s="32" t="s">
        <v>9</v>
      </c>
      <c r="C113" s="32">
        <v>3</v>
      </c>
      <c r="D113" s="32">
        <v>5</v>
      </c>
      <c r="E113" s="5" t="s">
        <v>251</v>
      </c>
      <c r="F113" s="29">
        <f t="shared" si="5"/>
        <v>0</v>
      </c>
      <c r="G113" s="29"/>
      <c r="H113" s="29"/>
      <c r="I113" s="29">
        <v>0</v>
      </c>
      <c r="J113" s="29">
        <v>0</v>
      </c>
      <c r="K113" s="29">
        <v>0</v>
      </c>
      <c r="L113" s="29">
        <v>0</v>
      </c>
    </row>
    <row r="114" spans="1:12" x14ac:dyDescent="0.3">
      <c r="A114" s="35">
        <v>2436</v>
      </c>
      <c r="B114" s="32" t="s">
        <v>9</v>
      </c>
      <c r="C114" s="32">
        <v>3</v>
      </c>
      <c r="D114" s="32">
        <v>6</v>
      </c>
      <c r="E114" s="5" t="s">
        <v>252</v>
      </c>
      <c r="F114" s="29">
        <f t="shared" si="5"/>
        <v>0</v>
      </c>
      <c r="G114" s="29"/>
      <c r="H114" s="29"/>
      <c r="I114" s="29">
        <v>0</v>
      </c>
      <c r="J114" s="29">
        <v>0</v>
      </c>
      <c r="K114" s="29">
        <v>0</v>
      </c>
      <c r="L114" s="29">
        <v>0</v>
      </c>
    </row>
    <row r="115" spans="1:12" ht="27" x14ac:dyDescent="0.3">
      <c r="A115" s="35">
        <v>2440</v>
      </c>
      <c r="B115" s="32" t="s">
        <v>9</v>
      </c>
      <c r="C115" s="32">
        <v>4</v>
      </c>
      <c r="D115" s="32">
        <v>0</v>
      </c>
      <c r="E115" s="5" t="s">
        <v>253</v>
      </c>
      <c r="F115" s="29">
        <f>SUM(F117:F119)</f>
        <v>0</v>
      </c>
      <c r="G115" s="29">
        <f>SUM(G117:G119)</f>
        <v>0</v>
      </c>
      <c r="H115" s="29">
        <f>SUM(H117:H119)</f>
        <v>0</v>
      </c>
      <c r="I115" s="29">
        <v>0</v>
      </c>
      <c r="J115" s="29">
        <v>0</v>
      </c>
      <c r="K115" s="29">
        <v>0</v>
      </c>
      <c r="L115" s="29">
        <v>0</v>
      </c>
    </row>
    <row r="116" spans="1:12" s="36" customFormat="1" x14ac:dyDescent="0.3">
      <c r="A116" s="35"/>
      <c r="B116" s="32"/>
      <c r="C116" s="32"/>
      <c r="D116" s="32"/>
      <c r="E116" s="5" t="s">
        <v>156</v>
      </c>
      <c r="F116" s="29"/>
      <c r="G116" s="29"/>
      <c r="H116" s="29"/>
      <c r="I116" s="29"/>
      <c r="J116" s="29"/>
      <c r="K116" s="29"/>
      <c r="L116" s="29"/>
    </row>
    <row r="117" spans="1:12" ht="27" x14ac:dyDescent="0.3">
      <c r="A117" s="35">
        <v>2441</v>
      </c>
      <c r="B117" s="32" t="s">
        <v>9</v>
      </c>
      <c r="C117" s="32">
        <v>4</v>
      </c>
      <c r="D117" s="32">
        <v>1</v>
      </c>
      <c r="E117" s="5" t="s">
        <v>254</v>
      </c>
      <c r="F117" s="29">
        <f>SUM(G117:H117)</f>
        <v>0</v>
      </c>
      <c r="G117" s="29"/>
      <c r="H117" s="29"/>
      <c r="I117" s="29">
        <v>0</v>
      </c>
      <c r="J117" s="29">
        <v>0</v>
      </c>
      <c r="K117" s="29">
        <v>0</v>
      </c>
      <c r="L117" s="29">
        <v>0</v>
      </c>
    </row>
    <row r="118" spans="1:12" x14ac:dyDescent="0.3">
      <c r="A118" s="35">
        <v>2442</v>
      </c>
      <c r="B118" s="32" t="s">
        <v>9</v>
      </c>
      <c r="C118" s="32">
        <v>4</v>
      </c>
      <c r="D118" s="32">
        <v>2</v>
      </c>
      <c r="E118" s="5" t="s">
        <v>255</v>
      </c>
      <c r="F118" s="29">
        <f>SUM(G118:H118)</f>
        <v>0</v>
      </c>
      <c r="G118" s="29"/>
      <c r="H118" s="29"/>
      <c r="I118" s="29">
        <v>0</v>
      </c>
      <c r="J118" s="29">
        <v>0</v>
      </c>
      <c r="K118" s="29">
        <v>0</v>
      </c>
      <c r="L118" s="29">
        <v>0</v>
      </c>
    </row>
    <row r="119" spans="1:12" x14ac:dyDescent="0.3">
      <c r="A119" s="35">
        <v>2443</v>
      </c>
      <c r="B119" s="32" t="s">
        <v>9</v>
      </c>
      <c r="C119" s="32">
        <v>4</v>
      </c>
      <c r="D119" s="32">
        <v>3</v>
      </c>
      <c r="E119" s="5" t="s">
        <v>256</v>
      </c>
      <c r="F119" s="29">
        <f>SUM(G119:H119)</f>
        <v>0</v>
      </c>
      <c r="G119" s="29"/>
      <c r="H119" s="29"/>
      <c r="I119" s="29">
        <v>0</v>
      </c>
      <c r="J119" s="29">
        <v>0</v>
      </c>
      <c r="K119" s="29">
        <v>0</v>
      </c>
      <c r="L119" s="29">
        <v>0</v>
      </c>
    </row>
    <row r="120" spans="1:12" x14ac:dyDescent="0.3">
      <c r="A120" s="35">
        <v>2450</v>
      </c>
      <c r="B120" s="32" t="s">
        <v>9</v>
      </c>
      <c r="C120" s="32">
        <v>5</v>
      </c>
      <c r="D120" s="32">
        <v>0</v>
      </c>
      <c r="E120" s="5" t="s">
        <v>257</v>
      </c>
      <c r="F120" s="29">
        <f t="shared" ref="F120:L120" si="6">+F122</f>
        <v>3281501.9257999989</v>
      </c>
      <c r="G120" s="29">
        <f t="shared" si="6"/>
        <v>165245.579999999</v>
      </c>
      <c r="H120" s="29">
        <f t="shared" si="6"/>
        <v>3116256.3457999998</v>
      </c>
      <c r="I120" s="29">
        <f t="shared" si="6"/>
        <v>1675488.2874666664</v>
      </c>
      <c r="J120" s="29">
        <f t="shared" si="6"/>
        <v>2285597.233299999</v>
      </c>
      <c r="K120" s="29">
        <f t="shared" si="6"/>
        <v>2795806.8253634926</v>
      </c>
      <c r="L120" s="29">
        <f t="shared" si="6"/>
        <v>3281501.9257999989</v>
      </c>
    </row>
    <row r="121" spans="1:12" s="36" customFormat="1" x14ac:dyDescent="0.3">
      <c r="A121" s="35"/>
      <c r="B121" s="32"/>
      <c r="C121" s="32"/>
      <c r="D121" s="32"/>
      <c r="E121" s="5" t="s">
        <v>156</v>
      </c>
      <c r="F121" s="29"/>
      <c r="G121" s="29"/>
      <c r="H121" s="29"/>
      <c r="I121" s="29"/>
      <c r="J121" s="29"/>
      <c r="K121" s="29"/>
      <c r="L121" s="29"/>
    </row>
    <row r="122" spans="1:12" x14ac:dyDescent="0.3">
      <c r="A122" s="35">
        <v>2451</v>
      </c>
      <c r="B122" s="32" t="s">
        <v>9</v>
      </c>
      <c r="C122" s="32">
        <v>5</v>
      </c>
      <c r="D122" s="32">
        <v>1</v>
      </c>
      <c r="E122" s="5" t="s">
        <v>258</v>
      </c>
      <c r="F122" s="29">
        <f>+'4.Gorcarakan ev tntesagitakan'!G281</f>
        <v>3281501.9257999989</v>
      </c>
      <c r="G122" s="29">
        <f>+'4.Gorcarakan ev tntesagitakan'!H281</f>
        <v>165245.579999999</v>
      </c>
      <c r="H122" s="29">
        <f>+'4.Gorcarakan ev tntesagitakan'!I281</f>
        <v>3116256.3457999998</v>
      </c>
      <c r="I122" s="29">
        <f>+'4.Gorcarakan ev tntesagitakan'!J281</f>
        <v>1675488.2874666664</v>
      </c>
      <c r="J122" s="29">
        <f>+'4.Gorcarakan ev tntesagitakan'!K281</f>
        <v>2285597.233299999</v>
      </c>
      <c r="K122" s="29">
        <f>+'4.Gorcarakan ev tntesagitakan'!L281</f>
        <v>2795806.8253634926</v>
      </c>
      <c r="L122" s="29">
        <f>+'4.Gorcarakan ev tntesagitakan'!M281</f>
        <v>3281501.9257999989</v>
      </c>
    </row>
    <row r="123" spans="1:12" x14ac:dyDescent="0.3">
      <c r="A123" s="35">
        <v>2452</v>
      </c>
      <c r="B123" s="32" t="s">
        <v>9</v>
      </c>
      <c r="C123" s="32">
        <v>5</v>
      </c>
      <c r="D123" s="32">
        <v>2</v>
      </c>
      <c r="E123" s="5" t="s">
        <v>259</v>
      </c>
      <c r="F123" s="29">
        <f>SUM(G123:H123)</f>
        <v>0</v>
      </c>
      <c r="G123" s="29"/>
      <c r="H123" s="29"/>
      <c r="I123" s="29">
        <v>0</v>
      </c>
      <c r="J123" s="29">
        <v>0</v>
      </c>
      <c r="K123" s="29">
        <v>0</v>
      </c>
      <c r="L123" s="29">
        <v>0</v>
      </c>
    </row>
    <row r="124" spans="1:12" x14ac:dyDescent="0.3">
      <c r="A124" s="35">
        <v>2453</v>
      </c>
      <c r="B124" s="32" t="s">
        <v>9</v>
      </c>
      <c r="C124" s="32">
        <v>5</v>
      </c>
      <c r="D124" s="32">
        <v>3</v>
      </c>
      <c r="E124" s="5" t="s">
        <v>260</v>
      </c>
      <c r="F124" s="29">
        <f>SUM(G124:H124)</f>
        <v>0</v>
      </c>
      <c r="G124" s="29"/>
      <c r="H124" s="29"/>
      <c r="I124" s="29">
        <v>0</v>
      </c>
      <c r="J124" s="29">
        <v>0</v>
      </c>
      <c r="K124" s="29">
        <v>0</v>
      </c>
      <c r="L124" s="29">
        <v>0</v>
      </c>
    </row>
    <row r="125" spans="1:12" x14ac:dyDescent="0.3">
      <c r="A125" s="35">
        <v>2454</v>
      </c>
      <c r="B125" s="32" t="s">
        <v>9</v>
      </c>
      <c r="C125" s="32">
        <v>5</v>
      </c>
      <c r="D125" s="32">
        <v>4</v>
      </c>
      <c r="E125" s="5" t="s">
        <v>261</v>
      </c>
      <c r="F125" s="29">
        <f>SUM(G125:H125)</f>
        <v>0</v>
      </c>
      <c r="G125" s="29"/>
      <c r="H125" s="29"/>
      <c r="I125" s="29">
        <v>0</v>
      </c>
      <c r="J125" s="29">
        <v>0</v>
      </c>
      <c r="K125" s="29">
        <v>0</v>
      </c>
      <c r="L125" s="29">
        <v>0</v>
      </c>
    </row>
    <row r="126" spans="1:12" x14ac:dyDescent="0.3">
      <c r="A126" s="35">
        <v>2455</v>
      </c>
      <c r="B126" s="32" t="s">
        <v>9</v>
      </c>
      <c r="C126" s="32">
        <v>5</v>
      </c>
      <c r="D126" s="32">
        <v>5</v>
      </c>
      <c r="E126" s="5" t="s">
        <v>262</v>
      </c>
      <c r="F126" s="29">
        <f>SUM(G126:H126)</f>
        <v>0</v>
      </c>
      <c r="G126" s="29"/>
      <c r="H126" s="29"/>
      <c r="I126" s="29">
        <v>0</v>
      </c>
      <c r="J126" s="29">
        <v>0</v>
      </c>
      <c r="K126" s="29">
        <v>0</v>
      </c>
      <c r="L126" s="29">
        <v>0</v>
      </c>
    </row>
    <row r="127" spans="1:12" x14ac:dyDescent="0.3">
      <c r="A127" s="35">
        <v>2460</v>
      </c>
      <c r="B127" s="32" t="s">
        <v>9</v>
      </c>
      <c r="C127" s="32">
        <v>6</v>
      </c>
      <c r="D127" s="32">
        <v>0</v>
      </c>
      <c r="E127" s="5" t="s">
        <v>263</v>
      </c>
      <c r="F127" s="29">
        <f>SUM(F129)</f>
        <v>0</v>
      </c>
      <c r="G127" s="29">
        <f>SUM(G129)</f>
        <v>0</v>
      </c>
      <c r="H127" s="29">
        <f>SUM(H129)</f>
        <v>0</v>
      </c>
      <c r="I127" s="29">
        <v>0</v>
      </c>
      <c r="J127" s="29">
        <v>0</v>
      </c>
      <c r="K127" s="29">
        <v>0</v>
      </c>
      <c r="L127" s="29">
        <v>0</v>
      </c>
    </row>
    <row r="128" spans="1:12" s="36" customFormat="1" x14ac:dyDescent="0.3">
      <c r="A128" s="35"/>
      <c r="B128" s="32"/>
      <c r="C128" s="32"/>
      <c r="D128" s="32"/>
      <c r="E128" s="5" t="s">
        <v>156</v>
      </c>
      <c r="F128" s="29"/>
      <c r="G128" s="29"/>
      <c r="H128" s="29"/>
      <c r="I128" s="29"/>
      <c r="J128" s="29"/>
      <c r="K128" s="29"/>
      <c r="L128" s="29"/>
    </row>
    <row r="129" spans="1:12" x14ac:dyDescent="0.3">
      <c r="A129" s="35">
        <v>2461</v>
      </c>
      <c r="B129" s="32" t="s">
        <v>9</v>
      </c>
      <c r="C129" s="32">
        <v>6</v>
      </c>
      <c r="D129" s="32">
        <v>1</v>
      </c>
      <c r="E129" s="5" t="s">
        <v>264</v>
      </c>
      <c r="F129" s="29">
        <f>SUM(G129:H129)</f>
        <v>0</v>
      </c>
      <c r="G129" s="29"/>
      <c r="H129" s="29"/>
      <c r="I129" s="29">
        <v>0</v>
      </c>
      <c r="J129" s="29">
        <v>0</v>
      </c>
      <c r="K129" s="29">
        <v>0</v>
      </c>
      <c r="L129" s="29">
        <v>0</v>
      </c>
    </row>
    <row r="130" spans="1:12" x14ac:dyDescent="0.3">
      <c r="A130" s="35">
        <v>2470</v>
      </c>
      <c r="B130" s="32" t="s">
        <v>9</v>
      </c>
      <c r="C130" s="32">
        <v>7</v>
      </c>
      <c r="D130" s="32">
        <v>0</v>
      </c>
      <c r="E130" s="5" t="s">
        <v>265</v>
      </c>
      <c r="F130" s="29">
        <f>SUM(F132:F135)</f>
        <v>0</v>
      </c>
      <c r="G130" s="29">
        <f>SUM(G132:G135)</f>
        <v>0</v>
      </c>
      <c r="H130" s="29">
        <f>SUM(H132:H135)</f>
        <v>0</v>
      </c>
      <c r="I130" s="29">
        <v>0</v>
      </c>
      <c r="J130" s="29">
        <v>0</v>
      </c>
      <c r="K130" s="29">
        <v>0</v>
      </c>
      <c r="L130" s="29">
        <v>0</v>
      </c>
    </row>
    <row r="131" spans="1:12" s="36" customFormat="1" x14ac:dyDescent="0.3">
      <c r="A131" s="35"/>
      <c r="B131" s="32"/>
      <c r="C131" s="32"/>
      <c r="D131" s="32"/>
      <c r="E131" s="5" t="s">
        <v>156</v>
      </c>
      <c r="F131" s="29"/>
      <c r="G131" s="29"/>
      <c r="H131" s="29"/>
      <c r="I131" s="29"/>
      <c r="J131" s="29"/>
      <c r="K131" s="29"/>
      <c r="L131" s="29"/>
    </row>
    <row r="132" spans="1:12" ht="27" x14ac:dyDescent="0.3">
      <c r="A132" s="35">
        <v>2471</v>
      </c>
      <c r="B132" s="32" t="s">
        <v>9</v>
      </c>
      <c r="C132" s="32">
        <v>7</v>
      </c>
      <c r="D132" s="32">
        <v>1</v>
      </c>
      <c r="E132" s="5" t="s">
        <v>266</v>
      </c>
      <c r="F132" s="29">
        <f>SUM(G132:H132)</f>
        <v>0</v>
      </c>
      <c r="G132" s="29"/>
      <c r="H132" s="29"/>
      <c r="I132" s="29">
        <v>0</v>
      </c>
      <c r="J132" s="29">
        <v>0</v>
      </c>
      <c r="K132" s="29">
        <v>0</v>
      </c>
      <c r="L132" s="29">
        <v>0</v>
      </c>
    </row>
    <row r="133" spans="1:12" x14ac:dyDescent="0.3">
      <c r="A133" s="35">
        <v>2472</v>
      </c>
      <c r="B133" s="32" t="s">
        <v>9</v>
      </c>
      <c r="C133" s="32">
        <v>7</v>
      </c>
      <c r="D133" s="32">
        <v>2</v>
      </c>
      <c r="E133" s="5" t="s">
        <v>267</v>
      </c>
      <c r="F133" s="29">
        <f>SUM(G133:H133)</f>
        <v>0</v>
      </c>
      <c r="G133" s="29"/>
      <c r="H133" s="29"/>
      <c r="I133" s="29">
        <v>0</v>
      </c>
      <c r="J133" s="29">
        <v>0</v>
      </c>
      <c r="K133" s="29">
        <v>0</v>
      </c>
      <c r="L133" s="29">
        <v>0</v>
      </c>
    </row>
    <row r="134" spans="1:12" x14ac:dyDescent="0.3">
      <c r="A134" s="35">
        <v>2473</v>
      </c>
      <c r="B134" s="32" t="s">
        <v>9</v>
      </c>
      <c r="C134" s="32">
        <v>7</v>
      </c>
      <c r="D134" s="32">
        <v>3</v>
      </c>
      <c r="E134" s="5" t="s">
        <v>268</v>
      </c>
      <c r="F134" s="29">
        <f>SUM(G134:H134)</f>
        <v>0</v>
      </c>
      <c r="G134" s="29"/>
      <c r="H134" s="29"/>
      <c r="I134" s="29">
        <v>0</v>
      </c>
      <c r="J134" s="29">
        <v>0</v>
      </c>
      <c r="K134" s="29">
        <v>0</v>
      </c>
      <c r="L134" s="29">
        <v>0</v>
      </c>
    </row>
    <row r="135" spans="1:12" x14ac:dyDescent="0.3">
      <c r="A135" s="35">
        <v>2474</v>
      </c>
      <c r="B135" s="32" t="s">
        <v>9</v>
      </c>
      <c r="C135" s="32">
        <v>7</v>
      </c>
      <c r="D135" s="32">
        <v>4</v>
      </c>
      <c r="E135" s="5" t="s">
        <v>269</v>
      </c>
      <c r="F135" s="29">
        <f>SUM(G135:H135)</f>
        <v>0</v>
      </c>
      <c r="G135" s="29"/>
      <c r="H135" s="29"/>
      <c r="I135" s="29">
        <v>0</v>
      </c>
      <c r="J135" s="29">
        <v>0</v>
      </c>
      <c r="K135" s="29">
        <v>0</v>
      </c>
      <c r="L135" s="29">
        <v>0</v>
      </c>
    </row>
    <row r="136" spans="1:12" ht="27" x14ac:dyDescent="0.3">
      <c r="A136" s="35">
        <v>2480</v>
      </c>
      <c r="B136" s="32" t="s">
        <v>9</v>
      </c>
      <c r="C136" s="32">
        <v>8</v>
      </c>
      <c r="D136" s="32">
        <v>0</v>
      </c>
      <c r="E136" s="5" t="s">
        <v>270</v>
      </c>
      <c r="F136" s="29">
        <f>SUM(F138:F144)</f>
        <v>0</v>
      </c>
      <c r="G136" s="29">
        <f>SUM(G138:G144)</f>
        <v>0</v>
      </c>
      <c r="H136" s="29">
        <f>SUM(H138:H144)</f>
        <v>0</v>
      </c>
      <c r="I136" s="29">
        <v>0</v>
      </c>
      <c r="J136" s="29">
        <v>0</v>
      </c>
      <c r="K136" s="29">
        <v>0</v>
      </c>
      <c r="L136" s="29">
        <v>0</v>
      </c>
    </row>
    <row r="137" spans="1:12" s="36" customFormat="1" x14ac:dyDescent="0.3">
      <c r="A137" s="35"/>
      <c r="B137" s="32"/>
      <c r="C137" s="32"/>
      <c r="D137" s="32"/>
      <c r="E137" s="5" t="s">
        <v>156</v>
      </c>
      <c r="F137" s="29"/>
      <c r="G137" s="29"/>
      <c r="H137" s="29"/>
      <c r="I137" s="29"/>
      <c r="J137" s="29"/>
      <c r="K137" s="29"/>
      <c r="L137" s="29"/>
    </row>
    <row r="138" spans="1:12" ht="40.5" x14ac:dyDescent="0.3">
      <c r="A138" s="35">
        <v>2481</v>
      </c>
      <c r="B138" s="32" t="s">
        <v>9</v>
      </c>
      <c r="C138" s="32">
        <v>8</v>
      </c>
      <c r="D138" s="32">
        <v>1</v>
      </c>
      <c r="E138" s="5" t="s">
        <v>271</v>
      </c>
      <c r="F138" s="29">
        <f t="shared" ref="F138:F144" si="7">SUM(G138:H138)</f>
        <v>0</v>
      </c>
      <c r="G138" s="29"/>
      <c r="H138" s="29"/>
      <c r="I138" s="29">
        <v>0</v>
      </c>
      <c r="J138" s="29">
        <v>0</v>
      </c>
      <c r="K138" s="29">
        <v>0</v>
      </c>
      <c r="L138" s="29">
        <v>0</v>
      </c>
    </row>
    <row r="139" spans="1:12" ht="40.5" x14ac:dyDescent="0.3">
      <c r="A139" s="35">
        <v>2482</v>
      </c>
      <c r="B139" s="32" t="s">
        <v>9</v>
      </c>
      <c r="C139" s="32">
        <v>8</v>
      </c>
      <c r="D139" s="32">
        <v>2</v>
      </c>
      <c r="E139" s="5" t="s">
        <v>272</v>
      </c>
      <c r="F139" s="29">
        <f t="shared" si="7"/>
        <v>0</v>
      </c>
      <c r="G139" s="29"/>
      <c r="H139" s="29"/>
      <c r="I139" s="29">
        <v>0</v>
      </c>
      <c r="J139" s="29">
        <v>0</v>
      </c>
      <c r="K139" s="29">
        <v>0</v>
      </c>
      <c r="L139" s="29">
        <v>0</v>
      </c>
    </row>
    <row r="140" spans="1:12" ht="27" x14ac:dyDescent="0.3">
      <c r="A140" s="35">
        <v>2483</v>
      </c>
      <c r="B140" s="32" t="s">
        <v>9</v>
      </c>
      <c r="C140" s="32">
        <v>8</v>
      </c>
      <c r="D140" s="32">
        <v>3</v>
      </c>
      <c r="E140" s="5" t="s">
        <v>273</v>
      </c>
      <c r="F140" s="29">
        <f t="shared" si="7"/>
        <v>0</v>
      </c>
      <c r="G140" s="29"/>
      <c r="H140" s="29"/>
      <c r="I140" s="29">
        <v>0</v>
      </c>
      <c r="J140" s="29">
        <v>0</v>
      </c>
      <c r="K140" s="29">
        <v>0</v>
      </c>
      <c r="L140" s="29">
        <v>0</v>
      </c>
    </row>
    <row r="141" spans="1:12" ht="40.5" x14ac:dyDescent="0.3">
      <c r="A141" s="35">
        <v>2484</v>
      </c>
      <c r="B141" s="32" t="s">
        <v>9</v>
      </c>
      <c r="C141" s="32">
        <v>8</v>
      </c>
      <c r="D141" s="32">
        <v>4</v>
      </c>
      <c r="E141" s="5" t="s">
        <v>274</v>
      </c>
      <c r="F141" s="29">
        <f t="shared" si="7"/>
        <v>0</v>
      </c>
      <c r="G141" s="29"/>
      <c r="H141" s="29"/>
      <c r="I141" s="29">
        <v>0</v>
      </c>
      <c r="J141" s="29">
        <v>0</v>
      </c>
      <c r="K141" s="29">
        <v>0</v>
      </c>
      <c r="L141" s="29">
        <v>0</v>
      </c>
    </row>
    <row r="142" spans="1:12" ht="27" x14ac:dyDescent="0.3">
      <c r="A142" s="35">
        <v>2485</v>
      </c>
      <c r="B142" s="32" t="s">
        <v>9</v>
      </c>
      <c r="C142" s="32">
        <v>8</v>
      </c>
      <c r="D142" s="32">
        <v>5</v>
      </c>
      <c r="E142" s="5" t="s">
        <v>275</v>
      </c>
      <c r="F142" s="29">
        <f t="shared" si="7"/>
        <v>0</v>
      </c>
      <c r="G142" s="29"/>
      <c r="H142" s="29"/>
      <c r="I142" s="29">
        <v>0</v>
      </c>
      <c r="J142" s="29">
        <v>0</v>
      </c>
      <c r="K142" s="29">
        <v>0</v>
      </c>
      <c r="L142" s="29">
        <v>0</v>
      </c>
    </row>
    <row r="143" spans="1:12" ht="27" x14ac:dyDescent="0.3">
      <c r="A143" s="35">
        <v>2486</v>
      </c>
      <c r="B143" s="32" t="s">
        <v>9</v>
      </c>
      <c r="C143" s="32">
        <v>8</v>
      </c>
      <c r="D143" s="32">
        <v>6</v>
      </c>
      <c r="E143" s="5" t="s">
        <v>276</v>
      </c>
      <c r="F143" s="29">
        <f t="shared" si="7"/>
        <v>0</v>
      </c>
      <c r="G143" s="29"/>
      <c r="H143" s="29"/>
      <c r="I143" s="29">
        <v>0</v>
      </c>
      <c r="J143" s="29">
        <v>0</v>
      </c>
      <c r="K143" s="29">
        <v>0</v>
      </c>
      <c r="L143" s="29">
        <v>0</v>
      </c>
    </row>
    <row r="144" spans="1:12" ht="27" x14ac:dyDescent="0.3">
      <c r="A144" s="35">
        <v>2487</v>
      </c>
      <c r="B144" s="32" t="s">
        <v>9</v>
      </c>
      <c r="C144" s="32">
        <v>8</v>
      </c>
      <c r="D144" s="32">
        <v>7</v>
      </c>
      <c r="E144" s="5" t="s">
        <v>277</v>
      </c>
      <c r="F144" s="29">
        <f t="shared" si="7"/>
        <v>0</v>
      </c>
      <c r="G144" s="29"/>
      <c r="H144" s="29"/>
      <c r="I144" s="29">
        <v>0</v>
      </c>
      <c r="J144" s="29">
        <v>0</v>
      </c>
      <c r="K144" s="29">
        <v>0</v>
      </c>
      <c r="L144" s="29">
        <v>0</v>
      </c>
    </row>
    <row r="145" spans="1:12" ht="27" x14ac:dyDescent="0.3">
      <c r="A145" s="35">
        <v>2490</v>
      </c>
      <c r="B145" s="32" t="s">
        <v>9</v>
      </c>
      <c r="C145" s="32">
        <v>9</v>
      </c>
      <c r="D145" s="32">
        <v>0</v>
      </c>
      <c r="E145" s="5" t="s">
        <v>278</v>
      </c>
      <c r="F145" s="29">
        <f>+F147</f>
        <v>-2454078</v>
      </c>
      <c r="G145" s="29"/>
      <c r="H145" s="29">
        <f>+H147</f>
        <v>-2454078</v>
      </c>
      <c r="I145" s="29">
        <f>+I147</f>
        <v>-603781.09523809527</v>
      </c>
      <c r="J145" s="29">
        <f>+J147</f>
        <v>-1207562.1904761905</v>
      </c>
      <c r="K145" s="29">
        <f>+K147</f>
        <v>-1821081.6904761903</v>
      </c>
      <c r="L145" s="29">
        <f>+L147</f>
        <v>-2454078</v>
      </c>
    </row>
    <row r="146" spans="1:12" s="36" customFormat="1" x14ac:dyDescent="0.3">
      <c r="A146" s="35"/>
      <c r="B146" s="32"/>
      <c r="C146" s="32"/>
      <c r="D146" s="32"/>
      <c r="E146" s="5" t="s">
        <v>156</v>
      </c>
      <c r="F146" s="29"/>
      <c r="G146" s="29"/>
      <c r="H146" s="29"/>
      <c r="I146" s="29"/>
      <c r="J146" s="29"/>
      <c r="K146" s="29"/>
      <c r="L146" s="29"/>
    </row>
    <row r="147" spans="1:12" ht="27" x14ac:dyDescent="0.3">
      <c r="A147" s="35">
        <v>2491</v>
      </c>
      <c r="B147" s="32" t="s">
        <v>9</v>
      </c>
      <c r="C147" s="32">
        <v>9</v>
      </c>
      <c r="D147" s="32">
        <v>1</v>
      </c>
      <c r="E147" s="5" t="s">
        <v>278</v>
      </c>
      <c r="F147" s="29">
        <f>+'4.Gorcarakan ev tntesagitakan'!G350</f>
        <v>-2454078</v>
      </c>
      <c r="G147" s="29"/>
      <c r="H147" s="29">
        <f>+'4.Gorcarakan ev tntesagitakan'!I350</f>
        <v>-2454078</v>
      </c>
      <c r="I147" s="29">
        <f>+'4.Gorcarakan ev tntesagitakan'!J350</f>
        <v>-603781.09523809527</v>
      </c>
      <c r="J147" s="29">
        <f>+'4.Gorcarakan ev tntesagitakan'!K350</f>
        <v>-1207562.1904761905</v>
      </c>
      <c r="K147" s="29">
        <f>+'4.Gorcarakan ev tntesagitakan'!L350</f>
        <v>-1821081.6904761903</v>
      </c>
      <c r="L147" s="29">
        <f>+'4.Gorcarakan ev tntesagitakan'!M350</f>
        <v>-2454078</v>
      </c>
    </row>
    <row r="148" spans="1:12" s="33" customFormat="1" ht="40.5" x14ac:dyDescent="0.25">
      <c r="A148" s="35">
        <v>2500</v>
      </c>
      <c r="B148" s="32" t="s">
        <v>10</v>
      </c>
      <c r="C148" s="32">
        <v>0</v>
      </c>
      <c r="D148" s="32">
        <v>0</v>
      </c>
      <c r="E148" s="5" t="s">
        <v>279</v>
      </c>
      <c r="F148" s="29">
        <f>+F150+F153+F156+F159+F162+F165</f>
        <v>870950.77299999993</v>
      </c>
      <c r="G148" s="29">
        <f t="shared" ref="G148:L148" si="8">+G150+G153+G156+G159+G162+G165</f>
        <v>773805.04599999986</v>
      </c>
      <c r="H148" s="29">
        <f t="shared" si="8"/>
        <v>97145.726999999999</v>
      </c>
      <c r="I148" s="29">
        <f t="shared" si="8"/>
        <v>254612.37111904717</v>
      </c>
      <c r="J148" s="29">
        <f t="shared" si="8"/>
        <v>437759.52619047731</v>
      </c>
      <c r="K148" s="29">
        <f t="shared" si="8"/>
        <v>641960.61645635124</v>
      </c>
      <c r="L148" s="29">
        <f t="shared" si="8"/>
        <v>870950.77299999993</v>
      </c>
    </row>
    <row r="149" spans="1:12" x14ac:dyDescent="0.3">
      <c r="A149" s="31"/>
      <c r="B149" s="32"/>
      <c r="C149" s="32"/>
      <c r="D149" s="32"/>
      <c r="E149" s="5" t="s">
        <v>154</v>
      </c>
      <c r="F149" s="29"/>
      <c r="G149" s="29"/>
      <c r="H149" s="29"/>
      <c r="I149" s="29"/>
      <c r="J149" s="29"/>
      <c r="K149" s="29"/>
      <c r="L149" s="29"/>
    </row>
    <row r="150" spans="1:12" x14ac:dyDescent="0.3">
      <c r="A150" s="35">
        <v>2510</v>
      </c>
      <c r="B150" s="32" t="s">
        <v>10</v>
      </c>
      <c r="C150" s="32">
        <v>1</v>
      </c>
      <c r="D150" s="32">
        <v>0</v>
      </c>
      <c r="E150" s="5" t="s">
        <v>280</v>
      </c>
      <c r="F150" s="29">
        <f>+F152</f>
        <v>634337.24599999993</v>
      </c>
      <c r="G150" s="29">
        <f t="shared" ref="G150:L150" si="9">+G152</f>
        <v>632337.24599999993</v>
      </c>
      <c r="H150" s="29">
        <f t="shared" si="9"/>
        <v>2000</v>
      </c>
      <c r="I150" s="29">
        <f t="shared" si="9"/>
        <v>126775.35999206302</v>
      </c>
      <c r="J150" s="29">
        <f t="shared" si="9"/>
        <v>267114.98093650909</v>
      </c>
      <c r="K150" s="29">
        <f t="shared" si="9"/>
        <v>439427.27596428775</v>
      </c>
      <c r="L150" s="29">
        <f t="shared" si="9"/>
        <v>634337.24599999993</v>
      </c>
    </row>
    <row r="151" spans="1:12" s="36" customFormat="1" x14ac:dyDescent="0.3">
      <c r="A151" s="35"/>
      <c r="B151" s="32"/>
      <c r="C151" s="32"/>
      <c r="D151" s="32"/>
      <c r="E151" s="5" t="s">
        <v>156</v>
      </c>
      <c r="F151" s="29"/>
      <c r="G151" s="29"/>
      <c r="H151" s="29"/>
      <c r="I151" s="29"/>
      <c r="J151" s="29"/>
      <c r="K151" s="29"/>
      <c r="L151" s="29"/>
    </row>
    <row r="152" spans="1:12" x14ac:dyDescent="0.3">
      <c r="A152" s="35">
        <v>2511</v>
      </c>
      <c r="B152" s="32" t="s">
        <v>10</v>
      </c>
      <c r="C152" s="32">
        <v>1</v>
      </c>
      <c r="D152" s="32">
        <v>1</v>
      </c>
      <c r="E152" s="5" t="s">
        <v>280</v>
      </c>
      <c r="F152" s="29">
        <f>+'4.Gorcarakan ev tntesagitakan'!G358</f>
        <v>634337.24599999993</v>
      </c>
      <c r="G152" s="29">
        <f>+'4.Gorcarakan ev tntesagitakan'!H358</f>
        <v>632337.24599999993</v>
      </c>
      <c r="H152" s="29">
        <f>+'4.Gorcarakan ev tntesagitakan'!I358</f>
        <v>2000</v>
      </c>
      <c r="I152" s="29">
        <f>+'4.Gorcarakan ev tntesagitakan'!J358</f>
        <v>126775.35999206302</v>
      </c>
      <c r="J152" s="29">
        <f>+'4.Gorcarakan ev tntesagitakan'!K358</f>
        <v>267114.98093650909</v>
      </c>
      <c r="K152" s="29">
        <f>+'4.Gorcarakan ev tntesagitakan'!L358</f>
        <v>439427.27596428775</v>
      </c>
      <c r="L152" s="29">
        <f>+'4.Gorcarakan ev tntesagitakan'!M358</f>
        <v>634337.24599999993</v>
      </c>
    </row>
    <row r="153" spans="1:12" x14ac:dyDescent="0.3">
      <c r="A153" s="35">
        <v>2520</v>
      </c>
      <c r="B153" s="32" t="s">
        <v>10</v>
      </c>
      <c r="C153" s="32">
        <v>2</v>
      </c>
      <c r="D153" s="32">
        <v>0</v>
      </c>
      <c r="E153" s="5" t="s">
        <v>281</v>
      </c>
      <c r="F153" s="29">
        <f>SUM(F155)</f>
        <v>0</v>
      </c>
      <c r="G153" s="29">
        <f>SUM(G155)</f>
        <v>0</v>
      </c>
      <c r="H153" s="29">
        <f>SUM(H155)</f>
        <v>0</v>
      </c>
      <c r="I153" s="29">
        <v>0</v>
      </c>
      <c r="J153" s="29">
        <v>0</v>
      </c>
      <c r="K153" s="29">
        <v>0</v>
      </c>
      <c r="L153" s="29">
        <v>0</v>
      </c>
    </row>
    <row r="154" spans="1:12" s="36" customFormat="1" x14ac:dyDescent="0.3">
      <c r="A154" s="35"/>
      <c r="B154" s="32"/>
      <c r="C154" s="32"/>
      <c r="D154" s="32"/>
      <c r="E154" s="5" t="s">
        <v>156</v>
      </c>
      <c r="F154" s="29"/>
      <c r="G154" s="29"/>
      <c r="H154" s="29"/>
      <c r="I154" s="29"/>
      <c r="J154" s="29"/>
      <c r="K154" s="29"/>
      <c r="L154" s="29"/>
    </row>
    <row r="155" spans="1:12" x14ac:dyDescent="0.3">
      <c r="A155" s="35">
        <v>2521</v>
      </c>
      <c r="B155" s="32" t="s">
        <v>10</v>
      </c>
      <c r="C155" s="32">
        <v>2</v>
      </c>
      <c r="D155" s="32">
        <v>1</v>
      </c>
      <c r="E155" s="5" t="s">
        <v>282</v>
      </c>
      <c r="F155" s="29">
        <f>SUM(G155:H155)</f>
        <v>0</v>
      </c>
      <c r="G155" s="29"/>
      <c r="H155" s="29"/>
      <c r="I155" s="29">
        <v>0</v>
      </c>
      <c r="J155" s="29">
        <v>0</v>
      </c>
      <c r="K155" s="29">
        <v>0</v>
      </c>
      <c r="L155" s="29">
        <v>0</v>
      </c>
    </row>
    <row r="156" spans="1:12" x14ac:dyDescent="0.3">
      <c r="A156" s="35">
        <v>2530</v>
      </c>
      <c r="B156" s="32" t="s">
        <v>10</v>
      </c>
      <c r="C156" s="32">
        <v>3</v>
      </c>
      <c r="D156" s="32">
        <v>0</v>
      </c>
      <c r="E156" s="5" t="s">
        <v>283</v>
      </c>
      <c r="F156" s="29">
        <f>SUM(F158)</f>
        <v>0</v>
      </c>
      <c r="G156" s="29">
        <f>SUM(G158)</f>
        <v>0</v>
      </c>
      <c r="H156" s="29">
        <f>SUM(H158)</f>
        <v>0</v>
      </c>
      <c r="I156" s="29">
        <v>0</v>
      </c>
      <c r="J156" s="29">
        <v>0</v>
      </c>
      <c r="K156" s="29">
        <v>0</v>
      </c>
      <c r="L156" s="29">
        <v>0</v>
      </c>
    </row>
    <row r="157" spans="1:12" s="36" customFormat="1" x14ac:dyDescent="0.3">
      <c r="A157" s="35"/>
      <c r="B157" s="32"/>
      <c r="C157" s="32"/>
      <c r="D157" s="32"/>
      <c r="E157" s="5" t="s">
        <v>156</v>
      </c>
      <c r="F157" s="29"/>
      <c r="G157" s="29"/>
      <c r="H157" s="29"/>
      <c r="I157" s="29"/>
      <c r="J157" s="29"/>
      <c r="K157" s="29"/>
      <c r="L157" s="29"/>
    </row>
    <row r="158" spans="1:12" x14ac:dyDescent="0.3">
      <c r="A158" s="35">
        <v>2531</v>
      </c>
      <c r="B158" s="32" t="s">
        <v>10</v>
      </c>
      <c r="C158" s="32">
        <v>3</v>
      </c>
      <c r="D158" s="32">
        <v>1</v>
      </c>
      <c r="E158" s="5" t="s">
        <v>283</v>
      </c>
      <c r="F158" s="29">
        <f>SUM(G158:H158)</f>
        <v>0</v>
      </c>
      <c r="G158" s="29"/>
      <c r="H158" s="29"/>
      <c r="I158" s="29">
        <v>0</v>
      </c>
      <c r="J158" s="29">
        <v>0</v>
      </c>
      <c r="K158" s="29">
        <v>0</v>
      </c>
      <c r="L158" s="29">
        <v>0</v>
      </c>
    </row>
    <row r="159" spans="1:12" ht="27" x14ac:dyDescent="0.3">
      <c r="A159" s="35">
        <v>2540</v>
      </c>
      <c r="B159" s="32" t="s">
        <v>10</v>
      </c>
      <c r="C159" s="32">
        <v>4</v>
      </c>
      <c r="D159" s="32">
        <v>0</v>
      </c>
      <c r="E159" s="5" t="s">
        <v>284</v>
      </c>
      <c r="F159" s="29">
        <f>SUM(F161)</f>
        <v>0</v>
      </c>
      <c r="G159" s="29">
        <f>SUM(G161)</f>
        <v>0</v>
      </c>
      <c r="H159" s="29">
        <f>SUM(H161)</f>
        <v>0</v>
      </c>
      <c r="I159" s="29">
        <v>0</v>
      </c>
      <c r="J159" s="29">
        <v>0</v>
      </c>
      <c r="K159" s="29">
        <v>0</v>
      </c>
      <c r="L159" s="29">
        <v>0</v>
      </c>
    </row>
    <row r="160" spans="1:12" s="36" customFormat="1" x14ac:dyDescent="0.3">
      <c r="A160" s="35"/>
      <c r="B160" s="32"/>
      <c r="C160" s="32"/>
      <c r="D160" s="32"/>
      <c r="E160" s="5" t="s">
        <v>156</v>
      </c>
      <c r="F160" s="29"/>
      <c r="G160" s="29"/>
      <c r="H160" s="29"/>
      <c r="I160" s="29"/>
      <c r="J160" s="29"/>
      <c r="K160" s="29"/>
      <c r="L160" s="29"/>
    </row>
    <row r="161" spans="1:12" ht="27" x14ac:dyDescent="0.3">
      <c r="A161" s="35">
        <v>2541</v>
      </c>
      <c r="B161" s="32" t="s">
        <v>10</v>
      </c>
      <c r="C161" s="32">
        <v>4</v>
      </c>
      <c r="D161" s="32">
        <v>1</v>
      </c>
      <c r="E161" s="5" t="s">
        <v>284</v>
      </c>
      <c r="F161" s="29">
        <f>SUM(G161:H161)</f>
        <v>0</v>
      </c>
      <c r="G161" s="29"/>
      <c r="H161" s="29"/>
      <c r="I161" s="29">
        <v>0</v>
      </c>
      <c r="J161" s="29">
        <v>0</v>
      </c>
      <c r="K161" s="29">
        <v>0</v>
      </c>
      <c r="L161" s="29">
        <v>0</v>
      </c>
    </row>
    <row r="162" spans="1:12" ht="27" x14ac:dyDescent="0.3">
      <c r="A162" s="35">
        <v>2550</v>
      </c>
      <c r="B162" s="32" t="s">
        <v>10</v>
      </c>
      <c r="C162" s="32">
        <v>5</v>
      </c>
      <c r="D162" s="32">
        <v>0</v>
      </c>
      <c r="E162" s="5" t="s">
        <v>285</v>
      </c>
      <c r="F162" s="29">
        <f>SUM(F164)</f>
        <v>0</v>
      </c>
      <c r="G162" s="29">
        <f>SUM(G164)</f>
        <v>0</v>
      </c>
      <c r="H162" s="29">
        <f>SUM(H164)</f>
        <v>0</v>
      </c>
      <c r="I162" s="29">
        <v>0</v>
      </c>
      <c r="J162" s="29">
        <v>0</v>
      </c>
      <c r="K162" s="29">
        <v>0</v>
      </c>
      <c r="L162" s="29">
        <v>0</v>
      </c>
    </row>
    <row r="163" spans="1:12" s="36" customFormat="1" x14ac:dyDescent="0.3">
      <c r="A163" s="35"/>
      <c r="B163" s="32"/>
      <c r="C163" s="32"/>
      <c r="D163" s="32"/>
      <c r="E163" s="5" t="s">
        <v>156</v>
      </c>
      <c r="F163" s="29"/>
      <c r="G163" s="29"/>
      <c r="H163" s="29"/>
      <c r="I163" s="29"/>
      <c r="J163" s="29"/>
      <c r="K163" s="29"/>
      <c r="L163" s="29"/>
    </row>
    <row r="164" spans="1:12" ht="27" x14ac:dyDescent="0.3">
      <c r="A164" s="35">
        <v>2551</v>
      </c>
      <c r="B164" s="32" t="s">
        <v>10</v>
      </c>
      <c r="C164" s="32">
        <v>5</v>
      </c>
      <c r="D164" s="32">
        <v>1</v>
      </c>
      <c r="E164" s="5" t="s">
        <v>285</v>
      </c>
      <c r="F164" s="29">
        <f>SUM(G164:H164)</f>
        <v>0</v>
      </c>
      <c r="G164" s="29"/>
      <c r="H164" s="29"/>
      <c r="I164" s="29">
        <v>0</v>
      </c>
      <c r="J164" s="29">
        <v>0</v>
      </c>
      <c r="K164" s="29">
        <v>0</v>
      </c>
      <c r="L164" s="29">
        <v>0</v>
      </c>
    </row>
    <row r="165" spans="1:12" ht="27" x14ac:dyDescent="0.3">
      <c r="A165" s="35">
        <v>2560</v>
      </c>
      <c r="B165" s="32" t="s">
        <v>10</v>
      </c>
      <c r="C165" s="32">
        <v>6</v>
      </c>
      <c r="D165" s="32">
        <v>0</v>
      </c>
      <c r="E165" s="5" t="s">
        <v>286</v>
      </c>
      <c r="F165" s="29">
        <f>+F167</f>
        <v>236613.527</v>
      </c>
      <c r="G165" s="29">
        <f t="shared" ref="G165:L165" si="10">+G167</f>
        <v>141467.79999999999</v>
      </c>
      <c r="H165" s="29">
        <f t="shared" si="10"/>
        <v>95145.726999999999</v>
      </c>
      <c r="I165" s="29">
        <f t="shared" si="10"/>
        <v>127837.01112698413</v>
      </c>
      <c r="J165" s="29">
        <f t="shared" si="10"/>
        <v>170644.54525396824</v>
      </c>
      <c r="K165" s="29">
        <f t="shared" si="10"/>
        <v>202533.34049206349</v>
      </c>
      <c r="L165" s="29">
        <f t="shared" si="10"/>
        <v>236613.527</v>
      </c>
    </row>
    <row r="166" spans="1:12" s="36" customFormat="1" x14ac:dyDescent="0.3">
      <c r="A166" s="35"/>
      <c r="B166" s="32"/>
      <c r="C166" s="32"/>
      <c r="D166" s="32"/>
      <c r="E166" s="5" t="s">
        <v>156</v>
      </c>
      <c r="F166" s="29"/>
      <c r="G166" s="29"/>
      <c r="H166" s="29"/>
      <c r="I166" s="29"/>
      <c r="J166" s="29"/>
      <c r="K166" s="29"/>
      <c r="L166" s="29"/>
    </row>
    <row r="167" spans="1:12" ht="27" x14ac:dyDescent="0.3">
      <c r="A167" s="35">
        <v>2561</v>
      </c>
      <c r="B167" s="32" t="s">
        <v>10</v>
      </c>
      <c r="C167" s="32">
        <v>6</v>
      </c>
      <c r="D167" s="32">
        <v>1</v>
      </c>
      <c r="E167" s="5" t="s">
        <v>286</v>
      </c>
      <c r="F167" s="29">
        <f>+'4.Gorcarakan ev tntesagitakan'!G398</f>
        <v>236613.527</v>
      </c>
      <c r="G167" s="29">
        <f>+'4.Gorcarakan ev tntesagitakan'!H398</f>
        <v>141467.79999999999</v>
      </c>
      <c r="H167" s="29">
        <f>+'4.Gorcarakan ev tntesagitakan'!I398</f>
        <v>95145.726999999999</v>
      </c>
      <c r="I167" s="29">
        <f>+'4.Gorcarakan ev tntesagitakan'!J398</f>
        <v>127837.01112698413</v>
      </c>
      <c r="J167" s="29">
        <f>+'4.Gorcarakan ev tntesagitakan'!K398</f>
        <v>170644.54525396824</v>
      </c>
      <c r="K167" s="29">
        <f>+'4.Gorcarakan ev tntesagitakan'!L398</f>
        <v>202533.34049206349</v>
      </c>
      <c r="L167" s="29">
        <f>+'4.Gorcarakan ev tntesagitakan'!M398</f>
        <v>236613.527</v>
      </c>
    </row>
    <row r="168" spans="1:12" s="33" customFormat="1" ht="54" x14ac:dyDescent="0.25">
      <c r="A168" s="35">
        <v>2600</v>
      </c>
      <c r="B168" s="32" t="s">
        <v>11</v>
      </c>
      <c r="C168" s="32">
        <v>0</v>
      </c>
      <c r="D168" s="32">
        <v>0</v>
      </c>
      <c r="E168" s="5" t="s">
        <v>287</v>
      </c>
      <c r="F168" s="29">
        <f>+F170+F173+F176+F179+F182+F185</f>
        <v>2285447.4069999997</v>
      </c>
      <c r="G168" s="29">
        <f t="shared" ref="G168:L168" si="11">+G170+G173+G176+G179+G182+G185</f>
        <v>343587.07</v>
      </c>
      <c r="H168" s="29">
        <f t="shared" si="11"/>
        <v>1941860.3369999998</v>
      </c>
      <c r="I168" s="29">
        <f t="shared" si="11"/>
        <v>947688.7396031752</v>
      </c>
      <c r="J168" s="29">
        <f t="shared" si="11"/>
        <v>1179769.3211111114</v>
      </c>
      <c r="K168" s="29">
        <f t="shared" si="11"/>
        <v>1602691.6136111098</v>
      </c>
      <c r="L168" s="29">
        <f t="shared" si="11"/>
        <v>2285447.4069999997</v>
      </c>
    </row>
    <row r="169" spans="1:12" x14ac:dyDescent="0.3">
      <c r="A169" s="31"/>
      <c r="B169" s="32"/>
      <c r="C169" s="32"/>
      <c r="D169" s="32"/>
      <c r="E169" s="5" t="s">
        <v>154</v>
      </c>
      <c r="F169" s="29"/>
      <c r="G169" s="29"/>
      <c r="H169" s="29"/>
      <c r="I169" s="29"/>
      <c r="J169" s="29"/>
      <c r="K169" s="29"/>
      <c r="L169" s="29"/>
    </row>
    <row r="170" spans="1:12" x14ac:dyDescent="0.3">
      <c r="A170" s="35">
        <v>2610</v>
      </c>
      <c r="B170" s="32" t="s">
        <v>11</v>
      </c>
      <c r="C170" s="32">
        <v>1</v>
      </c>
      <c r="D170" s="32">
        <v>0</v>
      </c>
      <c r="E170" s="5" t="s">
        <v>288</v>
      </c>
      <c r="F170" s="29">
        <f>SUM(F172)</f>
        <v>0</v>
      </c>
      <c r="G170" s="29">
        <f>SUM(G172)</f>
        <v>0</v>
      </c>
      <c r="H170" s="29">
        <f>SUM(H172)</f>
        <v>0</v>
      </c>
      <c r="I170" s="29">
        <v>0</v>
      </c>
      <c r="J170" s="29">
        <v>0</v>
      </c>
      <c r="K170" s="29">
        <v>0</v>
      </c>
      <c r="L170" s="29">
        <v>0</v>
      </c>
    </row>
    <row r="171" spans="1:12" s="36" customFormat="1" x14ac:dyDescent="0.3">
      <c r="A171" s="35"/>
      <c r="B171" s="32"/>
      <c r="C171" s="32"/>
      <c r="D171" s="32"/>
      <c r="E171" s="5" t="s">
        <v>156</v>
      </c>
      <c r="F171" s="29"/>
      <c r="G171" s="29"/>
      <c r="H171" s="29"/>
      <c r="I171" s="29"/>
      <c r="J171" s="29"/>
      <c r="K171" s="29"/>
      <c r="L171" s="29"/>
    </row>
    <row r="172" spans="1:12" x14ac:dyDescent="0.3">
      <c r="A172" s="35">
        <v>2611</v>
      </c>
      <c r="B172" s="32" t="s">
        <v>11</v>
      </c>
      <c r="C172" s="32">
        <v>1</v>
      </c>
      <c r="D172" s="32">
        <v>1</v>
      </c>
      <c r="E172" s="5" t="s">
        <v>289</v>
      </c>
      <c r="F172" s="29">
        <f>SUM(G172:H172)</f>
        <v>0</v>
      </c>
      <c r="G172" s="29"/>
      <c r="H172" s="29"/>
      <c r="I172" s="29">
        <v>0</v>
      </c>
      <c r="J172" s="29">
        <v>0</v>
      </c>
      <c r="K172" s="29">
        <v>0</v>
      </c>
      <c r="L172" s="29">
        <v>0</v>
      </c>
    </row>
    <row r="173" spans="1:12" x14ac:dyDescent="0.3">
      <c r="A173" s="35">
        <v>2620</v>
      </c>
      <c r="B173" s="32" t="s">
        <v>11</v>
      </c>
      <c r="C173" s="32">
        <v>2</v>
      </c>
      <c r="D173" s="32">
        <v>0</v>
      </c>
      <c r="E173" s="5" t="s">
        <v>290</v>
      </c>
      <c r="F173" s="29">
        <f>SUM(F175)</f>
        <v>0</v>
      </c>
      <c r="G173" s="29">
        <f>SUM(G175)</f>
        <v>0</v>
      </c>
      <c r="H173" s="29">
        <f>SUM(H175)</f>
        <v>0</v>
      </c>
      <c r="I173" s="29">
        <v>0</v>
      </c>
      <c r="J173" s="29">
        <v>0</v>
      </c>
      <c r="K173" s="29">
        <v>0</v>
      </c>
      <c r="L173" s="29">
        <v>0</v>
      </c>
    </row>
    <row r="174" spans="1:12" s="36" customFormat="1" x14ac:dyDescent="0.3">
      <c r="A174" s="35"/>
      <c r="B174" s="32"/>
      <c r="C174" s="32"/>
      <c r="D174" s="32"/>
      <c r="E174" s="5" t="s">
        <v>156</v>
      </c>
      <c r="F174" s="29"/>
      <c r="G174" s="29"/>
      <c r="H174" s="29"/>
      <c r="I174" s="29"/>
      <c r="J174" s="29"/>
      <c r="K174" s="29"/>
      <c r="L174" s="29"/>
    </row>
    <row r="175" spans="1:12" x14ac:dyDescent="0.3">
      <c r="A175" s="35">
        <v>2621</v>
      </c>
      <c r="B175" s="32" t="s">
        <v>11</v>
      </c>
      <c r="C175" s="32">
        <v>2</v>
      </c>
      <c r="D175" s="32">
        <v>1</v>
      </c>
      <c r="E175" s="5" t="s">
        <v>290</v>
      </c>
      <c r="F175" s="29">
        <f>SUM(G175:H175)</f>
        <v>0</v>
      </c>
      <c r="G175" s="29"/>
      <c r="H175" s="29"/>
      <c r="I175" s="29">
        <v>0</v>
      </c>
      <c r="J175" s="29">
        <v>0</v>
      </c>
      <c r="K175" s="29">
        <v>0</v>
      </c>
      <c r="L175" s="29">
        <v>0</v>
      </c>
    </row>
    <row r="176" spans="1:12" x14ac:dyDescent="0.3">
      <c r="A176" s="35">
        <v>2630</v>
      </c>
      <c r="B176" s="32" t="s">
        <v>11</v>
      </c>
      <c r="C176" s="32">
        <v>3</v>
      </c>
      <c r="D176" s="32">
        <v>0</v>
      </c>
      <c r="E176" s="5" t="s">
        <v>291</v>
      </c>
      <c r="F176" s="29">
        <f>SUM(F178)</f>
        <v>0</v>
      </c>
      <c r="G176" s="29">
        <f>SUM(G178)</f>
        <v>0</v>
      </c>
      <c r="H176" s="29">
        <f>SUM(H178)</f>
        <v>0</v>
      </c>
      <c r="I176" s="29">
        <v>0</v>
      </c>
      <c r="J176" s="29">
        <v>0</v>
      </c>
      <c r="K176" s="29">
        <v>0</v>
      </c>
      <c r="L176" s="29">
        <v>0</v>
      </c>
    </row>
    <row r="177" spans="1:12" s="36" customFormat="1" x14ac:dyDescent="0.3">
      <c r="A177" s="35"/>
      <c r="B177" s="32"/>
      <c r="C177" s="32"/>
      <c r="D177" s="32"/>
      <c r="E177" s="5" t="s">
        <v>156</v>
      </c>
      <c r="F177" s="29"/>
      <c r="G177" s="29"/>
      <c r="H177" s="29"/>
      <c r="I177" s="29"/>
      <c r="J177" s="29"/>
      <c r="K177" s="29"/>
      <c r="L177" s="29"/>
    </row>
    <row r="178" spans="1:12" x14ac:dyDescent="0.3">
      <c r="A178" s="35">
        <v>2631</v>
      </c>
      <c r="B178" s="32" t="s">
        <v>11</v>
      </c>
      <c r="C178" s="32">
        <v>3</v>
      </c>
      <c r="D178" s="32">
        <v>1</v>
      </c>
      <c r="E178" s="5" t="s">
        <v>292</v>
      </c>
      <c r="F178" s="29">
        <f>SUM(G178:H178)</f>
        <v>0</v>
      </c>
      <c r="G178" s="29"/>
      <c r="H178" s="29"/>
      <c r="I178" s="29">
        <v>0</v>
      </c>
      <c r="J178" s="29">
        <v>0</v>
      </c>
      <c r="K178" s="29">
        <v>0</v>
      </c>
      <c r="L178" s="29">
        <v>0</v>
      </c>
    </row>
    <row r="179" spans="1:12" x14ac:dyDescent="0.3">
      <c r="A179" s="35">
        <v>2640</v>
      </c>
      <c r="B179" s="32" t="s">
        <v>11</v>
      </c>
      <c r="C179" s="32">
        <v>4</v>
      </c>
      <c r="D179" s="32">
        <v>0</v>
      </c>
      <c r="E179" s="5" t="s">
        <v>293</v>
      </c>
      <c r="F179" s="29">
        <f>+F181</f>
        <v>129556.4</v>
      </c>
      <c r="G179" s="29">
        <f t="shared" ref="G179:L179" si="12">+G181</f>
        <v>123156.4</v>
      </c>
      <c r="H179" s="29">
        <f t="shared" si="12"/>
        <v>6400</v>
      </c>
      <c r="I179" s="29">
        <f t="shared" si="12"/>
        <v>53527.828571428574</v>
      </c>
      <c r="J179" s="29">
        <f t="shared" si="12"/>
        <v>92499.257142857139</v>
      </c>
      <c r="K179" s="29">
        <f t="shared" si="12"/>
        <v>103230.20952380956</v>
      </c>
      <c r="L179" s="29">
        <f t="shared" si="12"/>
        <v>129556.4</v>
      </c>
    </row>
    <row r="180" spans="1:12" s="36" customFormat="1" x14ac:dyDescent="0.3">
      <c r="A180" s="35"/>
      <c r="B180" s="32"/>
      <c r="C180" s="32"/>
      <c r="D180" s="32"/>
      <c r="E180" s="5" t="s">
        <v>156</v>
      </c>
      <c r="F180" s="29"/>
      <c r="G180" s="29"/>
      <c r="H180" s="29"/>
      <c r="I180" s="29"/>
      <c r="J180" s="29"/>
      <c r="K180" s="29"/>
      <c r="L180" s="29"/>
    </row>
    <row r="181" spans="1:12" x14ac:dyDescent="0.3">
      <c r="A181" s="35">
        <v>2641</v>
      </c>
      <c r="B181" s="32" t="s">
        <v>11</v>
      </c>
      <c r="C181" s="32">
        <v>4</v>
      </c>
      <c r="D181" s="32">
        <v>1</v>
      </c>
      <c r="E181" s="5" t="s">
        <v>294</v>
      </c>
      <c r="F181" s="29">
        <f>+'4.Gorcarakan ev tntesagitakan'!G431</f>
        <v>129556.4</v>
      </c>
      <c r="G181" s="29">
        <f>+'4.Gorcarakan ev tntesagitakan'!H431</f>
        <v>123156.4</v>
      </c>
      <c r="H181" s="29">
        <f>+'4.Gorcarakan ev tntesagitakan'!I431</f>
        <v>6400</v>
      </c>
      <c r="I181" s="29">
        <f>+'4.Gorcarakan ev tntesagitakan'!J431</f>
        <v>53527.828571428574</v>
      </c>
      <c r="J181" s="29">
        <f>+'4.Gorcarakan ev tntesagitakan'!K431</f>
        <v>92499.257142857139</v>
      </c>
      <c r="K181" s="29">
        <f>+'4.Gorcarakan ev tntesagitakan'!L431</f>
        <v>103230.20952380956</v>
      </c>
      <c r="L181" s="29">
        <f>+'4.Gorcarakan ev tntesagitakan'!M431</f>
        <v>129556.4</v>
      </c>
    </row>
    <row r="182" spans="1:12" ht="40.5" x14ac:dyDescent="0.3">
      <c r="A182" s="35">
        <v>2650</v>
      </c>
      <c r="B182" s="32" t="s">
        <v>11</v>
      </c>
      <c r="C182" s="32">
        <v>5</v>
      </c>
      <c r="D182" s="32">
        <v>0</v>
      </c>
      <c r="E182" s="5" t="s">
        <v>295</v>
      </c>
      <c r="F182" s="29">
        <f>SUM(F184)</f>
        <v>0</v>
      </c>
      <c r="G182" s="29">
        <f>SUM(G184)</f>
        <v>0</v>
      </c>
      <c r="H182" s="29">
        <f>SUM(H184)</f>
        <v>0</v>
      </c>
      <c r="I182" s="29">
        <v>0</v>
      </c>
      <c r="J182" s="29">
        <v>0</v>
      </c>
      <c r="K182" s="29">
        <v>0</v>
      </c>
      <c r="L182" s="29">
        <v>0</v>
      </c>
    </row>
    <row r="183" spans="1:12" s="36" customFormat="1" x14ac:dyDescent="0.3">
      <c r="A183" s="35"/>
      <c r="B183" s="32"/>
      <c r="C183" s="32"/>
      <c r="D183" s="32"/>
      <c r="E183" s="5" t="s">
        <v>156</v>
      </c>
      <c r="F183" s="29"/>
      <c r="G183" s="29"/>
      <c r="H183" s="29"/>
      <c r="I183" s="29"/>
      <c r="J183" s="29"/>
      <c r="K183" s="29"/>
      <c r="L183" s="29"/>
    </row>
    <row r="184" spans="1:12" ht="40.5" x14ac:dyDescent="0.3">
      <c r="A184" s="35">
        <v>2651</v>
      </c>
      <c r="B184" s="32" t="s">
        <v>11</v>
      </c>
      <c r="C184" s="32">
        <v>5</v>
      </c>
      <c r="D184" s="32">
        <v>1</v>
      </c>
      <c r="E184" s="5" t="s">
        <v>295</v>
      </c>
      <c r="F184" s="29">
        <f>SUM(G184:H184)</f>
        <v>0</v>
      </c>
      <c r="G184" s="29"/>
      <c r="H184" s="29"/>
      <c r="I184" s="29">
        <v>0</v>
      </c>
      <c r="J184" s="29">
        <v>0</v>
      </c>
      <c r="K184" s="29">
        <v>0</v>
      </c>
      <c r="L184" s="29">
        <v>0</v>
      </c>
    </row>
    <row r="185" spans="1:12" ht="27" x14ac:dyDescent="0.3">
      <c r="A185" s="35">
        <v>2660</v>
      </c>
      <c r="B185" s="32" t="s">
        <v>11</v>
      </c>
      <c r="C185" s="32">
        <v>6</v>
      </c>
      <c r="D185" s="32">
        <v>0</v>
      </c>
      <c r="E185" s="5" t="s">
        <v>296</v>
      </c>
      <c r="F185" s="29">
        <f>+F187</f>
        <v>2155891.0069999998</v>
      </c>
      <c r="G185" s="29">
        <f t="shared" ref="G185:L185" si="13">+G187</f>
        <v>220430.67</v>
      </c>
      <c r="H185" s="29">
        <f t="shared" si="13"/>
        <v>1935460.3369999998</v>
      </c>
      <c r="I185" s="29">
        <f t="shared" si="13"/>
        <v>894160.91103174665</v>
      </c>
      <c r="J185" s="29">
        <f t="shared" si="13"/>
        <v>1087270.0639682543</v>
      </c>
      <c r="K185" s="29">
        <f t="shared" si="13"/>
        <v>1499461.4040873002</v>
      </c>
      <c r="L185" s="29">
        <f t="shared" si="13"/>
        <v>2155891.0069999998</v>
      </c>
    </row>
    <row r="186" spans="1:12" s="36" customFormat="1" x14ac:dyDescent="0.3">
      <c r="A186" s="35"/>
      <c r="B186" s="32"/>
      <c r="C186" s="32"/>
      <c r="D186" s="32"/>
      <c r="E186" s="5" t="s">
        <v>156</v>
      </c>
      <c r="F186" s="29"/>
      <c r="G186" s="29"/>
      <c r="H186" s="29"/>
      <c r="I186" s="29"/>
      <c r="J186" s="29"/>
      <c r="K186" s="29"/>
      <c r="L186" s="29"/>
    </row>
    <row r="187" spans="1:12" ht="27" x14ac:dyDescent="0.3">
      <c r="A187" s="35">
        <v>2661</v>
      </c>
      <c r="B187" s="32" t="s">
        <v>11</v>
      </c>
      <c r="C187" s="32">
        <v>6</v>
      </c>
      <c r="D187" s="32">
        <v>1</v>
      </c>
      <c r="E187" s="5" t="s">
        <v>296</v>
      </c>
      <c r="F187" s="29">
        <f>+'4.Gorcarakan ev tntesagitakan'!G447</f>
        <v>2155891.0069999998</v>
      </c>
      <c r="G187" s="29">
        <f>+'4.Gorcarakan ev tntesagitakan'!H447</f>
        <v>220430.67</v>
      </c>
      <c r="H187" s="29">
        <f>+'4.Gorcarakan ev tntesagitakan'!I447</f>
        <v>1935460.3369999998</v>
      </c>
      <c r="I187" s="29">
        <f>+'4.Gorcarakan ev tntesagitakan'!J447</f>
        <v>894160.91103174665</v>
      </c>
      <c r="J187" s="29">
        <f>+'4.Gorcarakan ev tntesagitakan'!K447</f>
        <v>1087270.0639682543</v>
      </c>
      <c r="K187" s="29">
        <f>+'4.Gorcarakan ev tntesagitakan'!L447</f>
        <v>1499461.4040873002</v>
      </c>
      <c r="L187" s="29">
        <f>+'4.Gorcarakan ev tntesagitakan'!M447</f>
        <v>2155891.0069999998</v>
      </c>
    </row>
    <row r="188" spans="1:12" s="33" customFormat="1" ht="40.5" x14ac:dyDescent="0.25">
      <c r="A188" s="35">
        <v>2700</v>
      </c>
      <c r="B188" s="32" t="s">
        <v>12</v>
      </c>
      <c r="C188" s="32">
        <v>0</v>
      </c>
      <c r="D188" s="32">
        <v>0</v>
      </c>
      <c r="E188" s="5" t="s">
        <v>297</v>
      </c>
      <c r="F188" s="29">
        <f>SUM(F190,F195,F201,F207,F210,F213)</f>
        <v>0</v>
      </c>
      <c r="G188" s="29">
        <f>SUM(G190,G195,G201,G207,G210,G213)</f>
        <v>0</v>
      </c>
      <c r="H188" s="29">
        <f>SUM(H190,H195,H201,H207,H210,H213)</f>
        <v>0</v>
      </c>
      <c r="I188" s="29">
        <v>0</v>
      </c>
      <c r="J188" s="29">
        <v>0</v>
      </c>
      <c r="K188" s="29">
        <v>0</v>
      </c>
      <c r="L188" s="29">
        <v>0</v>
      </c>
    </row>
    <row r="189" spans="1:12" x14ac:dyDescent="0.3">
      <c r="A189" s="31"/>
      <c r="B189" s="32"/>
      <c r="C189" s="32"/>
      <c r="D189" s="32"/>
      <c r="E189" s="5" t="s">
        <v>154</v>
      </c>
      <c r="F189" s="29"/>
      <c r="G189" s="29"/>
      <c r="H189" s="29"/>
      <c r="I189" s="29"/>
      <c r="J189" s="29"/>
      <c r="K189" s="29"/>
      <c r="L189" s="29"/>
    </row>
    <row r="190" spans="1:12" ht="27" x14ac:dyDescent="0.3">
      <c r="A190" s="35">
        <v>2710</v>
      </c>
      <c r="B190" s="32" t="s">
        <v>12</v>
      </c>
      <c r="C190" s="32">
        <v>1</v>
      </c>
      <c r="D190" s="32">
        <v>0</v>
      </c>
      <c r="E190" s="5" t="s">
        <v>298</v>
      </c>
      <c r="F190" s="29">
        <f>SUM(F192:F194)</f>
        <v>0</v>
      </c>
      <c r="G190" s="29">
        <f>SUM(G192:G194)</f>
        <v>0</v>
      </c>
      <c r="H190" s="29">
        <f>SUM(H192:H194)</f>
        <v>0</v>
      </c>
      <c r="I190" s="29">
        <v>0</v>
      </c>
      <c r="J190" s="29">
        <v>0</v>
      </c>
      <c r="K190" s="29">
        <v>0</v>
      </c>
      <c r="L190" s="29">
        <v>0</v>
      </c>
    </row>
    <row r="191" spans="1:12" s="36" customFormat="1" x14ac:dyDescent="0.3">
      <c r="A191" s="35"/>
      <c r="B191" s="32"/>
      <c r="C191" s="32"/>
      <c r="D191" s="32"/>
      <c r="E191" s="5" t="s">
        <v>156</v>
      </c>
      <c r="F191" s="29"/>
      <c r="G191" s="29"/>
      <c r="H191" s="29"/>
      <c r="I191" s="29"/>
      <c r="J191" s="29"/>
      <c r="K191" s="29"/>
      <c r="L191" s="29"/>
    </row>
    <row r="192" spans="1:12" x14ac:dyDescent="0.3">
      <c r="A192" s="35">
        <v>2711</v>
      </c>
      <c r="B192" s="32" t="s">
        <v>12</v>
      </c>
      <c r="C192" s="32">
        <v>1</v>
      </c>
      <c r="D192" s="32">
        <v>1</v>
      </c>
      <c r="E192" s="5" t="s">
        <v>299</v>
      </c>
      <c r="F192" s="29">
        <f>SUM(G192:H192)</f>
        <v>0</v>
      </c>
      <c r="G192" s="29"/>
      <c r="H192" s="29"/>
      <c r="I192" s="29">
        <v>0</v>
      </c>
      <c r="J192" s="29">
        <v>0</v>
      </c>
      <c r="K192" s="29">
        <v>0</v>
      </c>
      <c r="L192" s="29">
        <v>0</v>
      </c>
    </row>
    <row r="193" spans="1:12" x14ac:dyDescent="0.3">
      <c r="A193" s="35">
        <v>2712</v>
      </c>
      <c r="B193" s="32" t="s">
        <v>12</v>
      </c>
      <c r="C193" s="32">
        <v>1</v>
      </c>
      <c r="D193" s="32">
        <v>2</v>
      </c>
      <c r="E193" s="5" t="s">
        <v>300</v>
      </c>
      <c r="F193" s="29">
        <f>SUM(G193:H193)</f>
        <v>0</v>
      </c>
      <c r="G193" s="29"/>
      <c r="H193" s="29"/>
      <c r="I193" s="29">
        <v>0</v>
      </c>
      <c r="J193" s="29">
        <v>0</v>
      </c>
      <c r="K193" s="29">
        <v>0</v>
      </c>
      <c r="L193" s="29">
        <v>0</v>
      </c>
    </row>
    <row r="194" spans="1:12" x14ac:dyDescent="0.3">
      <c r="A194" s="35">
        <v>2713</v>
      </c>
      <c r="B194" s="32" t="s">
        <v>12</v>
      </c>
      <c r="C194" s="32">
        <v>1</v>
      </c>
      <c r="D194" s="32">
        <v>3</v>
      </c>
      <c r="E194" s="5" t="s">
        <v>301</v>
      </c>
      <c r="F194" s="29">
        <f>SUM(G194:H194)</f>
        <v>0</v>
      </c>
      <c r="G194" s="29"/>
      <c r="H194" s="29"/>
      <c r="I194" s="29">
        <v>0</v>
      </c>
      <c r="J194" s="29">
        <v>0</v>
      </c>
      <c r="K194" s="29">
        <v>0</v>
      </c>
      <c r="L194" s="29">
        <v>0</v>
      </c>
    </row>
    <row r="195" spans="1:12" x14ac:dyDescent="0.3">
      <c r="A195" s="35">
        <v>2720</v>
      </c>
      <c r="B195" s="32" t="s">
        <v>12</v>
      </c>
      <c r="C195" s="32">
        <v>2</v>
      </c>
      <c r="D195" s="32">
        <v>0</v>
      </c>
      <c r="E195" s="5" t="s">
        <v>302</v>
      </c>
      <c r="F195" s="29">
        <f>SUM(F197:F200)</f>
        <v>0</v>
      </c>
      <c r="G195" s="29">
        <f>SUM(G197:G200)</f>
        <v>0</v>
      </c>
      <c r="H195" s="29">
        <f>SUM(H197:H200)</f>
        <v>0</v>
      </c>
      <c r="I195" s="29">
        <v>0</v>
      </c>
      <c r="J195" s="29">
        <v>0</v>
      </c>
      <c r="K195" s="29">
        <v>0</v>
      </c>
      <c r="L195" s="29">
        <v>0</v>
      </c>
    </row>
    <row r="196" spans="1:12" s="36" customFormat="1" x14ac:dyDescent="0.3">
      <c r="A196" s="35"/>
      <c r="B196" s="32"/>
      <c r="C196" s="32"/>
      <c r="D196" s="32"/>
      <c r="E196" s="5" t="s">
        <v>156</v>
      </c>
      <c r="F196" s="29"/>
      <c r="G196" s="29"/>
      <c r="H196" s="29"/>
      <c r="I196" s="29"/>
      <c r="J196" s="29"/>
      <c r="K196" s="29"/>
      <c r="L196" s="29"/>
    </row>
    <row r="197" spans="1:12" x14ac:dyDescent="0.3">
      <c r="A197" s="35">
        <v>2721</v>
      </c>
      <c r="B197" s="32" t="s">
        <v>12</v>
      </c>
      <c r="C197" s="32">
        <v>2</v>
      </c>
      <c r="D197" s="32">
        <v>1</v>
      </c>
      <c r="E197" s="5" t="s">
        <v>303</v>
      </c>
      <c r="F197" s="29">
        <f>SUM(G197:H197)</f>
        <v>0</v>
      </c>
      <c r="G197" s="29"/>
      <c r="H197" s="29"/>
      <c r="I197" s="29">
        <v>0</v>
      </c>
      <c r="J197" s="29">
        <v>0</v>
      </c>
      <c r="K197" s="29">
        <v>0</v>
      </c>
      <c r="L197" s="29">
        <v>0</v>
      </c>
    </row>
    <row r="198" spans="1:12" x14ac:dyDescent="0.3">
      <c r="A198" s="35">
        <v>2722</v>
      </c>
      <c r="B198" s="32" t="s">
        <v>12</v>
      </c>
      <c r="C198" s="32">
        <v>2</v>
      </c>
      <c r="D198" s="32">
        <v>2</v>
      </c>
      <c r="E198" s="5" t="s">
        <v>304</v>
      </c>
      <c r="F198" s="29">
        <f>SUM(G198:H198)</f>
        <v>0</v>
      </c>
      <c r="G198" s="29"/>
      <c r="H198" s="29"/>
      <c r="I198" s="29">
        <v>0</v>
      </c>
      <c r="J198" s="29">
        <v>0</v>
      </c>
      <c r="K198" s="29">
        <v>0</v>
      </c>
      <c r="L198" s="29">
        <v>0</v>
      </c>
    </row>
    <row r="199" spans="1:12" x14ac:dyDescent="0.3">
      <c r="A199" s="35">
        <v>2723</v>
      </c>
      <c r="B199" s="32" t="s">
        <v>12</v>
      </c>
      <c r="C199" s="32">
        <v>2</v>
      </c>
      <c r="D199" s="32">
        <v>3</v>
      </c>
      <c r="E199" s="5" t="s">
        <v>305</v>
      </c>
      <c r="F199" s="29">
        <f>SUM(G199:H199)</f>
        <v>0</v>
      </c>
      <c r="G199" s="29"/>
      <c r="H199" s="29"/>
      <c r="I199" s="29">
        <v>0</v>
      </c>
      <c r="J199" s="29">
        <v>0</v>
      </c>
      <c r="K199" s="29">
        <v>0</v>
      </c>
      <c r="L199" s="29">
        <v>0</v>
      </c>
    </row>
    <row r="200" spans="1:12" x14ac:dyDescent="0.3">
      <c r="A200" s="35">
        <v>2724</v>
      </c>
      <c r="B200" s="32" t="s">
        <v>12</v>
      </c>
      <c r="C200" s="32">
        <v>2</v>
      </c>
      <c r="D200" s="32">
        <v>4</v>
      </c>
      <c r="E200" s="5" t="s">
        <v>306</v>
      </c>
      <c r="F200" s="29">
        <f>SUM(G200:H200)</f>
        <v>0</v>
      </c>
      <c r="G200" s="29"/>
      <c r="H200" s="29"/>
      <c r="I200" s="29">
        <v>0</v>
      </c>
      <c r="J200" s="29">
        <v>0</v>
      </c>
      <c r="K200" s="29">
        <v>0</v>
      </c>
      <c r="L200" s="29">
        <v>0</v>
      </c>
    </row>
    <row r="201" spans="1:12" x14ac:dyDescent="0.3">
      <c r="A201" s="35">
        <v>2730</v>
      </c>
      <c r="B201" s="32" t="s">
        <v>12</v>
      </c>
      <c r="C201" s="32">
        <v>3</v>
      </c>
      <c r="D201" s="32">
        <v>0</v>
      </c>
      <c r="E201" s="5" t="s">
        <v>307</v>
      </c>
      <c r="F201" s="29">
        <f>SUM(F203:F206)</f>
        <v>0</v>
      </c>
      <c r="G201" s="29">
        <f>SUM(G203:G206)</f>
        <v>0</v>
      </c>
      <c r="H201" s="29">
        <f>SUM(H203:H206)</f>
        <v>0</v>
      </c>
      <c r="I201" s="29">
        <v>0</v>
      </c>
      <c r="J201" s="29">
        <v>0</v>
      </c>
      <c r="K201" s="29">
        <v>0</v>
      </c>
      <c r="L201" s="29">
        <v>0</v>
      </c>
    </row>
    <row r="202" spans="1:12" s="36" customFormat="1" x14ac:dyDescent="0.3">
      <c r="A202" s="35"/>
      <c r="B202" s="32"/>
      <c r="C202" s="32"/>
      <c r="D202" s="32"/>
      <c r="E202" s="5" t="s">
        <v>156</v>
      </c>
      <c r="F202" s="29"/>
      <c r="G202" s="29"/>
      <c r="H202" s="29"/>
      <c r="I202" s="29"/>
      <c r="J202" s="29"/>
      <c r="K202" s="29"/>
      <c r="L202" s="29"/>
    </row>
    <row r="203" spans="1:12" ht="27" x14ac:dyDescent="0.3">
      <c r="A203" s="35">
        <v>2731</v>
      </c>
      <c r="B203" s="32" t="s">
        <v>12</v>
      </c>
      <c r="C203" s="32">
        <v>3</v>
      </c>
      <c r="D203" s="32">
        <v>1</v>
      </c>
      <c r="E203" s="5" t="s">
        <v>308</v>
      </c>
      <c r="F203" s="29">
        <f>SUM(G203:H203)</f>
        <v>0</v>
      </c>
      <c r="G203" s="29"/>
      <c r="H203" s="29"/>
      <c r="I203" s="29">
        <v>0</v>
      </c>
      <c r="J203" s="29">
        <v>0</v>
      </c>
      <c r="K203" s="29">
        <v>0</v>
      </c>
      <c r="L203" s="29">
        <v>0</v>
      </c>
    </row>
    <row r="204" spans="1:12" ht="27" x14ac:dyDescent="0.3">
      <c r="A204" s="35">
        <v>2732</v>
      </c>
      <c r="B204" s="32" t="s">
        <v>12</v>
      </c>
      <c r="C204" s="32">
        <v>3</v>
      </c>
      <c r="D204" s="32">
        <v>2</v>
      </c>
      <c r="E204" s="5" t="s">
        <v>309</v>
      </c>
      <c r="F204" s="29">
        <f>SUM(G204:H204)</f>
        <v>0</v>
      </c>
      <c r="G204" s="29"/>
      <c r="H204" s="29"/>
      <c r="I204" s="29">
        <v>0</v>
      </c>
      <c r="J204" s="29">
        <v>0</v>
      </c>
      <c r="K204" s="29">
        <v>0</v>
      </c>
      <c r="L204" s="29">
        <v>0</v>
      </c>
    </row>
    <row r="205" spans="1:12" ht="27" x14ac:dyDescent="0.3">
      <c r="A205" s="35">
        <v>2733</v>
      </c>
      <c r="B205" s="32" t="s">
        <v>12</v>
      </c>
      <c r="C205" s="32">
        <v>3</v>
      </c>
      <c r="D205" s="32">
        <v>3</v>
      </c>
      <c r="E205" s="5" t="s">
        <v>310</v>
      </c>
      <c r="F205" s="29">
        <f>SUM(G205:H205)</f>
        <v>0</v>
      </c>
      <c r="G205" s="29"/>
      <c r="H205" s="29"/>
      <c r="I205" s="29">
        <v>0</v>
      </c>
      <c r="J205" s="29">
        <v>0</v>
      </c>
      <c r="K205" s="29">
        <v>0</v>
      </c>
      <c r="L205" s="29">
        <v>0</v>
      </c>
    </row>
    <row r="206" spans="1:12" ht="27" x14ac:dyDescent="0.3">
      <c r="A206" s="35">
        <v>2734</v>
      </c>
      <c r="B206" s="32" t="s">
        <v>12</v>
      </c>
      <c r="C206" s="32">
        <v>3</v>
      </c>
      <c r="D206" s="32">
        <v>4</v>
      </c>
      <c r="E206" s="5" t="s">
        <v>311</v>
      </c>
      <c r="F206" s="29">
        <f>SUM(G206:H206)</f>
        <v>0</v>
      </c>
      <c r="G206" s="29"/>
      <c r="H206" s="29"/>
      <c r="I206" s="29">
        <v>0</v>
      </c>
      <c r="J206" s="29">
        <v>0</v>
      </c>
      <c r="K206" s="29">
        <v>0</v>
      </c>
      <c r="L206" s="29">
        <v>0</v>
      </c>
    </row>
    <row r="207" spans="1:12" x14ac:dyDescent="0.3">
      <c r="A207" s="35">
        <v>2740</v>
      </c>
      <c r="B207" s="32" t="s">
        <v>12</v>
      </c>
      <c r="C207" s="32">
        <v>4</v>
      </c>
      <c r="D207" s="32">
        <v>0</v>
      </c>
      <c r="E207" s="5" t="s">
        <v>312</v>
      </c>
      <c r="F207" s="29">
        <f>SUM(F209)</f>
        <v>0</v>
      </c>
      <c r="G207" s="29">
        <f>SUM(G209)</f>
        <v>0</v>
      </c>
      <c r="H207" s="29">
        <f>SUM(H209)</f>
        <v>0</v>
      </c>
      <c r="I207" s="29">
        <v>0</v>
      </c>
      <c r="J207" s="29">
        <v>0</v>
      </c>
      <c r="K207" s="29">
        <v>0</v>
      </c>
      <c r="L207" s="29">
        <v>0</v>
      </c>
    </row>
    <row r="208" spans="1:12" s="36" customFormat="1" x14ac:dyDescent="0.3">
      <c r="A208" s="35"/>
      <c r="B208" s="32"/>
      <c r="C208" s="32"/>
      <c r="D208" s="32"/>
      <c r="E208" s="5" t="s">
        <v>156</v>
      </c>
      <c r="F208" s="29"/>
      <c r="G208" s="29"/>
      <c r="H208" s="29"/>
      <c r="I208" s="29"/>
      <c r="J208" s="29"/>
      <c r="K208" s="29"/>
      <c r="L208" s="29"/>
    </row>
    <row r="209" spans="1:12" x14ac:dyDescent="0.3">
      <c r="A209" s="35">
        <v>2741</v>
      </c>
      <c r="B209" s="32" t="s">
        <v>12</v>
      </c>
      <c r="C209" s="32">
        <v>4</v>
      </c>
      <c r="D209" s="32">
        <v>1</v>
      </c>
      <c r="E209" s="5" t="s">
        <v>312</v>
      </c>
      <c r="F209" s="29">
        <f>SUM(G209:H209)</f>
        <v>0</v>
      </c>
      <c r="G209" s="29"/>
      <c r="H209" s="29"/>
      <c r="I209" s="29">
        <v>0</v>
      </c>
      <c r="J209" s="29">
        <v>0</v>
      </c>
      <c r="K209" s="29">
        <v>0</v>
      </c>
      <c r="L209" s="29">
        <v>0</v>
      </c>
    </row>
    <row r="210" spans="1:12" ht="27" x14ac:dyDescent="0.3">
      <c r="A210" s="35">
        <v>2750</v>
      </c>
      <c r="B210" s="32" t="s">
        <v>12</v>
      </c>
      <c r="C210" s="32">
        <v>5</v>
      </c>
      <c r="D210" s="32">
        <v>0</v>
      </c>
      <c r="E210" s="5" t="s">
        <v>313</v>
      </c>
      <c r="F210" s="29">
        <f>SUM(F212)</f>
        <v>0</v>
      </c>
      <c r="G210" s="29">
        <f>SUM(G212)</f>
        <v>0</v>
      </c>
      <c r="H210" s="29">
        <f>SUM(H212)</f>
        <v>0</v>
      </c>
      <c r="I210" s="29">
        <v>0</v>
      </c>
      <c r="J210" s="29">
        <v>0</v>
      </c>
      <c r="K210" s="29">
        <v>0</v>
      </c>
      <c r="L210" s="29">
        <v>0</v>
      </c>
    </row>
    <row r="211" spans="1:12" s="36" customFormat="1" x14ac:dyDescent="0.3">
      <c r="A211" s="35"/>
      <c r="B211" s="32"/>
      <c r="C211" s="32"/>
      <c r="D211" s="32"/>
      <c r="E211" s="5" t="s">
        <v>156</v>
      </c>
      <c r="F211" s="29"/>
      <c r="G211" s="29"/>
      <c r="H211" s="29"/>
      <c r="I211" s="29"/>
      <c r="J211" s="29"/>
      <c r="K211" s="29"/>
      <c r="L211" s="29"/>
    </row>
    <row r="212" spans="1:12" ht="27" x14ac:dyDescent="0.3">
      <c r="A212" s="35">
        <v>2751</v>
      </c>
      <c r="B212" s="32" t="s">
        <v>12</v>
      </c>
      <c r="C212" s="32">
        <v>5</v>
      </c>
      <c r="D212" s="32">
        <v>1</v>
      </c>
      <c r="E212" s="5" t="s">
        <v>313</v>
      </c>
      <c r="F212" s="29">
        <f>SUM(G212:H212)</f>
        <v>0</v>
      </c>
      <c r="G212" s="29"/>
      <c r="H212" s="29"/>
      <c r="I212" s="29">
        <v>0</v>
      </c>
      <c r="J212" s="29">
        <v>0</v>
      </c>
      <c r="K212" s="29">
        <v>0</v>
      </c>
      <c r="L212" s="29">
        <v>0</v>
      </c>
    </row>
    <row r="213" spans="1:12" x14ac:dyDescent="0.3">
      <c r="A213" s="35">
        <v>2760</v>
      </c>
      <c r="B213" s="32" t="s">
        <v>12</v>
      </c>
      <c r="C213" s="32">
        <v>6</v>
      </c>
      <c r="D213" s="32">
        <v>0</v>
      </c>
      <c r="E213" s="5" t="s">
        <v>314</v>
      </c>
      <c r="F213" s="29">
        <f>SUM(F215:F216)</f>
        <v>0</v>
      </c>
      <c r="G213" s="29">
        <f>SUM(G215:G216)</f>
        <v>0</v>
      </c>
      <c r="H213" s="29">
        <f>SUM(H215:H216)</f>
        <v>0</v>
      </c>
      <c r="I213" s="29">
        <v>0</v>
      </c>
      <c r="J213" s="29">
        <v>0</v>
      </c>
      <c r="K213" s="29">
        <v>0</v>
      </c>
      <c r="L213" s="29">
        <v>0</v>
      </c>
    </row>
    <row r="214" spans="1:12" s="36" customFormat="1" x14ac:dyDescent="0.3">
      <c r="A214" s="35"/>
      <c r="B214" s="32"/>
      <c r="C214" s="32"/>
      <c r="D214" s="32"/>
      <c r="E214" s="5" t="s">
        <v>156</v>
      </c>
      <c r="F214" s="29"/>
      <c r="G214" s="29"/>
      <c r="H214" s="29"/>
      <c r="I214" s="29"/>
      <c r="J214" s="29"/>
      <c r="K214" s="29"/>
      <c r="L214" s="29"/>
    </row>
    <row r="215" spans="1:12" ht="27" x14ac:dyDescent="0.3">
      <c r="A215" s="35">
        <v>2761</v>
      </c>
      <c r="B215" s="32" t="s">
        <v>12</v>
      </c>
      <c r="C215" s="32">
        <v>6</v>
      </c>
      <c r="D215" s="32">
        <v>1</v>
      </c>
      <c r="E215" s="5" t="s">
        <v>315</v>
      </c>
      <c r="F215" s="29">
        <f>SUM(G215:H215)</f>
        <v>0</v>
      </c>
      <c r="G215" s="29"/>
      <c r="H215" s="29"/>
      <c r="I215" s="29">
        <v>0</v>
      </c>
      <c r="J215" s="29">
        <v>0</v>
      </c>
      <c r="K215" s="29">
        <v>0</v>
      </c>
      <c r="L215" s="29">
        <v>0</v>
      </c>
    </row>
    <row r="216" spans="1:12" x14ac:dyDescent="0.3">
      <c r="A216" s="35">
        <v>2762</v>
      </c>
      <c r="B216" s="32" t="s">
        <v>12</v>
      </c>
      <c r="C216" s="32">
        <v>6</v>
      </c>
      <c r="D216" s="32">
        <v>2</v>
      </c>
      <c r="E216" s="5" t="s">
        <v>314</v>
      </c>
      <c r="F216" s="29">
        <f>SUM(G216:H216)</f>
        <v>0</v>
      </c>
      <c r="G216" s="29"/>
      <c r="H216" s="29"/>
      <c r="I216" s="29">
        <v>0</v>
      </c>
      <c r="J216" s="29">
        <v>0</v>
      </c>
      <c r="K216" s="29">
        <v>0</v>
      </c>
      <c r="L216" s="29">
        <v>0</v>
      </c>
    </row>
    <row r="217" spans="1:12" s="33" customFormat="1" ht="40.5" x14ac:dyDescent="0.25">
      <c r="A217" s="35">
        <v>2800</v>
      </c>
      <c r="B217" s="32" t="s">
        <v>13</v>
      </c>
      <c r="C217" s="32">
        <v>0</v>
      </c>
      <c r="D217" s="32">
        <v>0</v>
      </c>
      <c r="E217" s="5" t="s">
        <v>316</v>
      </c>
      <c r="F217" s="29">
        <f>+F219+F222+F231+F236+F241+F244</f>
        <v>1402327.2000000002</v>
      </c>
      <c r="G217" s="29">
        <f t="shared" ref="G217:L217" si="14">+G219+G222+G231+G236+G241+G244</f>
        <v>1391627.2000000002</v>
      </c>
      <c r="H217" s="29">
        <f t="shared" si="14"/>
        <v>10700</v>
      </c>
      <c r="I217" s="29">
        <f t="shared" si="14"/>
        <v>351098.00158730161</v>
      </c>
      <c r="J217" s="29">
        <f t="shared" si="14"/>
        <v>720939.06666666665</v>
      </c>
      <c r="K217" s="29">
        <f t="shared" si="14"/>
        <v>1044443.0591269843</v>
      </c>
      <c r="L217" s="29">
        <f t="shared" si="14"/>
        <v>1402327.2000000002</v>
      </c>
    </row>
    <row r="218" spans="1:12" x14ac:dyDescent="0.3">
      <c r="A218" s="31"/>
      <c r="B218" s="32"/>
      <c r="C218" s="32"/>
      <c r="D218" s="32"/>
      <c r="E218" s="5" t="s">
        <v>154</v>
      </c>
      <c r="F218" s="29"/>
      <c r="G218" s="29"/>
      <c r="H218" s="29"/>
      <c r="I218" s="29"/>
      <c r="J218" s="29"/>
      <c r="K218" s="29"/>
      <c r="L218" s="29"/>
    </row>
    <row r="219" spans="1:12" x14ac:dyDescent="0.3">
      <c r="A219" s="35">
        <v>2810</v>
      </c>
      <c r="B219" s="32" t="s">
        <v>13</v>
      </c>
      <c r="C219" s="32">
        <v>1</v>
      </c>
      <c r="D219" s="32">
        <v>0</v>
      </c>
      <c r="E219" s="5" t="s">
        <v>317</v>
      </c>
      <c r="F219" s="29">
        <f>+F221</f>
        <v>661973.1</v>
      </c>
      <c r="G219" s="29">
        <f t="shared" ref="G219:L219" si="15">+G221</f>
        <v>661973.1</v>
      </c>
      <c r="H219" s="29"/>
      <c r="I219" s="29">
        <f t="shared" si="15"/>
        <v>155781.3103174603</v>
      </c>
      <c r="J219" s="29">
        <f t="shared" si="15"/>
        <v>334402.64285714284</v>
      </c>
      <c r="K219" s="29">
        <f t="shared" si="15"/>
        <v>479088.86785714305</v>
      </c>
      <c r="L219" s="29">
        <f t="shared" si="15"/>
        <v>661973.1</v>
      </c>
    </row>
    <row r="220" spans="1:12" s="36" customFormat="1" x14ac:dyDescent="0.3">
      <c r="A220" s="35"/>
      <c r="B220" s="32"/>
      <c r="C220" s="32"/>
      <c r="D220" s="32"/>
      <c r="E220" s="5" t="s">
        <v>156</v>
      </c>
      <c r="F220" s="29"/>
      <c r="G220" s="29"/>
      <c r="H220" s="29"/>
      <c r="I220" s="29"/>
      <c r="J220" s="29"/>
      <c r="K220" s="29"/>
      <c r="L220" s="29"/>
    </row>
    <row r="221" spans="1:12" x14ac:dyDescent="0.3">
      <c r="A221" s="35">
        <v>2811</v>
      </c>
      <c r="B221" s="32" t="s">
        <v>13</v>
      </c>
      <c r="C221" s="32">
        <v>1</v>
      </c>
      <c r="D221" s="32">
        <v>1</v>
      </c>
      <c r="E221" s="5" t="s">
        <v>317</v>
      </c>
      <c r="F221" s="29">
        <f>+'4.Gorcarakan ev tntesagitakan'!G543</f>
        <v>661973.1</v>
      </c>
      <c r="G221" s="29">
        <f>+'4.Gorcarakan ev tntesagitakan'!H543</f>
        <v>661973.1</v>
      </c>
      <c r="H221" s="29"/>
      <c r="I221" s="29">
        <f>+'4.Gorcarakan ev tntesagitakan'!J543</f>
        <v>155781.3103174603</v>
      </c>
      <c r="J221" s="29">
        <f>+'4.Gorcarakan ev tntesagitakan'!K543</f>
        <v>334402.64285714284</v>
      </c>
      <c r="K221" s="29">
        <f>+'4.Gorcarakan ev tntesagitakan'!L543</f>
        <v>479088.86785714305</v>
      </c>
      <c r="L221" s="29">
        <f>+'4.Gorcarakan ev tntesagitakan'!M543</f>
        <v>661973.1</v>
      </c>
    </row>
    <row r="222" spans="1:12" x14ac:dyDescent="0.3">
      <c r="A222" s="35">
        <v>2820</v>
      </c>
      <c r="B222" s="32" t="s">
        <v>13</v>
      </c>
      <c r="C222" s="32">
        <v>2</v>
      </c>
      <c r="D222" s="32">
        <v>0</v>
      </c>
      <c r="E222" s="5" t="s">
        <v>318</v>
      </c>
      <c r="F222" s="29">
        <f>+'4.Gorcarakan ev tntesagitakan'!G554</f>
        <v>710839.5</v>
      </c>
      <c r="G222" s="29">
        <f>+'4.Gorcarakan ev tntesagitakan'!H554</f>
        <v>700139.5</v>
      </c>
      <c r="H222" s="29">
        <f>+'4.Gorcarakan ev tntesagitakan'!I554</f>
        <v>10700</v>
      </c>
      <c r="I222" s="29">
        <f>+'4.Gorcarakan ev tntesagitakan'!J554</f>
        <v>181905.26587301589</v>
      </c>
      <c r="J222" s="29">
        <f>+'4.Gorcarakan ev tntesagitakan'!K554</f>
        <v>360528.17301587301</v>
      </c>
      <c r="K222" s="29">
        <f>+'4.Gorcarakan ev tntesagitakan'!L554</f>
        <v>536307.84523809527</v>
      </c>
      <c r="L222" s="29">
        <f>+'4.Gorcarakan ev tntesagitakan'!M554</f>
        <v>710839.5</v>
      </c>
    </row>
    <row r="223" spans="1:12" s="36" customFormat="1" x14ac:dyDescent="0.3">
      <c r="A223" s="35"/>
      <c r="B223" s="32"/>
      <c r="C223" s="32"/>
      <c r="D223" s="32"/>
      <c r="E223" s="5" t="s">
        <v>156</v>
      </c>
      <c r="F223" s="29"/>
      <c r="G223" s="29"/>
      <c r="H223" s="29"/>
      <c r="I223" s="29"/>
      <c r="J223" s="29"/>
      <c r="K223" s="29"/>
      <c r="L223" s="29"/>
    </row>
    <row r="224" spans="1:12" x14ac:dyDescent="0.3">
      <c r="A224" s="35">
        <v>2821</v>
      </c>
      <c r="B224" s="32" t="s">
        <v>13</v>
      </c>
      <c r="C224" s="32">
        <v>2</v>
      </c>
      <c r="D224" s="32">
        <v>1</v>
      </c>
      <c r="E224" s="5" t="s">
        <v>319</v>
      </c>
      <c r="F224" s="29">
        <f>+'4.Gorcarakan ev tntesagitakan'!G556</f>
        <v>57460.1</v>
      </c>
      <c r="G224" s="29">
        <f>+'4.Gorcarakan ev tntesagitakan'!H556</f>
        <v>57460.1</v>
      </c>
      <c r="H224" s="29"/>
      <c r="I224" s="29">
        <f>+'4.Gorcarakan ev tntesagitakan'!J556</f>
        <v>14233.488888888889</v>
      </c>
      <c r="J224" s="29">
        <f>+'4.Gorcarakan ev tntesagitakan'!K556</f>
        <v>28404.277777777777</v>
      </c>
      <c r="K224" s="29">
        <f>+'4.Gorcarakan ev tntesagitakan'!L556</f>
        <v>42603.62777777783</v>
      </c>
      <c r="L224" s="29">
        <f>+'4.Gorcarakan ev tntesagitakan'!M556</f>
        <v>57460.1</v>
      </c>
    </row>
    <row r="225" spans="1:12" x14ac:dyDescent="0.3">
      <c r="A225" s="35">
        <v>2822</v>
      </c>
      <c r="B225" s="32" t="s">
        <v>13</v>
      </c>
      <c r="C225" s="32">
        <v>2</v>
      </c>
      <c r="D225" s="32">
        <v>2</v>
      </c>
      <c r="E225" s="5" t="s">
        <v>320</v>
      </c>
      <c r="F225" s="29">
        <f>+'4.Gorcarakan ev tntesagitakan'!G562</f>
        <v>65321.7</v>
      </c>
      <c r="G225" s="29">
        <f>+'4.Gorcarakan ev tntesagitakan'!H562</f>
        <v>65321.7</v>
      </c>
      <c r="H225" s="29"/>
      <c r="I225" s="29">
        <f>+'4.Gorcarakan ev tntesagitakan'!J562</f>
        <v>19303.390476190478</v>
      </c>
      <c r="J225" s="29">
        <f>+'4.Gorcarakan ev tntesagitakan'!K562</f>
        <v>37569.522222222222</v>
      </c>
      <c r="K225" s="29">
        <f>+'4.Gorcarakan ev tntesagitakan'!L562</f>
        <v>50213.172222222202</v>
      </c>
      <c r="L225" s="29">
        <f>+'4.Gorcarakan ev tntesagitakan'!M562</f>
        <v>65321.7</v>
      </c>
    </row>
    <row r="226" spans="1:12" x14ac:dyDescent="0.3">
      <c r="A226" s="35">
        <v>2823</v>
      </c>
      <c r="B226" s="32" t="s">
        <v>13</v>
      </c>
      <c r="C226" s="32">
        <v>2</v>
      </c>
      <c r="D226" s="32">
        <v>3</v>
      </c>
      <c r="E226" s="5" t="s">
        <v>321</v>
      </c>
      <c r="F226" s="29">
        <f>+'4.Gorcarakan ev tntesagitakan'!G568</f>
        <v>577357.70000000007</v>
      </c>
      <c r="G226" s="29">
        <f>+'4.Gorcarakan ev tntesagitakan'!H568</f>
        <v>577357.70000000007</v>
      </c>
      <c r="H226" s="29"/>
      <c r="I226" s="29">
        <f>+'4.Gorcarakan ev tntesagitakan'!J568</f>
        <v>146523.14841269841</v>
      </c>
      <c r="J226" s="29">
        <f>+'4.Gorcarakan ev tntesagitakan'!K568</f>
        <v>290863.89682539681</v>
      </c>
      <c r="K226" s="29">
        <f>+'4.Gorcarakan ev tntesagitakan'!L568</f>
        <v>434725.56904761901</v>
      </c>
      <c r="L226" s="29">
        <f>+'4.Gorcarakan ev tntesagitakan'!M568</f>
        <v>577357.70000000007</v>
      </c>
    </row>
    <row r="227" spans="1:12" x14ac:dyDescent="0.3">
      <c r="A227" s="35">
        <v>2824</v>
      </c>
      <c r="B227" s="32" t="s">
        <v>13</v>
      </c>
      <c r="C227" s="32">
        <v>2</v>
      </c>
      <c r="D227" s="32">
        <v>4</v>
      </c>
      <c r="E227" s="5" t="s">
        <v>322</v>
      </c>
      <c r="F227" s="29">
        <f>SUM(G227:H227)</f>
        <v>0</v>
      </c>
      <c r="G227" s="29"/>
      <c r="H227" s="29"/>
      <c r="I227" s="29">
        <v>0</v>
      </c>
      <c r="J227" s="29">
        <v>0</v>
      </c>
      <c r="K227" s="29">
        <v>0</v>
      </c>
      <c r="L227" s="29">
        <v>0</v>
      </c>
    </row>
    <row r="228" spans="1:12" x14ac:dyDescent="0.3">
      <c r="A228" s="35">
        <v>2825</v>
      </c>
      <c r="B228" s="32" t="s">
        <v>13</v>
      </c>
      <c r="C228" s="32">
        <v>2</v>
      </c>
      <c r="D228" s="32">
        <v>5</v>
      </c>
      <c r="E228" s="5" t="s">
        <v>323</v>
      </c>
      <c r="F228" s="29">
        <f>SUM(G228:H228)</f>
        <v>0</v>
      </c>
      <c r="G228" s="29"/>
      <c r="H228" s="29"/>
      <c r="I228" s="29">
        <v>0</v>
      </c>
      <c r="J228" s="29">
        <v>0</v>
      </c>
      <c r="K228" s="29">
        <v>0</v>
      </c>
      <c r="L228" s="29">
        <v>0</v>
      </c>
    </row>
    <row r="229" spans="1:12" x14ac:dyDescent="0.3">
      <c r="A229" s="35">
        <v>2826</v>
      </c>
      <c r="B229" s="32" t="s">
        <v>13</v>
      </c>
      <c r="C229" s="32">
        <v>2</v>
      </c>
      <c r="D229" s="32">
        <v>6</v>
      </c>
      <c r="E229" s="5" t="s">
        <v>324</v>
      </c>
      <c r="F229" s="29">
        <f>SUM(G229:H229)</f>
        <v>0</v>
      </c>
      <c r="G229" s="29"/>
      <c r="H229" s="29"/>
      <c r="I229" s="29">
        <v>0</v>
      </c>
      <c r="J229" s="29">
        <v>0</v>
      </c>
      <c r="K229" s="29">
        <v>0</v>
      </c>
      <c r="L229" s="29">
        <v>0</v>
      </c>
    </row>
    <row r="230" spans="1:12" ht="27" x14ac:dyDescent="0.3">
      <c r="A230" s="35">
        <v>2827</v>
      </c>
      <c r="B230" s="32" t="s">
        <v>13</v>
      </c>
      <c r="C230" s="32">
        <v>2</v>
      </c>
      <c r="D230" s="32">
        <v>7</v>
      </c>
      <c r="E230" s="5" t="s">
        <v>325</v>
      </c>
      <c r="F230" s="29">
        <f>+'4.Gorcarakan ev tntesagitakan'!G587</f>
        <v>10700</v>
      </c>
      <c r="G230" s="29">
        <f>+'4.Gorcarakan ev tntesagitakan'!H587</f>
        <v>0</v>
      </c>
      <c r="H230" s="29">
        <f>+'4.Gorcarakan ev tntesagitakan'!I587</f>
        <v>10700</v>
      </c>
      <c r="I230" s="29">
        <f>+'4.Gorcarakan ev tntesagitakan'!J587</f>
        <v>1845.2380952380952</v>
      </c>
      <c r="J230" s="29">
        <f>+'4.Gorcarakan ev tntesagitakan'!K587</f>
        <v>3690.4761904761904</v>
      </c>
      <c r="K230" s="29">
        <f>+'4.Gorcarakan ev tntesagitakan'!L587</f>
        <v>8765.4761904761908</v>
      </c>
      <c r="L230" s="29">
        <f>+'4.Gorcarakan ev tntesagitakan'!M587</f>
        <v>10700</v>
      </c>
    </row>
    <row r="231" spans="1:12" ht="40.5" x14ac:dyDescent="0.3">
      <c r="A231" s="35">
        <v>2830</v>
      </c>
      <c r="B231" s="32" t="s">
        <v>13</v>
      </c>
      <c r="C231" s="32">
        <v>3</v>
      </c>
      <c r="D231" s="32">
        <v>0</v>
      </c>
      <c r="E231" s="5" t="s">
        <v>326</v>
      </c>
      <c r="F231" s="29">
        <f>SUM(F233:F235)</f>
        <v>0</v>
      </c>
      <c r="G231" s="29">
        <f>SUM(G233:G235)</f>
        <v>0</v>
      </c>
      <c r="H231" s="29">
        <f>SUM(H233:H235)</f>
        <v>0</v>
      </c>
      <c r="I231" s="29">
        <v>0</v>
      </c>
      <c r="J231" s="29">
        <v>0</v>
      </c>
      <c r="K231" s="29">
        <v>0</v>
      </c>
      <c r="L231" s="29">
        <v>0</v>
      </c>
    </row>
    <row r="232" spans="1:12" s="36" customFormat="1" x14ac:dyDescent="0.3">
      <c r="A232" s="35"/>
      <c r="B232" s="32"/>
      <c r="C232" s="32"/>
      <c r="D232" s="32"/>
      <c r="E232" s="5" t="s">
        <v>156</v>
      </c>
      <c r="F232" s="29"/>
      <c r="G232" s="29"/>
      <c r="H232" s="29"/>
      <c r="I232" s="29"/>
      <c r="J232" s="29"/>
      <c r="K232" s="29"/>
      <c r="L232" s="29"/>
    </row>
    <row r="233" spans="1:12" x14ac:dyDescent="0.3">
      <c r="A233" s="35">
        <v>2831</v>
      </c>
      <c r="B233" s="32" t="s">
        <v>13</v>
      </c>
      <c r="C233" s="32">
        <v>3</v>
      </c>
      <c r="D233" s="32">
        <v>1</v>
      </c>
      <c r="E233" s="5" t="s">
        <v>327</v>
      </c>
      <c r="F233" s="29">
        <f>SUM(G233:H233)</f>
        <v>0</v>
      </c>
      <c r="G233" s="29"/>
      <c r="H233" s="29"/>
      <c r="I233" s="29">
        <v>0</v>
      </c>
      <c r="J233" s="29">
        <v>0</v>
      </c>
      <c r="K233" s="29">
        <v>0</v>
      </c>
      <c r="L233" s="29">
        <v>0</v>
      </c>
    </row>
    <row r="234" spans="1:12" x14ac:dyDescent="0.3">
      <c r="A234" s="35">
        <v>2832</v>
      </c>
      <c r="B234" s="32" t="s">
        <v>13</v>
      </c>
      <c r="C234" s="32">
        <v>3</v>
      </c>
      <c r="D234" s="32">
        <v>2</v>
      </c>
      <c r="E234" s="5" t="s">
        <v>328</v>
      </c>
      <c r="F234" s="29">
        <f>SUM(G234:H234)</f>
        <v>0</v>
      </c>
      <c r="G234" s="29"/>
      <c r="H234" s="29"/>
      <c r="I234" s="29">
        <v>0</v>
      </c>
      <c r="J234" s="29">
        <v>0</v>
      </c>
      <c r="K234" s="29">
        <v>0</v>
      </c>
      <c r="L234" s="29">
        <v>0</v>
      </c>
    </row>
    <row r="235" spans="1:12" x14ac:dyDescent="0.3">
      <c r="A235" s="35">
        <v>2833</v>
      </c>
      <c r="B235" s="32" t="s">
        <v>13</v>
      </c>
      <c r="C235" s="32">
        <v>3</v>
      </c>
      <c r="D235" s="32">
        <v>3</v>
      </c>
      <c r="E235" s="5" t="s">
        <v>329</v>
      </c>
      <c r="F235" s="29">
        <f>SUM(G235:H235)</f>
        <v>0</v>
      </c>
      <c r="G235" s="29"/>
      <c r="H235" s="29"/>
      <c r="I235" s="29">
        <v>0</v>
      </c>
      <c r="J235" s="29">
        <v>0</v>
      </c>
      <c r="K235" s="29">
        <v>0</v>
      </c>
      <c r="L235" s="29">
        <v>0</v>
      </c>
    </row>
    <row r="236" spans="1:12" x14ac:dyDescent="0.3">
      <c r="A236" s="35">
        <v>2840</v>
      </c>
      <c r="B236" s="32" t="s">
        <v>13</v>
      </c>
      <c r="C236" s="32">
        <v>4</v>
      </c>
      <c r="D236" s="32">
        <v>0</v>
      </c>
      <c r="E236" s="5" t="s">
        <v>330</v>
      </c>
      <c r="F236" s="29">
        <f>+F239</f>
        <v>11200</v>
      </c>
      <c r="G236" s="29">
        <f t="shared" ref="G236:L236" si="16">+G239</f>
        <v>11200</v>
      </c>
      <c r="H236" s="29">
        <f t="shared" si="16"/>
        <v>0</v>
      </c>
      <c r="I236" s="29">
        <f t="shared" si="16"/>
        <v>5215.8730158730159</v>
      </c>
      <c r="J236" s="29">
        <f t="shared" si="16"/>
        <v>10431.746031746001</v>
      </c>
      <c r="K236" s="29">
        <f t="shared" si="16"/>
        <v>10731.746031746001</v>
      </c>
      <c r="L236" s="29">
        <f t="shared" si="16"/>
        <v>11200</v>
      </c>
    </row>
    <row r="237" spans="1:12" s="36" customFormat="1" x14ac:dyDescent="0.3">
      <c r="A237" s="35"/>
      <c r="B237" s="32"/>
      <c r="C237" s="32"/>
      <c r="D237" s="32"/>
      <c r="E237" s="5" t="s">
        <v>156</v>
      </c>
      <c r="F237" s="29"/>
      <c r="G237" s="29"/>
      <c r="H237" s="29"/>
      <c r="I237" s="29"/>
      <c r="J237" s="29"/>
      <c r="K237" s="29"/>
      <c r="L237" s="29"/>
    </row>
    <row r="238" spans="1:12" x14ac:dyDescent="0.3">
      <c r="A238" s="35">
        <v>2841</v>
      </c>
      <c r="B238" s="32" t="s">
        <v>13</v>
      </c>
      <c r="C238" s="32">
        <v>4</v>
      </c>
      <c r="D238" s="32">
        <v>1</v>
      </c>
      <c r="E238" s="5" t="s">
        <v>331</v>
      </c>
      <c r="F238" s="29">
        <f>SUM(G238:H238)</f>
        <v>0</v>
      </c>
      <c r="G238" s="29"/>
      <c r="H238" s="29"/>
      <c r="I238" s="29">
        <v>0</v>
      </c>
      <c r="J238" s="29">
        <v>0</v>
      </c>
      <c r="K238" s="29">
        <v>0</v>
      </c>
      <c r="L238" s="29">
        <v>0</v>
      </c>
    </row>
    <row r="239" spans="1:12" ht="27" x14ac:dyDescent="0.3">
      <c r="A239" s="35">
        <v>2842</v>
      </c>
      <c r="B239" s="32" t="s">
        <v>13</v>
      </c>
      <c r="C239" s="32">
        <v>4</v>
      </c>
      <c r="D239" s="32">
        <v>2</v>
      </c>
      <c r="E239" s="5" t="s">
        <v>332</v>
      </c>
      <c r="F239" s="29">
        <f>+'4.Gorcarakan ev tntesagitakan'!G614</f>
        <v>11200</v>
      </c>
      <c r="G239" s="29">
        <f>+'4.Gorcarakan ev tntesagitakan'!H614</f>
        <v>11200</v>
      </c>
      <c r="H239" s="29">
        <f>+'4.Gorcarakan ev tntesagitakan'!I614</f>
        <v>0</v>
      </c>
      <c r="I239" s="29">
        <f>+'4.Gorcarakan ev tntesagitakan'!J614</f>
        <v>5215.8730158730159</v>
      </c>
      <c r="J239" s="29">
        <f>+'4.Gorcarakan ev tntesagitakan'!K614</f>
        <v>10431.746031746001</v>
      </c>
      <c r="K239" s="29">
        <f>+'4.Gorcarakan ev tntesagitakan'!L614</f>
        <v>10731.746031746001</v>
      </c>
      <c r="L239" s="29">
        <f>+'4.Gorcarakan ev tntesagitakan'!M614</f>
        <v>11200</v>
      </c>
    </row>
    <row r="240" spans="1:12" x14ac:dyDescent="0.3">
      <c r="A240" s="35">
        <v>2843</v>
      </c>
      <c r="B240" s="32" t="s">
        <v>13</v>
      </c>
      <c r="C240" s="32">
        <v>4</v>
      </c>
      <c r="D240" s="32">
        <v>3</v>
      </c>
      <c r="E240" s="5" t="s">
        <v>330</v>
      </c>
      <c r="F240" s="29">
        <f>SUM(G240:H240)</f>
        <v>0</v>
      </c>
      <c r="G240" s="29"/>
      <c r="H240" s="29"/>
      <c r="I240" s="29">
        <v>0</v>
      </c>
      <c r="J240" s="29">
        <v>0</v>
      </c>
      <c r="K240" s="29">
        <v>0</v>
      </c>
      <c r="L240" s="29">
        <v>0</v>
      </c>
    </row>
    <row r="241" spans="1:12" ht="27" x14ac:dyDescent="0.3">
      <c r="A241" s="35">
        <v>2850</v>
      </c>
      <c r="B241" s="32" t="s">
        <v>13</v>
      </c>
      <c r="C241" s="32">
        <v>5</v>
      </c>
      <c r="D241" s="32">
        <v>0</v>
      </c>
      <c r="E241" s="6" t="s">
        <v>333</v>
      </c>
      <c r="F241" s="29">
        <f>SUM(F243)</f>
        <v>0</v>
      </c>
      <c r="G241" s="29">
        <f>SUM(G243)</f>
        <v>0</v>
      </c>
      <c r="H241" s="29">
        <f>SUM(H243)</f>
        <v>0</v>
      </c>
      <c r="I241" s="29">
        <v>0</v>
      </c>
      <c r="J241" s="29">
        <v>0</v>
      </c>
      <c r="K241" s="29">
        <v>0</v>
      </c>
      <c r="L241" s="29">
        <v>0</v>
      </c>
    </row>
    <row r="242" spans="1:12" s="36" customFormat="1" x14ac:dyDescent="0.3">
      <c r="A242" s="35"/>
      <c r="B242" s="32"/>
      <c r="C242" s="32"/>
      <c r="D242" s="32"/>
      <c r="E242" s="5" t="s">
        <v>156</v>
      </c>
      <c r="F242" s="29"/>
      <c r="G242" s="29"/>
      <c r="H242" s="29"/>
      <c r="I242" s="29"/>
      <c r="J242" s="29"/>
      <c r="K242" s="29"/>
      <c r="L242" s="29"/>
    </row>
    <row r="243" spans="1:12" ht="27" x14ac:dyDescent="0.3">
      <c r="A243" s="35">
        <v>2851</v>
      </c>
      <c r="B243" s="32" t="s">
        <v>13</v>
      </c>
      <c r="C243" s="32">
        <v>5</v>
      </c>
      <c r="D243" s="32">
        <v>1</v>
      </c>
      <c r="E243" s="6" t="s">
        <v>333</v>
      </c>
      <c r="F243" s="29">
        <f>SUM(G243:H243)</f>
        <v>0</v>
      </c>
      <c r="G243" s="29"/>
      <c r="H243" s="29"/>
      <c r="I243" s="29">
        <v>0</v>
      </c>
      <c r="J243" s="29">
        <v>0</v>
      </c>
      <c r="K243" s="29">
        <v>0</v>
      </c>
      <c r="L243" s="29">
        <v>0</v>
      </c>
    </row>
    <row r="244" spans="1:12" ht="27" x14ac:dyDescent="0.3">
      <c r="A244" s="35">
        <v>2860</v>
      </c>
      <c r="B244" s="32" t="s">
        <v>13</v>
      </c>
      <c r="C244" s="32">
        <v>6</v>
      </c>
      <c r="D244" s="32">
        <v>0</v>
      </c>
      <c r="E244" s="6" t="s">
        <v>334</v>
      </c>
      <c r="F244" s="29">
        <f>+F246</f>
        <v>18314.599999999999</v>
      </c>
      <c r="G244" s="29">
        <f t="shared" ref="G244:L244" si="17">+G246</f>
        <v>18314.599999999999</v>
      </c>
      <c r="H244" s="29">
        <f t="shared" si="17"/>
        <v>0</v>
      </c>
      <c r="I244" s="29">
        <f t="shared" si="17"/>
        <v>8195.5523809523802</v>
      </c>
      <c r="J244" s="29">
        <f t="shared" si="17"/>
        <v>15576.504761904762</v>
      </c>
      <c r="K244" s="29">
        <f t="shared" si="17"/>
        <v>18314.599999999999</v>
      </c>
      <c r="L244" s="29">
        <f t="shared" si="17"/>
        <v>18314.599999999999</v>
      </c>
    </row>
    <row r="245" spans="1:12" s="36" customFormat="1" x14ac:dyDescent="0.3">
      <c r="A245" s="35"/>
      <c r="B245" s="32"/>
      <c r="C245" s="32"/>
      <c r="D245" s="32"/>
      <c r="E245" s="5" t="s">
        <v>156</v>
      </c>
      <c r="F245" s="29"/>
      <c r="G245" s="29"/>
      <c r="H245" s="29"/>
      <c r="I245" s="29"/>
      <c r="J245" s="29"/>
      <c r="K245" s="29"/>
      <c r="L245" s="29"/>
    </row>
    <row r="246" spans="1:12" ht="27" x14ac:dyDescent="0.3">
      <c r="A246" s="35">
        <v>2861</v>
      </c>
      <c r="B246" s="32" t="s">
        <v>13</v>
      </c>
      <c r="C246" s="32">
        <v>6</v>
      </c>
      <c r="D246" s="32">
        <v>1</v>
      </c>
      <c r="E246" s="6" t="s">
        <v>334</v>
      </c>
      <c r="F246" s="29">
        <f>+'4.Gorcarakan ev tntesagitakan'!G630</f>
        <v>18314.599999999999</v>
      </c>
      <c r="G246" s="29">
        <f>+'4.Gorcarakan ev tntesagitakan'!H630</f>
        <v>18314.599999999999</v>
      </c>
      <c r="H246" s="29"/>
      <c r="I246" s="29">
        <f>+'4.Gorcarakan ev tntesagitakan'!J630</f>
        <v>8195.5523809523802</v>
      </c>
      <c r="J246" s="29">
        <f>+'4.Gorcarakan ev tntesagitakan'!K630</f>
        <v>15576.504761904762</v>
      </c>
      <c r="K246" s="29">
        <f>+'4.Gorcarakan ev tntesagitakan'!L630</f>
        <v>18314.599999999999</v>
      </c>
      <c r="L246" s="29">
        <f>+'4.Gorcarakan ev tntesagitakan'!M630</f>
        <v>18314.599999999999</v>
      </c>
    </row>
    <row r="247" spans="1:12" s="33" customFormat="1" ht="40.5" x14ac:dyDescent="0.25">
      <c r="A247" s="35">
        <v>2900</v>
      </c>
      <c r="B247" s="32" t="s">
        <v>14</v>
      </c>
      <c r="C247" s="32">
        <v>0</v>
      </c>
      <c r="D247" s="32">
        <v>0</v>
      </c>
      <c r="E247" s="5" t="s">
        <v>335</v>
      </c>
      <c r="F247" s="29">
        <f>+F249+F253+F257+F261+F265+F269+F272+F275</f>
        <v>796161.88399999996</v>
      </c>
      <c r="G247" s="29">
        <f t="shared" ref="G247:L247" si="18">+G249+G253+G257+G261+G265+G269+G272+G275</f>
        <v>796161.88399999996</v>
      </c>
      <c r="H247" s="29">
        <f t="shared" si="18"/>
        <v>0</v>
      </c>
      <c r="I247" s="29">
        <f t="shared" si="18"/>
        <v>214218.68971428575</v>
      </c>
      <c r="J247" s="29">
        <f t="shared" si="18"/>
        <v>415210.67942857149</v>
      </c>
      <c r="K247" s="29">
        <f t="shared" si="18"/>
        <v>615444.47542857146</v>
      </c>
      <c r="L247" s="29">
        <f t="shared" si="18"/>
        <v>796161.88399999996</v>
      </c>
    </row>
    <row r="248" spans="1:12" x14ac:dyDescent="0.3">
      <c r="A248" s="31"/>
      <c r="B248" s="32"/>
      <c r="C248" s="32"/>
      <c r="D248" s="32"/>
      <c r="E248" s="5" t="s">
        <v>154</v>
      </c>
      <c r="F248" s="29"/>
      <c r="G248" s="29"/>
      <c r="H248" s="29"/>
      <c r="I248" s="29">
        <v>0</v>
      </c>
      <c r="J248" s="29">
        <v>0</v>
      </c>
      <c r="K248" s="29">
        <v>0</v>
      </c>
      <c r="L248" s="29">
        <v>0</v>
      </c>
    </row>
    <row r="249" spans="1:12" ht="27" x14ac:dyDescent="0.3">
      <c r="A249" s="35">
        <v>2910</v>
      </c>
      <c r="B249" s="32" t="s">
        <v>14</v>
      </c>
      <c r="C249" s="32">
        <v>1</v>
      </c>
      <c r="D249" s="32">
        <v>0</v>
      </c>
      <c r="E249" s="5" t="s">
        <v>336</v>
      </c>
      <c r="F249" s="29">
        <f>+F251</f>
        <v>754947.18400000001</v>
      </c>
      <c r="G249" s="29">
        <f t="shared" ref="G249:L249" si="19">+G251</f>
        <v>754947.18400000001</v>
      </c>
      <c r="H249" s="29">
        <f t="shared" si="19"/>
        <v>0</v>
      </c>
      <c r="I249" s="29">
        <f t="shared" si="19"/>
        <v>202197.95796825399</v>
      </c>
      <c r="J249" s="29">
        <f t="shared" si="19"/>
        <v>392031.91593650798</v>
      </c>
      <c r="K249" s="29">
        <f t="shared" si="19"/>
        <v>580927.71193650796</v>
      </c>
      <c r="L249" s="29">
        <f t="shared" si="19"/>
        <v>754947.18400000001</v>
      </c>
    </row>
    <row r="250" spans="1:12" s="36" customFormat="1" x14ac:dyDescent="0.3">
      <c r="A250" s="35"/>
      <c r="B250" s="32"/>
      <c r="C250" s="32"/>
      <c r="D250" s="32"/>
      <c r="E250" s="5" t="s">
        <v>156</v>
      </c>
      <c r="F250" s="29"/>
      <c r="G250" s="29"/>
      <c r="H250" s="29"/>
      <c r="I250" s="29"/>
      <c r="J250" s="29"/>
      <c r="K250" s="29"/>
      <c r="L250" s="29"/>
    </row>
    <row r="251" spans="1:12" x14ac:dyDescent="0.3">
      <c r="A251" s="35">
        <v>2911</v>
      </c>
      <c r="B251" s="32" t="s">
        <v>14</v>
      </c>
      <c r="C251" s="32">
        <v>1</v>
      </c>
      <c r="D251" s="32">
        <v>1</v>
      </c>
      <c r="E251" s="5" t="s">
        <v>337</v>
      </c>
      <c r="F251" s="29">
        <f>+'4.Gorcarakan ev tntesagitakan'!G641</f>
        <v>754947.18400000001</v>
      </c>
      <c r="G251" s="29">
        <f>+'4.Gorcarakan ev tntesagitakan'!H641</f>
        <v>754947.18400000001</v>
      </c>
      <c r="H251" s="29">
        <f>+'4.Gorcarakan ev tntesagitakan'!I641</f>
        <v>0</v>
      </c>
      <c r="I251" s="29">
        <f>+'4.Gorcarakan ev tntesagitakan'!J641</f>
        <v>202197.95796825399</v>
      </c>
      <c r="J251" s="29">
        <f>+'4.Gorcarakan ev tntesagitakan'!K641</f>
        <v>392031.91593650798</v>
      </c>
      <c r="K251" s="29">
        <f>+'4.Gorcarakan ev tntesagitakan'!L641</f>
        <v>580927.71193650796</v>
      </c>
      <c r="L251" s="29">
        <f>+'4.Gorcarakan ev tntesagitakan'!M641</f>
        <v>754947.18400000001</v>
      </c>
    </row>
    <row r="252" spans="1:12" x14ac:dyDescent="0.3">
      <c r="A252" s="35">
        <v>2912</v>
      </c>
      <c r="B252" s="32" t="s">
        <v>14</v>
      </c>
      <c r="C252" s="32">
        <v>1</v>
      </c>
      <c r="D252" s="32">
        <v>2</v>
      </c>
      <c r="E252" s="5" t="s">
        <v>338</v>
      </c>
      <c r="F252" s="29">
        <f>SUM(G252:H252)</f>
        <v>0</v>
      </c>
      <c r="G252" s="29"/>
      <c r="H252" s="29"/>
      <c r="I252" s="29">
        <v>0</v>
      </c>
      <c r="J252" s="29">
        <v>0</v>
      </c>
      <c r="K252" s="29">
        <v>0</v>
      </c>
      <c r="L252" s="29">
        <v>0</v>
      </c>
    </row>
    <row r="253" spans="1:12" x14ac:dyDescent="0.3">
      <c r="A253" s="35">
        <v>2920</v>
      </c>
      <c r="B253" s="32" t="s">
        <v>14</v>
      </c>
      <c r="C253" s="32">
        <v>2</v>
      </c>
      <c r="D253" s="32">
        <v>0</v>
      </c>
      <c r="E253" s="5" t="s">
        <v>339</v>
      </c>
      <c r="F253" s="29">
        <f>SUM(F255:F256)</f>
        <v>0</v>
      </c>
      <c r="G253" s="29">
        <f>SUM(G255:G256)</f>
        <v>0</v>
      </c>
      <c r="H253" s="29">
        <f>SUM(H255:H256)</f>
        <v>0</v>
      </c>
      <c r="I253" s="29">
        <v>0</v>
      </c>
      <c r="J253" s="29">
        <v>0</v>
      </c>
      <c r="K253" s="29">
        <v>0</v>
      </c>
      <c r="L253" s="29">
        <v>0</v>
      </c>
    </row>
    <row r="254" spans="1:12" s="36" customFormat="1" x14ac:dyDescent="0.3">
      <c r="A254" s="35"/>
      <c r="B254" s="32"/>
      <c r="C254" s="32"/>
      <c r="D254" s="32"/>
      <c r="E254" s="5" t="s">
        <v>156</v>
      </c>
      <c r="F254" s="29"/>
      <c r="G254" s="29"/>
      <c r="H254" s="29"/>
      <c r="I254" s="29"/>
      <c r="J254" s="29"/>
      <c r="K254" s="29"/>
      <c r="L254" s="29"/>
    </row>
    <row r="255" spans="1:12" x14ac:dyDescent="0.3">
      <c r="A255" s="35">
        <v>2921</v>
      </c>
      <c r="B255" s="32" t="s">
        <v>14</v>
      </c>
      <c r="C255" s="32">
        <v>2</v>
      </c>
      <c r="D255" s="32">
        <v>1</v>
      </c>
      <c r="E255" s="5" t="s">
        <v>340</v>
      </c>
      <c r="F255" s="29">
        <f>SUM(G255:H255)</f>
        <v>0</v>
      </c>
      <c r="G255" s="29"/>
      <c r="H255" s="29"/>
      <c r="I255" s="29">
        <v>0</v>
      </c>
      <c r="J255" s="29">
        <v>0</v>
      </c>
      <c r="K255" s="29">
        <v>0</v>
      </c>
      <c r="L255" s="29">
        <v>0</v>
      </c>
    </row>
    <row r="256" spans="1:12" x14ac:dyDescent="0.3">
      <c r="A256" s="35">
        <v>2922</v>
      </c>
      <c r="B256" s="32" t="s">
        <v>14</v>
      </c>
      <c r="C256" s="32">
        <v>2</v>
      </c>
      <c r="D256" s="32">
        <v>2</v>
      </c>
      <c r="E256" s="5" t="s">
        <v>341</v>
      </c>
      <c r="F256" s="29">
        <f>SUM(G256:H256)</f>
        <v>0</v>
      </c>
      <c r="G256" s="29"/>
      <c r="H256" s="29"/>
      <c r="I256" s="29">
        <v>0</v>
      </c>
      <c r="J256" s="29">
        <v>0</v>
      </c>
      <c r="K256" s="29">
        <v>0</v>
      </c>
      <c r="L256" s="29">
        <v>0</v>
      </c>
    </row>
    <row r="257" spans="1:12" ht="40.5" x14ac:dyDescent="0.3">
      <c r="A257" s="35">
        <v>2930</v>
      </c>
      <c r="B257" s="32" t="s">
        <v>14</v>
      </c>
      <c r="C257" s="32">
        <v>3</v>
      </c>
      <c r="D257" s="32">
        <v>0</v>
      </c>
      <c r="E257" s="5" t="s">
        <v>342</v>
      </c>
      <c r="F257" s="29">
        <f>SUM(F259:F260)</f>
        <v>0</v>
      </c>
      <c r="G257" s="29">
        <f>SUM(G259:G260)</f>
        <v>0</v>
      </c>
      <c r="H257" s="29">
        <f>SUM(H259:H260)</f>
        <v>0</v>
      </c>
      <c r="I257" s="29">
        <v>0</v>
      </c>
      <c r="J257" s="29">
        <v>0</v>
      </c>
      <c r="K257" s="29">
        <v>0</v>
      </c>
      <c r="L257" s="29">
        <v>0</v>
      </c>
    </row>
    <row r="258" spans="1:12" s="36" customFormat="1" x14ac:dyDescent="0.3">
      <c r="A258" s="35"/>
      <c r="B258" s="32"/>
      <c r="C258" s="32"/>
      <c r="D258" s="32"/>
      <c r="E258" s="5" t="s">
        <v>156</v>
      </c>
      <c r="F258" s="29"/>
      <c r="G258" s="29"/>
      <c r="H258" s="29"/>
      <c r="I258" s="29"/>
      <c r="J258" s="29"/>
      <c r="K258" s="29"/>
      <c r="L258" s="29"/>
    </row>
    <row r="259" spans="1:12" ht="27" x14ac:dyDescent="0.3">
      <c r="A259" s="35">
        <v>2931</v>
      </c>
      <c r="B259" s="32" t="s">
        <v>14</v>
      </c>
      <c r="C259" s="32">
        <v>3</v>
      </c>
      <c r="D259" s="32">
        <v>1</v>
      </c>
      <c r="E259" s="5" t="s">
        <v>343</v>
      </c>
      <c r="F259" s="29">
        <f>SUM(G259:H259)</f>
        <v>0</v>
      </c>
      <c r="G259" s="29"/>
      <c r="H259" s="29"/>
      <c r="I259" s="29">
        <v>0</v>
      </c>
      <c r="J259" s="29">
        <v>0</v>
      </c>
      <c r="K259" s="29">
        <v>0</v>
      </c>
      <c r="L259" s="29">
        <v>0</v>
      </c>
    </row>
    <row r="260" spans="1:12" x14ac:dyDescent="0.3">
      <c r="A260" s="35">
        <v>2932</v>
      </c>
      <c r="B260" s="32" t="s">
        <v>14</v>
      </c>
      <c r="C260" s="32">
        <v>3</v>
      </c>
      <c r="D260" s="32">
        <v>2</v>
      </c>
      <c r="E260" s="5" t="s">
        <v>344</v>
      </c>
      <c r="F260" s="29">
        <f>SUM(G260:H260)</f>
        <v>0</v>
      </c>
      <c r="G260" s="29"/>
      <c r="H260" s="29"/>
      <c r="I260" s="29">
        <v>0</v>
      </c>
      <c r="J260" s="29">
        <v>0</v>
      </c>
      <c r="K260" s="29">
        <v>0</v>
      </c>
      <c r="L260" s="29">
        <v>0</v>
      </c>
    </row>
    <row r="261" spans="1:12" x14ac:dyDescent="0.3">
      <c r="A261" s="35">
        <v>2940</v>
      </c>
      <c r="B261" s="32" t="s">
        <v>14</v>
      </c>
      <c r="C261" s="32">
        <v>4</v>
      </c>
      <c r="D261" s="32">
        <v>0</v>
      </c>
      <c r="E261" s="5" t="s">
        <v>345</v>
      </c>
      <c r="F261" s="29">
        <f>SUM(F263:F264)</f>
        <v>0</v>
      </c>
      <c r="G261" s="29">
        <f>SUM(G263:G264)</f>
        <v>0</v>
      </c>
      <c r="H261" s="29">
        <f>SUM(H263:H264)</f>
        <v>0</v>
      </c>
      <c r="I261" s="29">
        <v>0</v>
      </c>
      <c r="J261" s="29">
        <v>0</v>
      </c>
      <c r="K261" s="29">
        <v>0</v>
      </c>
      <c r="L261" s="29">
        <v>0</v>
      </c>
    </row>
    <row r="262" spans="1:12" s="36" customFormat="1" x14ac:dyDescent="0.3">
      <c r="A262" s="35"/>
      <c r="B262" s="32"/>
      <c r="C262" s="32"/>
      <c r="D262" s="32"/>
      <c r="E262" s="5" t="s">
        <v>156</v>
      </c>
      <c r="F262" s="29"/>
      <c r="G262" s="29"/>
      <c r="H262" s="29"/>
      <c r="I262" s="29"/>
      <c r="J262" s="29"/>
      <c r="K262" s="29"/>
      <c r="L262" s="29"/>
    </row>
    <row r="263" spans="1:12" x14ac:dyDescent="0.3">
      <c r="A263" s="35">
        <v>2941</v>
      </c>
      <c r="B263" s="32" t="s">
        <v>14</v>
      </c>
      <c r="C263" s="32">
        <v>4</v>
      </c>
      <c r="D263" s="32">
        <v>1</v>
      </c>
      <c r="E263" s="5" t="s">
        <v>346</v>
      </c>
      <c r="F263" s="29">
        <f>SUM(G263:H263)</f>
        <v>0</v>
      </c>
      <c r="G263" s="29"/>
      <c r="H263" s="29"/>
      <c r="I263" s="29">
        <v>0</v>
      </c>
      <c r="J263" s="29">
        <v>0</v>
      </c>
      <c r="K263" s="29">
        <v>0</v>
      </c>
      <c r="L263" s="29">
        <v>0</v>
      </c>
    </row>
    <row r="264" spans="1:12" x14ac:dyDescent="0.3">
      <c r="A264" s="35">
        <v>2942</v>
      </c>
      <c r="B264" s="32" t="s">
        <v>14</v>
      </c>
      <c r="C264" s="32">
        <v>4</v>
      </c>
      <c r="D264" s="32">
        <v>2</v>
      </c>
      <c r="E264" s="5" t="s">
        <v>347</v>
      </c>
      <c r="F264" s="29">
        <f>SUM(G264:H264)</f>
        <v>0</v>
      </c>
      <c r="G264" s="29"/>
      <c r="H264" s="29"/>
      <c r="I264" s="29">
        <v>0</v>
      </c>
      <c r="J264" s="29">
        <v>0</v>
      </c>
      <c r="K264" s="29">
        <v>0</v>
      </c>
      <c r="L264" s="29">
        <v>0</v>
      </c>
    </row>
    <row r="265" spans="1:12" x14ac:dyDescent="0.3">
      <c r="A265" s="35">
        <v>2950</v>
      </c>
      <c r="B265" s="32" t="s">
        <v>14</v>
      </c>
      <c r="C265" s="32">
        <v>5</v>
      </c>
      <c r="D265" s="32">
        <v>0</v>
      </c>
      <c r="E265" s="5" t="s">
        <v>348</v>
      </c>
      <c r="F265" s="29">
        <f>SUM(F267:F268)</f>
        <v>0</v>
      </c>
      <c r="G265" s="29">
        <f>SUM(G267:G268)</f>
        <v>0</v>
      </c>
      <c r="H265" s="29">
        <f>SUM(H267:H268)</f>
        <v>0</v>
      </c>
      <c r="I265" s="29">
        <v>0</v>
      </c>
      <c r="J265" s="29">
        <v>0</v>
      </c>
      <c r="K265" s="29">
        <v>0</v>
      </c>
      <c r="L265" s="29">
        <v>0</v>
      </c>
    </row>
    <row r="266" spans="1:12" s="36" customFormat="1" x14ac:dyDescent="0.3">
      <c r="A266" s="35"/>
      <c r="B266" s="32"/>
      <c r="C266" s="32"/>
      <c r="D266" s="32"/>
      <c r="E266" s="5" t="s">
        <v>156</v>
      </c>
      <c r="F266" s="29"/>
      <c r="G266" s="29"/>
      <c r="H266" s="29"/>
      <c r="I266" s="29"/>
      <c r="J266" s="29"/>
      <c r="K266" s="29"/>
      <c r="L266" s="29"/>
    </row>
    <row r="267" spans="1:12" x14ac:dyDescent="0.3">
      <c r="A267" s="35">
        <v>2951</v>
      </c>
      <c r="B267" s="32" t="s">
        <v>14</v>
      </c>
      <c r="C267" s="32">
        <v>5</v>
      </c>
      <c r="D267" s="32">
        <v>1</v>
      </c>
      <c r="E267" s="5" t="s">
        <v>349</v>
      </c>
      <c r="F267" s="29">
        <f>SUM(G267:H267)</f>
        <v>0</v>
      </c>
      <c r="G267" s="29"/>
      <c r="H267" s="29"/>
      <c r="I267" s="29">
        <v>0</v>
      </c>
      <c r="J267" s="29">
        <v>0</v>
      </c>
      <c r="K267" s="29">
        <v>0</v>
      </c>
      <c r="L267" s="29">
        <v>0</v>
      </c>
    </row>
    <row r="268" spans="1:12" x14ac:dyDescent="0.3">
      <c r="A268" s="35">
        <v>2952</v>
      </c>
      <c r="B268" s="32" t="s">
        <v>14</v>
      </c>
      <c r="C268" s="32">
        <v>5</v>
      </c>
      <c r="D268" s="32">
        <v>2</v>
      </c>
      <c r="E268" s="5" t="s">
        <v>350</v>
      </c>
      <c r="F268" s="29">
        <f>SUM(G268:H268)</f>
        <v>0</v>
      </c>
      <c r="G268" s="29"/>
      <c r="H268" s="29"/>
      <c r="I268" s="29">
        <v>0</v>
      </c>
      <c r="J268" s="29">
        <v>0</v>
      </c>
      <c r="K268" s="29">
        <v>0</v>
      </c>
      <c r="L268" s="29">
        <v>0</v>
      </c>
    </row>
    <row r="269" spans="1:12" ht="27" x14ac:dyDescent="0.3">
      <c r="A269" s="35">
        <v>2960</v>
      </c>
      <c r="B269" s="32" t="s">
        <v>14</v>
      </c>
      <c r="C269" s="32">
        <v>6</v>
      </c>
      <c r="D269" s="32">
        <v>0</v>
      </c>
      <c r="E269" s="5" t="s">
        <v>351</v>
      </c>
      <c r="F269" s="29">
        <f>+F271</f>
        <v>41214.699999999997</v>
      </c>
      <c r="G269" s="29">
        <f t="shared" ref="G269:L269" si="20">+G271</f>
        <v>41214.699999999997</v>
      </c>
      <c r="H269" s="29">
        <f t="shared" si="20"/>
        <v>0</v>
      </c>
      <c r="I269" s="29">
        <f t="shared" si="20"/>
        <v>12020.731746031746</v>
      </c>
      <c r="J269" s="29">
        <f t="shared" si="20"/>
        <v>23178.763492063492</v>
      </c>
      <c r="K269" s="29">
        <f t="shared" si="20"/>
        <v>34516.763492063488</v>
      </c>
      <c r="L269" s="29">
        <f t="shared" si="20"/>
        <v>41214.699999999997</v>
      </c>
    </row>
    <row r="270" spans="1:12" s="36" customFormat="1" x14ac:dyDescent="0.3">
      <c r="A270" s="35"/>
      <c r="B270" s="32"/>
      <c r="C270" s="32"/>
      <c r="D270" s="32"/>
      <c r="E270" s="5" t="s">
        <v>156</v>
      </c>
      <c r="F270" s="29"/>
      <c r="G270" s="29"/>
      <c r="H270" s="29"/>
      <c r="I270" s="29"/>
      <c r="J270" s="29"/>
      <c r="K270" s="29"/>
      <c r="L270" s="29"/>
    </row>
    <row r="271" spans="1:12" ht="27" x14ac:dyDescent="0.3">
      <c r="A271" s="37">
        <v>2961</v>
      </c>
      <c r="B271" s="32" t="s">
        <v>14</v>
      </c>
      <c r="C271" s="32">
        <v>6</v>
      </c>
      <c r="D271" s="32">
        <v>1</v>
      </c>
      <c r="E271" s="5" t="s">
        <v>351</v>
      </c>
      <c r="F271" s="29">
        <f>+'4.Gorcarakan ev tntesagitakan'!G692</f>
        <v>41214.699999999997</v>
      </c>
      <c r="G271" s="29">
        <f>+'4.Gorcarakan ev tntesagitakan'!H692</f>
        <v>41214.699999999997</v>
      </c>
      <c r="H271" s="29">
        <f>+'4.Gorcarakan ev tntesagitakan'!I692</f>
        <v>0</v>
      </c>
      <c r="I271" s="29">
        <f>+'4.Gorcarakan ev tntesagitakan'!J692</f>
        <v>12020.731746031746</v>
      </c>
      <c r="J271" s="29">
        <f>+'4.Gorcarakan ev tntesagitakan'!K692</f>
        <v>23178.763492063492</v>
      </c>
      <c r="K271" s="29">
        <f>+'4.Gorcarakan ev tntesagitakan'!L692</f>
        <v>34516.763492063488</v>
      </c>
      <c r="L271" s="29">
        <f>+'4.Gorcarakan ev tntesagitakan'!M692</f>
        <v>41214.699999999997</v>
      </c>
    </row>
    <row r="272" spans="1:12" ht="27" x14ac:dyDescent="0.3">
      <c r="A272" s="37">
        <v>2970</v>
      </c>
      <c r="B272" s="32" t="s">
        <v>14</v>
      </c>
      <c r="C272" s="32">
        <v>7</v>
      </c>
      <c r="D272" s="32">
        <v>0</v>
      </c>
      <c r="E272" s="5" t="s">
        <v>352</v>
      </c>
      <c r="F272" s="29">
        <f>SUM(F274)</f>
        <v>0</v>
      </c>
      <c r="G272" s="29">
        <f>SUM(G274)</f>
        <v>0</v>
      </c>
      <c r="H272" s="29">
        <f>SUM(H274)</f>
        <v>0</v>
      </c>
      <c r="I272" s="29">
        <v>0</v>
      </c>
      <c r="J272" s="29">
        <v>0</v>
      </c>
      <c r="K272" s="29">
        <v>0</v>
      </c>
      <c r="L272" s="29">
        <v>0</v>
      </c>
    </row>
    <row r="273" spans="1:12" s="36" customFormat="1" x14ac:dyDescent="0.3">
      <c r="A273" s="37"/>
      <c r="B273" s="32"/>
      <c r="C273" s="32"/>
      <c r="D273" s="32"/>
      <c r="E273" s="5" t="s">
        <v>156</v>
      </c>
      <c r="F273" s="29"/>
      <c r="G273" s="29"/>
      <c r="H273" s="29"/>
      <c r="I273" s="29"/>
      <c r="J273" s="29"/>
      <c r="K273" s="29"/>
      <c r="L273" s="29"/>
    </row>
    <row r="274" spans="1:12" ht="27" x14ac:dyDescent="0.3">
      <c r="A274" s="37">
        <v>2971</v>
      </c>
      <c r="B274" s="32" t="s">
        <v>14</v>
      </c>
      <c r="C274" s="32">
        <v>7</v>
      </c>
      <c r="D274" s="32">
        <v>1</v>
      </c>
      <c r="E274" s="5" t="s">
        <v>352</v>
      </c>
      <c r="F274" s="29">
        <f>SUM(G274:H274)</f>
        <v>0</v>
      </c>
      <c r="G274" s="29"/>
      <c r="H274" s="29"/>
      <c r="I274" s="29">
        <v>0</v>
      </c>
      <c r="J274" s="29">
        <v>0</v>
      </c>
      <c r="K274" s="29">
        <v>0</v>
      </c>
      <c r="L274" s="29">
        <v>0</v>
      </c>
    </row>
    <row r="275" spans="1:12" x14ac:dyDescent="0.3">
      <c r="A275" s="37">
        <v>2980</v>
      </c>
      <c r="B275" s="32" t="s">
        <v>14</v>
      </c>
      <c r="C275" s="32">
        <v>8</v>
      </c>
      <c r="D275" s="32">
        <v>0</v>
      </c>
      <c r="E275" s="5" t="s">
        <v>353</v>
      </c>
      <c r="F275" s="29">
        <f>SUM(F277)</f>
        <v>0</v>
      </c>
      <c r="G275" s="29">
        <f>SUM(G277)</f>
        <v>0</v>
      </c>
      <c r="H275" s="29">
        <f>SUM(H277)</f>
        <v>0</v>
      </c>
      <c r="I275" s="29">
        <v>0</v>
      </c>
      <c r="J275" s="29">
        <v>0</v>
      </c>
      <c r="K275" s="29">
        <v>0</v>
      </c>
      <c r="L275" s="29">
        <v>0</v>
      </c>
    </row>
    <row r="276" spans="1:12" s="36" customFormat="1" x14ac:dyDescent="0.3">
      <c r="A276" s="37"/>
      <c r="B276" s="32"/>
      <c r="C276" s="32"/>
      <c r="D276" s="32"/>
      <c r="E276" s="5" t="s">
        <v>156</v>
      </c>
      <c r="F276" s="29"/>
      <c r="G276" s="29"/>
      <c r="H276" s="29"/>
      <c r="I276" s="29"/>
      <c r="J276" s="29"/>
      <c r="K276" s="29"/>
      <c r="L276" s="29"/>
    </row>
    <row r="277" spans="1:12" x14ac:dyDescent="0.3">
      <c r="A277" s="37">
        <v>2981</v>
      </c>
      <c r="B277" s="32" t="s">
        <v>14</v>
      </c>
      <c r="C277" s="32">
        <v>8</v>
      </c>
      <c r="D277" s="32">
        <v>1</v>
      </c>
      <c r="E277" s="5" t="s">
        <v>353</v>
      </c>
      <c r="F277" s="29">
        <f>SUM(G277:H277)</f>
        <v>0</v>
      </c>
      <c r="G277" s="29"/>
      <c r="H277" s="29"/>
      <c r="I277" s="29">
        <v>0</v>
      </c>
      <c r="J277" s="29">
        <v>0</v>
      </c>
      <c r="K277" s="29">
        <v>0</v>
      </c>
      <c r="L277" s="29">
        <v>0</v>
      </c>
    </row>
    <row r="278" spans="1:12" s="33" customFormat="1" ht="40.5" x14ac:dyDescent="0.25">
      <c r="A278" s="37">
        <v>3000</v>
      </c>
      <c r="B278" s="32" t="s">
        <v>15</v>
      </c>
      <c r="C278" s="32">
        <v>0</v>
      </c>
      <c r="D278" s="32">
        <v>0</v>
      </c>
      <c r="E278" s="5" t="s">
        <v>354</v>
      </c>
      <c r="F278" s="29">
        <f>+F280+F284+F287+F290+F293+F296+F299+F302+F306</f>
        <v>39477</v>
      </c>
      <c r="G278" s="29">
        <f t="shared" ref="G278:L278" si="21">+G280+G284+G287+G290+G293+G296+G299+G302+G306</f>
        <v>39477</v>
      </c>
      <c r="H278" s="29">
        <f t="shared" si="21"/>
        <v>0</v>
      </c>
      <c r="I278" s="29">
        <f t="shared" si="21"/>
        <v>16551.603174603191</v>
      </c>
      <c r="J278" s="29">
        <f t="shared" si="21"/>
        <v>23571.920634920651</v>
      </c>
      <c r="K278" s="29">
        <f>+K280+K284+K287+K290+K293+K296+K299+K302+K306</f>
        <v>35151.206349206353</v>
      </c>
      <c r="L278" s="29">
        <f t="shared" si="21"/>
        <v>39477</v>
      </c>
    </row>
    <row r="279" spans="1:12" x14ac:dyDescent="0.3">
      <c r="A279" s="37"/>
      <c r="B279" s="32"/>
      <c r="C279" s="32"/>
      <c r="D279" s="32"/>
      <c r="E279" s="5" t="s">
        <v>154</v>
      </c>
      <c r="F279" s="29"/>
      <c r="G279" s="29"/>
      <c r="H279" s="29"/>
      <c r="I279" s="29"/>
      <c r="J279" s="29"/>
      <c r="K279" s="29"/>
      <c r="L279" s="29"/>
    </row>
    <row r="280" spans="1:12" x14ac:dyDescent="0.3">
      <c r="A280" s="37">
        <v>3010</v>
      </c>
      <c r="B280" s="32" t="s">
        <v>15</v>
      </c>
      <c r="C280" s="32">
        <v>1</v>
      </c>
      <c r="D280" s="32">
        <v>0</v>
      </c>
      <c r="E280" s="5" t="s">
        <v>355</v>
      </c>
      <c r="F280" s="29">
        <f>SUM(F282:F283)</f>
        <v>0</v>
      </c>
      <c r="G280" s="29">
        <f>SUM(G282:G283)</f>
        <v>0</v>
      </c>
      <c r="H280" s="29">
        <f>SUM(H282:H283)</f>
        <v>0</v>
      </c>
      <c r="I280" s="29">
        <v>0</v>
      </c>
      <c r="J280" s="29">
        <v>0</v>
      </c>
      <c r="K280" s="29">
        <v>0</v>
      </c>
      <c r="L280" s="29">
        <v>0</v>
      </c>
    </row>
    <row r="281" spans="1:12" s="36" customFormat="1" x14ac:dyDescent="0.3">
      <c r="A281" s="37"/>
      <c r="B281" s="32"/>
      <c r="C281" s="32"/>
      <c r="D281" s="32"/>
      <c r="E281" s="5" t="s">
        <v>156</v>
      </c>
      <c r="F281" s="29"/>
      <c r="G281" s="29"/>
      <c r="H281" s="29"/>
      <c r="I281" s="29"/>
      <c r="J281" s="29"/>
      <c r="K281" s="29"/>
      <c r="L281" s="29"/>
    </row>
    <row r="282" spans="1:12" x14ac:dyDescent="0.3">
      <c r="A282" s="37">
        <v>3011</v>
      </c>
      <c r="B282" s="32" t="s">
        <v>15</v>
      </c>
      <c r="C282" s="32">
        <v>1</v>
      </c>
      <c r="D282" s="32">
        <v>1</v>
      </c>
      <c r="E282" s="5" t="s">
        <v>356</v>
      </c>
      <c r="F282" s="29">
        <f>SUM(G282:H282)</f>
        <v>0</v>
      </c>
      <c r="G282" s="29"/>
      <c r="H282" s="29"/>
      <c r="I282" s="29">
        <v>0</v>
      </c>
      <c r="J282" s="29">
        <v>0</v>
      </c>
      <c r="K282" s="29">
        <v>0</v>
      </c>
      <c r="L282" s="29">
        <v>0</v>
      </c>
    </row>
    <row r="283" spans="1:12" x14ac:dyDescent="0.3">
      <c r="A283" s="37">
        <v>3012</v>
      </c>
      <c r="B283" s="32" t="s">
        <v>15</v>
      </c>
      <c r="C283" s="32">
        <v>1</v>
      </c>
      <c r="D283" s="32">
        <v>2</v>
      </c>
      <c r="E283" s="5" t="s">
        <v>357</v>
      </c>
      <c r="F283" s="29">
        <f>SUM(G283:H283)</f>
        <v>0</v>
      </c>
      <c r="G283" s="29"/>
      <c r="H283" s="29"/>
      <c r="I283" s="29">
        <v>0</v>
      </c>
      <c r="J283" s="29">
        <v>0</v>
      </c>
      <c r="K283" s="29">
        <v>0</v>
      </c>
      <c r="L283" s="29">
        <v>0</v>
      </c>
    </row>
    <row r="284" spans="1:12" x14ac:dyDescent="0.3">
      <c r="A284" s="37">
        <v>3020</v>
      </c>
      <c r="B284" s="32" t="s">
        <v>15</v>
      </c>
      <c r="C284" s="32">
        <v>2</v>
      </c>
      <c r="D284" s="32">
        <v>0</v>
      </c>
      <c r="E284" s="5" t="s">
        <v>358</v>
      </c>
      <c r="F284" s="29">
        <f>SUM(F286)</f>
        <v>0</v>
      </c>
      <c r="G284" s="29">
        <f>SUM(G286)</f>
        <v>0</v>
      </c>
      <c r="H284" s="29">
        <f>SUM(H286)</f>
        <v>0</v>
      </c>
      <c r="I284" s="29">
        <v>0</v>
      </c>
      <c r="J284" s="29">
        <v>0</v>
      </c>
      <c r="K284" s="29">
        <v>0</v>
      </c>
      <c r="L284" s="29">
        <v>0</v>
      </c>
    </row>
    <row r="285" spans="1:12" s="36" customFormat="1" x14ac:dyDescent="0.3">
      <c r="A285" s="37"/>
      <c r="B285" s="32"/>
      <c r="C285" s="32"/>
      <c r="D285" s="32"/>
      <c r="E285" s="5" t="s">
        <v>156</v>
      </c>
      <c r="F285" s="29"/>
      <c r="G285" s="29"/>
      <c r="H285" s="29"/>
      <c r="I285" s="29"/>
      <c r="J285" s="29"/>
      <c r="K285" s="29"/>
      <c r="L285" s="29"/>
    </row>
    <row r="286" spans="1:12" x14ac:dyDescent="0.3">
      <c r="A286" s="37">
        <v>3021</v>
      </c>
      <c r="B286" s="32" t="s">
        <v>15</v>
      </c>
      <c r="C286" s="32">
        <v>2</v>
      </c>
      <c r="D286" s="32">
        <v>1</v>
      </c>
      <c r="E286" s="5" t="s">
        <v>358</v>
      </c>
      <c r="F286" s="29">
        <f>SUM(G286:H286)</f>
        <v>0</v>
      </c>
      <c r="G286" s="29"/>
      <c r="H286" s="29"/>
      <c r="I286" s="29">
        <v>0</v>
      </c>
      <c r="J286" s="29">
        <v>0</v>
      </c>
      <c r="K286" s="29">
        <v>0</v>
      </c>
      <c r="L286" s="29">
        <v>0</v>
      </c>
    </row>
    <row r="287" spans="1:12" x14ac:dyDescent="0.3">
      <c r="A287" s="37">
        <v>3030</v>
      </c>
      <c r="B287" s="32" t="s">
        <v>15</v>
      </c>
      <c r="C287" s="32">
        <v>3</v>
      </c>
      <c r="D287" s="32">
        <v>0</v>
      </c>
      <c r="E287" s="5" t="s">
        <v>359</v>
      </c>
      <c r="F287" s="29">
        <f>+F289</f>
        <v>1947</v>
      </c>
      <c r="G287" s="29">
        <f t="shared" ref="G287:L287" si="22">+G289</f>
        <v>1947</v>
      </c>
      <c r="H287" s="29">
        <f t="shared" si="22"/>
        <v>0</v>
      </c>
      <c r="I287" s="29">
        <f t="shared" si="22"/>
        <v>662.07936507936506</v>
      </c>
      <c r="J287" s="29">
        <f t="shared" si="22"/>
        <v>1277.1587301587301</v>
      </c>
      <c r="K287" s="29">
        <f t="shared" si="22"/>
        <v>1902.1587301587301</v>
      </c>
      <c r="L287" s="29">
        <f t="shared" si="22"/>
        <v>1947</v>
      </c>
    </row>
    <row r="288" spans="1:12" s="36" customFormat="1" x14ac:dyDescent="0.3">
      <c r="A288" s="37"/>
      <c r="B288" s="32"/>
      <c r="C288" s="32"/>
      <c r="D288" s="32"/>
      <c r="E288" s="5" t="s">
        <v>156</v>
      </c>
      <c r="F288" s="29"/>
      <c r="G288" s="29"/>
      <c r="H288" s="29"/>
      <c r="I288" s="29"/>
      <c r="J288" s="29"/>
      <c r="K288" s="29"/>
      <c r="L288" s="29"/>
    </row>
    <row r="289" spans="1:12" s="36" customFormat="1" x14ac:dyDescent="0.3">
      <c r="A289" s="37">
        <v>3031</v>
      </c>
      <c r="B289" s="32" t="s">
        <v>15</v>
      </c>
      <c r="C289" s="32">
        <v>3</v>
      </c>
      <c r="D289" s="32" t="s">
        <v>4</v>
      </c>
      <c r="E289" s="5" t="s">
        <v>359</v>
      </c>
      <c r="F289" s="29">
        <f>+'4.Gorcarakan ev tntesagitakan'!G723</f>
        <v>1947</v>
      </c>
      <c r="G289" s="29">
        <f>+'4.Gorcarakan ev tntesagitakan'!H723</f>
        <v>1947</v>
      </c>
      <c r="H289" s="29"/>
      <c r="I289" s="29">
        <f>+'4.Gorcarakan ev tntesagitakan'!J723</f>
        <v>662.07936507936506</v>
      </c>
      <c r="J289" s="29">
        <f>+'4.Gorcarakan ev tntesagitakan'!K723</f>
        <v>1277.1587301587301</v>
      </c>
      <c r="K289" s="29">
        <f>+'4.Gorcarakan ev tntesagitakan'!L723</f>
        <v>1902.1587301587301</v>
      </c>
      <c r="L289" s="29">
        <f>+'4.Gorcarakan ev tntesagitakan'!M723</f>
        <v>1947</v>
      </c>
    </row>
    <row r="290" spans="1:12" x14ac:dyDescent="0.3">
      <c r="A290" s="37">
        <v>3040</v>
      </c>
      <c r="B290" s="32" t="s">
        <v>15</v>
      </c>
      <c r="C290" s="32">
        <v>4</v>
      </c>
      <c r="D290" s="32">
        <v>0</v>
      </c>
      <c r="E290" s="5" t="s">
        <v>360</v>
      </c>
      <c r="F290" s="29">
        <f>+F292</f>
        <v>17370</v>
      </c>
      <c r="G290" s="29">
        <f>+G292</f>
        <v>17370</v>
      </c>
      <c r="H290" s="29">
        <f>+H292</f>
        <v>0</v>
      </c>
      <c r="I290" s="29">
        <f>+'4.Gorcarakan ev tntesagitakan'!J729</f>
        <v>10855.714285714301</v>
      </c>
      <c r="J290" s="29">
        <f>+'4.Gorcarakan ev tntesagitakan'!K729</f>
        <v>10855.714285714301</v>
      </c>
      <c r="K290" s="29">
        <f>+'4.Gorcarakan ev tntesagitakan'!L729</f>
        <v>17370</v>
      </c>
      <c r="L290" s="29">
        <f>+'4.Gorcarakan ev tntesagitakan'!M729</f>
        <v>17370</v>
      </c>
    </row>
    <row r="291" spans="1:12" s="36" customFormat="1" x14ac:dyDescent="0.3">
      <c r="A291" s="37"/>
      <c r="B291" s="32"/>
      <c r="C291" s="32"/>
      <c r="D291" s="32"/>
      <c r="E291" s="5" t="s">
        <v>156</v>
      </c>
      <c r="F291" s="29"/>
      <c r="G291" s="29"/>
      <c r="H291" s="29"/>
      <c r="I291" s="29"/>
      <c r="J291" s="29"/>
      <c r="K291" s="29"/>
      <c r="L291" s="29"/>
    </row>
    <row r="292" spans="1:12" x14ac:dyDescent="0.3">
      <c r="A292" s="37">
        <v>3041</v>
      </c>
      <c r="B292" s="32" t="s">
        <v>15</v>
      </c>
      <c r="C292" s="32">
        <v>4</v>
      </c>
      <c r="D292" s="32">
        <v>1</v>
      </c>
      <c r="E292" s="5" t="s">
        <v>360</v>
      </c>
      <c r="F292" s="29">
        <f>+'4.Gorcarakan ev tntesagitakan'!G729</f>
        <v>17370</v>
      </c>
      <c r="G292" s="29">
        <f>+'4.Gorcarakan ev tntesagitakan'!H729</f>
        <v>17370</v>
      </c>
      <c r="H292" s="29">
        <f>+'4.Gorcarakan ev tntesagitakan'!I729</f>
        <v>0</v>
      </c>
      <c r="I292" s="29">
        <f>+'4.Gorcarakan ev tntesagitakan'!J729</f>
        <v>10855.714285714301</v>
      </c>
      <c r="J292" s="29">
        <f>+'4.Gorcarakan ev tntesagitakan'!K729</f>
        <v>10855.714285714301</v>
      </c>
      <c r="K292" s="29">
        <f>+'4.Gorcarakan ev tntesagitakan'!L729</f>
        <v>17370</v>
      </c>
      <c r="L292" s="29">
        <f>+'4.Gorcarakan ev tntesagitakan'!M729</f>
        <v>17370</v>
      </c>
    </row>
    <row r="293" spans="1:12" x14ac:dyDescent="0.3">
      <c r="A293" s="37">
        <v>3050</v>
      </c>
      <c r="B293" s="32" t="s">
        <v>15</v>
      </c>
      <c r="C293" s="32">
        <v>5</v>
      </c>
      <c r="D293" s="32">
        <v>0</v>
      </c>
      <c r="E293" s="5" t="s">
        <v>361</v>
      </c>
      <c r="F293" s="29">
        <f>SUM(F295)</f>
        <v>0</v>
      </c>
      <c r="G293" s="29">
        <f>SUM(G295)</f>
        <v>0</v>
      </c>
      <c r="H293" s="29">
        <f>SUM(H295)</f>
        <v>0</v>
      </c>
      <c r="I293" s="29">
        <v>0</v>
      </c>
      <c r="J293" s="29">
        <v>0</v>
      </c>
      <c r="K293" s="29">
        <v>0</v>
      </c>
      <c r="L293" s="29">
        <v>0</v>
      </c>
    </row>
    <row r="294" spans="1:12" s="36" customFormat="1" x14ac:dyDescent="0.3">
      <c r="A294" s="37"/>
      <c r="B294" s="32"/>
      <c r="C294" s="32"/>
      <c r="D294" s="32"/>
      <c r="E294" s="5" t="s">
        <v>156</v>
      </c>
      <c r="F294" s="29"/>
      <c r="G294" s="29"/>
      <c r="H294" s="29"/>
      <c r="I294" s="29"/>
      <c r="J294" s="29"/>
      <c r="K294" s="29"/>
      <c r="L294" s="29"/>
    </row>
    <row r="295" spans="1:12" x14ac:dyDescent="0.3">
      <c r="A295" s="37">
        <v>3051</v>
      </c>
      <c r="B295" s="32" t="s">
        <v>15</v>
      </c>
      <c r="C295" s="32">
        <v>5</v>
      </c>
      <c r="D295" s="32">
        <v>1</v>
      </c>
      <c r="E295" s="5" t="s">
        <v>361</v>
      </c>
      <c r="F295" s="29">
        <f>SUM(G295:H295)</f>
        <v>0</v>
      </c>
      <c r="G295" s="29"/>
      <c r="H295" s="29"/>
      <c r="I295" s="29">
        <v>0</v>
      </c>
      <c r="J295" s="29">
        <v>0</v>
      </c>
      <c r="K295" s="29">
        <v>0</v>
      </c>
      <c r="L295" s="29">
        <v>0</v>
      </c>
    </row>
    <row r="296" spans="1:12" x14ac:dyDescent="0.3">
      <c r="A296" s="37">
        <v>3060</v>
      </c>
      <c r="B296" s="32" t="s">
        <v>15</v>
      </c>
      <c r="C296" s="32">
        <v>6</v>
      </c>
      <c r="D296" s="32">
        <v>0</v>
      </c>
      <c r="E296" s="5" t="s">
        <v>362</v>
      </c>
      <c r="F296" s="29">
        <f>+F298</f>
        <v>260</v>
      </c>
      <c r="G296" s="29">
        <f t="shared" ref="G296:L296" si="23">+G298</f>
        <v>260</v>
      </c>
      <c r="H296" s="29">
        <f t="shared" si="23"/>
        <v>0</v>
      </c>
      <c r="I296" s="29">
        <f t="shared" si="23"/>
        <v>63.968253968253975</v>
      </c>
      <c r="J296" s="29">
        <f t="shared" si="23"/>
        <v>127.93650793650795</v>
      </c>
      <c r="K296" s="29">
        <f t="shared" si="23"/>
        <v>192.93650793650795</v>
      </c>
      <c r="L296" s="29">
        <f t="shared" si="23"/>
        <v>260</v>
      </c>
    </row>
    <row r="297" spans="1:12" s="36" customFormat="1" x14ac:dyDescent="0.3">
      <c r="A297" s="37"/>
      <c r="B297" s="32"/>
      <c r="C297" s="32"/>
      <c r="D297" s="32"/>
      <c r="E297" s="5" t="s">
        <v>156</v>
      </c>
      <c r="F297" s="29"/>
      <c r="G297" s="29"/>
      <c r="H297" s="29"/>
      <c r="I297" s="29"/>
      <c r="J297" s="29"/>
      <c r="K297" s="29"/>
      <c r="L297" s="29"/>
    </row>
    <row r="298" spans="1:12" x14ac:dyDescent="0.3">
      <c r="A298" s="37">
        <v>3061</v>
      </c>
      <c r="B298" s="32" t="s">
        <v>15</v>
      </c>
      <c r="C298" s="32">
        <v>6</v>
      </c>
      <c r="D298" s="32">
        <v>1</v>
      </c>
      <c r="E298" s="5" t="s">
        <v>362</v>
      </c>
      <c r="F298" s="29">
        <f>+'4.Gorcarakan ev tntesagitakan'!G738</f>
        <v>260</v>
      </c>
      <c r="G298" s="29">
        <f>+'4.Gorcarakan ev tntesagitakan'!H738</f>
        <v>260</v>
      </c>
      <c r="H298" s="29">
        <f>+'4.Gorcarakan ev tntesagitakan'!I738</f>
        <v>0</v>
      </c>
      <c r="I298" s="29">
        <f>+'4.Gorcarakan ev tntesagitakan'!J738</f>
        <v>63.968253968253975</v>
      </c>
      <c r="J298" s="29">
        <f>+'4.Gorcarakan ev tntesagitakan'!K738</f>
        <v>127.93650793650795</v>
      </c>
      <c r="K298" s="29">
        <f>+'4.Gorcarakan ev tntesagitakan'!L738</f>
        <v>192.93650793650795</v>
      </c>
      <c r="L298" s="29">
        <f>+'4.Gorcarakan ev tntesagitakan'!M738</f>
        <v>260</v>
      </c>
    </row>
    <row r="299" spans="1:12" ht="27" x14ac:dyDescent="0.3">
      <c r="A299" s="37">
        <v>3070</v>
      </c>
      <c r="B299" s="32" t="s">
        <v>15</v>
      </c>
      <c r="C299" s="32">
        <v>7</v>
      </c>
      <c r="D299" s="32">
        <v>0</v>
      </c>
      <c r="E299" s="5" t="s">
        <v>363</v>
      </c>
      <c r="F299" s="29">
        <f>+F301</f>
        <v>19900</v>
      </c>
      <c r="G299" s="29">
        <f t="shared" ref="G299:L299" si="24">+G301</f>
        <v>19900</v>
      </c>
      <c r="H299" s="29">
        <f t="shared" si="24"/>
        <v>0</v>
      </c>
      <c r="I299" s="29">
        <f t="shared" si="24"/>
        <v>4969.8412698412694</v>
      </c>
      <c r="J299" s="29">
        <f t="shared" si="24"/>
        <v>11311.111111111111</v>
      </c>
      <c r="K299" s="29">
        <f t="shared" si="24"/>
        <v>15686.111111111111</v>
      </c>
      <c r="L299" s="29">
        <f t="shared" si="24"/>
        <v>19900</v>
      </c>
    </row>
    <row r="300" spans="1:12" s="36" customFormat="1" x14ac:dyDescent="0.3">
      <c r="A300" s="37"/>
      <c r="B300" s="32"/>
      <c r="C300" s="32"/>
      <c r="D300" s="32"/>
      <c r="E300" s="5" t="s">
        <v>156</v>
      </c>
      <c r="F300" s="29"/>
      <c r="G300" s="29"/>
      <c r="H300" s="29"/>
      <c r="I300" s="29"/>
      <c r="J300" s="29"/>
      <c r="K300" s="29"/>
      <c r="L300" s="29"/>
    </row>
    <row r="301" spans="1:12" ht="27" x14ac:dyDescent="0.3">
      <c r="A301" s="37">
        <v>3071</v>
      </c>
      <c r="B301" s="32" t="s">
        <v>15</v>
      </c>
      <c r="C301" s="32">
        <v>7</v>
      </c>
      <c r="D301" s="32">
        <v>1</v>
      </c>
      <c r="E301" s="5" t="s">
        <v>363</v>
      </c>
      <c r="F301" s="29">
        <f>+'4.Gorcarakan ev tntesagitakan'!G745</f>
        <v>19900</v>
      </c>
      <c r="G301" s="29">
        <f>+'4.Gorcarakan ev tntesagitakan'!H745</f>
        <v>19900</v>
      </c>
      <c r="H301" s="29">
        <f>+'4.Gorcarakan ev tntesagitakan'!I745</f>
        <v>0</v>
      </c>
      <c r="I301" s="29">
        <f>+'4.Gorcarakan ev tntesagitakan'!J745</f>
        <v>4969.8412698412694</v>
      </c>
      <c r="J301" s="29">
        <f>+'4.Gorcarakan ev tntesagitakan'!K745</f>
        <v>11311.111111111111</v>
      </c>
      <c r="K301" s="29">
        <f>+'4.Gorcarakan ev tntesagitakan'!L745</f>
        <v>15686.111111111111</v>
      </c>
      <c r="L301" s="29">
        <f>+'4.Gorcarakan ev tntesagitakan'!M745</f>
        <v>19900</v>
      </c>
    </row>
    <row r="302" spans="1:12" ht="27" x14ac:dyDescent="0.3">
      <c r="A302" s="37">
        <v>3080</v>
      </c>
      <c r="B302" s="32" t="s">
        <v>15</v>
      </c>
      <c r="C302" s="32">
        <v>8</v>
      </c>
      <c r="D302" s="32">
        <v>0</v>
      </c>
      <c r="E302" s="5" t="s">
        <v>364</v>
      </c>
      <c r="F302" s="29">
        <f>SUM(F304)</f>
        <v>0</v>
      </c>
      <c r="G302" s="29">
        <f>SUM(G304)</f>
        <v>0</v>
      </c>
      <c r="H302" s="29">
        <f>SUM(H304)</f>
        <v>0</v>
      </c>
      <c r="I302" s="29">
        <v>0</v>
      </c>
      <c r="J302" s="29">
        <v>0</v>
      </c>
      <c r="K302" s="29">
        <v>0</v>
      </c>
      <c r="L302" s="29">
        <v>0</v>
      </c>
    </row>
    <row r="303" spans="1:12" s="36" customFormat="1" x14ac:dyDescent="0.3">
      <c r="A303" s="37"/>
      <c r="B303" s="32"/>
      <c r="C303" s="32"/>
      <c r="D303" s="32"/>
      <c r="E303" s="5" t="s">
        <v>156</v>
      </c>
      <c r="F303" s="29"/>
      <c r="G303" s="29"/>
      <c r="H303" s="29"/>
      <c r="I303" s="29"/>
      <c r="J303" s="29"/>
      <c r="K303" s="29"/>
      <c r="L303" s="29"/>
    </row>
    <row r="304" spans="1:12" ht="27" x14ac:dyDescent="0.3">
      <c r="A304" s="37">
        <v>3081</v>
      </c>
      <c r="B304" s="32" t="s">
        <v>15</v>
      </c>
      <c r="C304" s="32">
        <v>8</v>
      </c>
      <c r="D304" s="32">
        <v>1</v>
      </c>
      <c r="E304" s="5" t="s">
        <v>364</v>
      </c>
      <c r="F304" s="29">
        <f>SUM(G304:H304)</f>
        <v>0</v>
      </c>
      <c r="G304" s="29"/>
      <c r="H304" s="29"/>
      <c r="I304" s="29">
        <v>0</v>
      </c>
      <c r="J304" s="29">
        <v>0</v>
      </c>
      <c r="K304" s="29">
        <v>0</v>
      </c>
      <c r="L304" s="29">
        <v>0</v>
      </c>
    </row>
    <row r="305" spans="1:12" s="36" customFormat="1" x14ac:dyDescent="0.3">
      <c r="A305" s="37"/>
      <c r="B305" s="32"/>
      <c r="C305" s="32"/>
      <c r="D305" s="32"/>
      <c r="E305" s="5" t="s">
        <v>156</v>
      </c>
      <c r="F305" s="29"/>
      <c r="G305" s="29"/>
      <c r="H305" s="29"/>
      <c r="I305" s="29"/>
      <c r="J305" s="29"/>
      <c r="K305" s="29"/>
      <c r="L305" s="29"/>
    </row>
    <row r="306" spans="1:12" ht="27" x14ac:dyDescent="0.3">
      <c r="A306" s="37">
        <v>3090</v>
      </c>
      <c r="B306" s="32" t="s">
        <v>15</v>
      </c>
      <c r="C306" s="32">
        <v>9</v>
      </c>
      <c r="D306" s="32">
        <v>0</v>
      </c>
      <c r="E306" s="5" t="s">
        <v>365</v>
      </c>
      <c r="F306" s="29">
        <f>+F308</f>
        <v>0</v>
      </c>
      <c r="G306" s="29">
        <f t="shared" ref="G306:L306" si="25">+G308</f>
        <v>0</v>
      </c>
      <c r="H306" s="29"/>
      <c r="I306" s="29">
        <f t="shared" si="25"/>
        <v>0</v>
      </c>
      <c r="J306" s="29">
        <f t="shared" si="25"/>
        <v>0</v>
      </c>
      <c r="K306" s="29">
        <f t="shared" si="25"/>
        <v>0</v>
      </c>
      <c r="L306" s="29">
        <f t="shared" si="25"/>
        <v>0</v>
      </c>
    </row>
    <row r="307" spans="1:12" s="36" customFormat="1" x14ac:dyDescent="0.3">
      <c r="A307" s="37"/>
      <c r="B307" s="32"/>
      <c r="C307" s="32"/>
      <c r="D307" s="32"/>
      <c r="E307" s="5" t="s">
        <v>156</v>
      </c>
      <c r="F307" s="29"/>
      <c r="G307" s="29"/>
      <c r="H307" s="29"/>
      <c r="I307" s="29"/>
      <c r="J307" s="29"/>
      <c r="K307" s="29"/>
      <c r="L307" s="29"/>
    </row>
    <row r="308" spans="1:12" ht="27" x14ac:dyDescent="0.3">
      <c r="A308" s="37">
        <v>3091</v>
      </c>
      <c r="B308" s="32" t="s">
        <v>15</v>
      </c>
      <c r="C308" s="32">
        <v>9</v>
      </c>
      <c r="D308" s="32">
        <v>1</v>
      </c>
      <c r="E308" s="5" t="s">
        <v>365</v>
      </c>
      <c r="F308" s="29">
        <f>+'4.Gorcarakan ev tntesagitakan'!G758</f>
        <v>0</v>
      </c>
      <c r="G308" s="29">
        <f>+'4.Gorcarakan ev tntesagitakan'!H758</f>
        <v>0</v>
      </c>
      <c r="H308" s="29"/>
      <c r="I308" s="29">
        <f>+'4.Gorcarakan ev tntesagitakan'!J758</f>
        <v>0</v>
      </c>
      <c r="J308" s="29">
        <f>+'4.Gorcarakan ev tntesagitakan'!K758</f>
        <v>0</v>
      </c>
      <c r="K308" s="29">
        <f>+'4.Gorcarakan ev tntesagitakan'!L758</f>
        <v>0</v>
      </c>
      <c r="L308" s="29">
        <f>+'4.Gorcarakan ev tntesagitakan'!M758</f>
        <v>0</v>
      </c>
    </row>
    <row r="309" spans="1:12" ht="40.5" x14ac:dyDescent="0.3">
      <c r="A309" s="37">
        <v>3092</v>
      </c>
      <c r="B309" s="32" t="s">
        <v>15</v>
      </c>
      <c r="C309" s="32">
        <v>9</v>
      </c>
      <c r="D309" s="32">
        <v>2</v>
      </c>
      <c r="E309" s="5" t="s">
        <v>366</v>
      </c>
      <c r="F309" s="29"/>
      <c r="G309" s="29"/>
      <c r="H309" s="29"/>
      <c r="I309" s="29">
        <v>0</v>
      </c>
      <c r="J309" s="29">
        <v>0</v>
      </c>
      <c r="K309" s="29">
        <v>0</v>
      </c>
      <c r="L309" s="29">
        <v>0</v>
      </c>
    </row>
    <row r="310" spans="1:12" s="33" customFormat="1" ht="27" x14ac:dyDescent="0.25">
      <c r="A310" s="38">
        <v>3100</v>
      </c>
      <c r="B310" s="32" t="s">
        <v>16</v>
      </c>
      <c r="C310" s="32">
        <v>0</v>
      </c>
      <c r="D310" s="32">
        <v>0</v>
      </c>
      <c r="E310" s="6" t="s">
        <v>367</v>
      </c>
      <c r="F310" s="29"/>
      <c r="G310" s="29">
        <f t="shared" ref="G310:L310" si="26">+G312</f>
        <v>346884.7</v>
      </c>
      <c r="H310" s="29">
        <f t="shared" si="26"/>
        <v>346884.7</v>
      </c>
      <c r="I310" s="29">
        <f t="shared" si="26"/>
        <v>85344.648412698414</v>
      </c>
      <c r="J310" s="29">
        <f t="shared" si="26"/>
        <v>170689.29682539683</v>
      </c>
      <c r="K310" s="29">
        <f t="shared" si="26"/>
        <v>257410.47182539685</v>
      </c>
      <c r="L310" s="29">
        <f t="shared" si="26"/>
        <v>346884.7</v>
      </c>
    </row>
    <row r="311" spans="1:12" x14ac:dyDescent="0.3">
      <c r="A311" s="38"/>
      <c r="B311" s="32"/>
      <c r="C311" s="32"/>
      <c r="D311" s="32"/>
      <c r="E311" s="5" t="s">
        <v>154</v>
      </c>
      <c r="F311" s="29"/>
      <c r="G311" s="29"/>
      <c r="H311" s="29"/>
      <c r="I311" s="29"/>
      <c r="J311" s="29"/>
      <c r="K311" s="29"/>
      <c r="L311" s="29"/>
    </row>
    <row r="312" spans="1:12" ht="27" x14ac:dyDescent="0.3">
      <c r="A312" s="38">
        <v>3110</v>
      </c>
      <c r="B312" s="32" t="s">
        <v>16</v>
      </c>
      <c r="C312" s="32">
        <v>1</v>
      </c>
      <c r="D312" s="32">
        <v>0</v>
      </c>
      <c r="E312" s="6" t="s">
        <v>368</v>
      </c>
      <c r="F312" s="29"/>
      <c r="G312" s="29">
        <f t="shared" ref="G312:L312" si="27">+G314</f>
        <v>346884.7</v>
      </c>
      <c r="H312" s="29">
        <f t="shared" si="27"/>
        <v>346884.7</v>
      </c>
      <c r="I312" s="29">
        <f t="shared" si="27"/>
        <v>85344.648412698414</v>
      </c>
      <c r="J312" s="29">
        <f t="shared" si="27"/>
        <v>170689.29682539683</v>
      </c>
      <c r="K312" s="29">
        <f t="shared" si="27"/>
        <v>257410.47182539685</v>
      </c>
      <c r="L312" s="29">
        <f t="shared" si="27"/>
        <v>346884.7</v>
      </c>
    </row>
    <row r="313" spans="1:12" s="36" customFormat="1" x14ac:dyDescent="0.3">
      <c r="A313" s="38"/>
      <c r="B313" s="32"/>
      <c r="C313" s="32"/>
      <c r="D313" s="32"/>
      <c r="E313" s="5" t="s">
        <v>156</v>
      </c>
      <c r="F313" s="29"/>
      <c r="G313" s="29"/>
      <c r="H313" s="29"/>
      <c r="I313" s="29"/>
      <c r="J313" s="29"/>
      <c r="K313" s="29"/>
      <c r="L313" s="29"/>
    </row>
    <row r="314" spans="1:12" ht="18" thickBot="1" x14ac:dyDescent="0.35">
      <c r="A314" s="39">
        <v>3112</v>
      </c>
      <c r="B314" s="32" t="s">
        <v>16</v>
      </c>
      <c r="C314" s="32">
        <v>1</v>
      </c>
      <c r="D314" s="32">
        <v>2</v>
      </c>
      <c r="E314" s="6" t="s">
        <v>369</v>
      </c>
      <c r="F314" s="29"/>
      <c r="G314" s="29">
        <f>+'4.Gorcarakan ev tntesagitakan'!H778</f>
        <v>346884.7</v>
      </c>
      <c r="H314" s="29">
        <f>+'4.Gorcarakan ev tntesagitakan'!I778</f>
        <v>346884.7</v>
      </c>
      <c r="I314" s="29">
        <f>+'4.Gorcarakan ev tntesagitakan'!J778</f>
        <v>85344.648412698414</v>
      </c>
      <c r="J314" s="29">
        <f>+'4.Gorcarakan ev tntesagitakan'!K778</f>
        <v>170689.29682539683</v>
      </c>
      <c r="K314" s="29">
        <f>+'4.Gorcarakan ev tntesagitakan'!L778</f>
        <v>257410.47182539685</v>
      </c>
      <c r="L314" s="29">
        <f>+'4.Gorcarakan ev tntesagitakan'!M778</f>
        <v>346884.7</v>
      </c>
    </row>
    <row r="315" spans="1:12" x14ac:dyDescent="0.3">
      <c r="B315" s="41"/>
      <c r="C315" s="42"/>
      <c r="D315" s="43"/>
    </row>
  </sheetData>
  <protectedRanges>
    <protectedRange sqref="G309:H309 F307:H307 G313:H313 F311:L311" name="Range24"/>
    <protectedRange sqref="F291:H291 G294:H295 F288:H288" name="Range22"/>
    <protectedRange sqref="G259:H260 F270:H270 G267:H268 G263:H264 F266:H266 F262:H262" name="Range20"/>
    <protectedRange sqref="F245:H245 F242:H242 G238:H238 G243:H243 F237:H237 G240:H240" name="Range18"/>
    <protectedRange sqref="F220:H220 F218:H218 G215:H216 F214:H214" name="Range16"/>
    <protectedRange sqref="G191:H194 G197:H200 F196:H196 F189:H189" name="Range14"/>
    <protectedRange sqref="G177:H177 G172:H172 F166:H166 G164:H164 G175:H175 F174:H174 F169:H169 F171:H171 F163:H163" name="Range12"/>
    <protectedRange sqref="G139:H144 F146:H146 F149:H149" name="Range10"/>
    <protectedRange sqref="G117:H119 G123:H126 F121:H121 F116:H116" name="Range8"/>
    <protectedRange sqref="F96:H96 G85:H85 F93:H93 F87:H87 F98:H98 G88:H88 G94:H94 F90:H90 G99:H99 G91:H91 F84:H84" name="Range6"/>
    <protectedRange sqref="G50:H50 F51:H51 F64:H64 F53:H53 G65 F55:H55 G59:H59 G56:H56 G61:H62 F58:H58" name="Range4"/>
    <protectedRange sqref="F20:H20 G30:H31 F29:H29 F25:H25 G22:H23 G26:H27 F18:L18" name="Range2"/>
    <protectedRange sqref="F43:H43 F37:H37 G35:H35 F48:H48 G49:H50 F40:H40 F46:H46 G44:H44 F34:H34" name="Range3"/>
    <protectedRange sqref="G65:H65 G73:H75 F67:H67 F84:H84 G81:H82 F70:H70 F72:H72 F80:H80 G78:H78 F77:H77" name="Range5"/>
    <protectedRange sqref="G100:H100 G102:H106 G108:H114" name="Range7"/>
    <protectedRange sqref="G138:H138 F137:H137 F131:H131 G129:H129 G132:H135 F128:H128" name="Range9"/>
    <protectedRange sqref="G155:H155 G158:H158 F154:H154 G161:H161 F160:H160 F157:H157 F151:H151" name="Range11"/>
    <protectedRange sqref="F186:H186 F180:H180 G178:H178 G184:H184 F183:H183 F177:H177" name="Range13"/>
    <protectedRange sqref="G209:H209 G212:H212 F211:H211 F208:H208 G203:H206 F202:H202" name="Range15"/>
    <protectedRange sqref="G223:H223 G233:H235 F232:H232 G227:H229" name="Range17"/>
    <protectedRange sqref="F250:H250 F258:H258 G252:H252 G255:H256 F254:H254 F248:H248" name="Range19"/>
    <protectedRange sqref="F288:H288 G274:H274 G286:H286 F276:H276 F285:H285 G277:H277 G282:H283 F279:H279 F281:H281 F273:H273" name="Range21"/>
    <protectedRange sqref="F303:H303 F300:H300 F305:H305 G304:H304 F297:H297" name="Range23"/>
  </protectedRanges>
  <mergeCells count="17">
    <mergeCell ref="I8:L8"/>
    <mergeCell ref="I2:L2"/>
    <mergeCell ref="I3:L3"/>
    <mergeCell ref="I4:L4"/>
    <mergeCell ref="I5:L5"/>
    <mergeCell ref="I6:L6"/>
    <mergeCell ref="I7:L7"/>
    <mergeCell ref="A11:L11"/>
    <mergeCell ref="J10:L10"/>
    <mergeCell ref="A10:I10"/>
    <mergeCell ref="I13:L13"/>
    <mergeCell ref="A13:A14"/>
    <mergeCell ref="B13:B14"/>
    <mergeCell ref="C13:C14"/>
    <mergeCell ref="D13:D14"/>
    <mergeCell ref="E13:E14"/>
    <mergeCell ref="G13:H13"/>
  </mergeCells>
  <pageMargins left="0.7" right="0.2" top="0.25" bottom="0.25" header="0" footer="0"/>
  <pageSetup paperSize="9" scale="45" firstPageNumber="84" orientation="portrait" useFirstPageNumber="1" r:id="rId1"/>
  <headerFooter scaleWithDoc="0" alignWithMargins="0"/>
  <rowBreaks count="1" manualBreakCount="1">
    <brk id="247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36"/>
  <sheetViews>
    <sheetView view="pageBreakPreview" topLeftCell="C1" zoomScaleSheetLayoutView="100" workbookViewId="0">
      <selection activeCell="I49" sqref="I49"/>
    </sheetView>
  </sheetViews>
  <sheetFormatPr defaultRowHeight="13.5" x14ac:dyDescent="0.25"/>
  <cols>
    <col min="1" max="1" width="10.28515625" style="2" customWidth="1"/>
    <col min="2" max="2" width="50.42578125" style="19" bestFit="1" customWidth="1"/>
    <col min="3" max="3" width="5.28515625" style="61" bestFit="1" customWidth="1"/>
    <col min="4" max="4" width="11.85546875" style="2" customWidth="1"/>
    <col min="5" max="5" width="11.140625" style="2" customWidth="1"/>
    <col min="6" max="6" width="11.85546875" style="2" customWidth="1"/>
    <col min="7" max="7" width="11.42578125" style="2" customWidth="1"/>
    <col min="8" max="8" width="12" style="2" customWidth="1"/>
    <col min="9" max="9" width="11.7109375" style="2" customWidth="1"/>
    <col min="10" max="10" width="11.85546875" style="2" customWidth="1"/>
    <col min="11" max="11" width="9.140625" style="2"/>
    <col min="12" max="12" width="11.85546875" style="2" customWidth="1"/>
    <col min="13" max="13" width="12" style="2" customWidth="1"/>
    <col min="14" max="14" width="15.28515625" style="2" customWidth="1"/>
    <col min="15" max="16" width="11.28515625" style="2" customWidth="1"/>
    <col min="17" max="17" width="11.42578125" style="2" customWidth="1"/>
    <col min="18" max="18" width="11.85546875" style="2" customWidth="1"/>
    <col min="19" max="16384" width="9.140625" style="2"/>
  </cols>
  <sheetData>
    <row r="1" spans="1:10" x14ac:dyDescent="0.25">
      <c r="G1" s="90"/>
      <c r="H1" s="92" t="s">
        <v>1032</v>
      </c>
      <c r="I1" s="92"/>
      <c r="J1" s="90"/>
    </row>
    <row r="2" spans="1:10" s="90" customFormat="1" ht="13.5" customHeight="1" x14ac:dyDescent="0.25">
      <c r="A2" s="92"/>
      <c r="C2" s="92"/>
      <c r="E2" s="92"/>
      <c r="F2" s="92"/>
      <c r="G2" s="293" t="s">
        <v>610</v>
      </c>
      <c r="H2" s="293"/>
      <c r="I2" s="293"/>
      <c r="J2" s="293"/>
    </row>
    <row r="3" spans="1:10" s="90" customFormat="1" ht="13.5" customHeight="1" x14ac:dyDescent="0.25">
      <c r="A3" s="92"/>
      <c r="C3" s="92"/>
      <c r="E3" s="92"/>
      <c r="F3" s="92"/>
      <c r="G3" s="293" t="s">
        <v>1027</v>
      </c>
      <c r="H3" s="293"/>
      <c r="I3" s="293"/>
      <c r="J3" s="293"/>
    </row>
    <row r="4" spans="1:10" s="90" customFormat="1" ht="13.5" customHeight="1" x14ac:dyDescent="0.25">
      <c r="A4" s="92"/>
      <c r="C4" s="92"/>
      <c r="E4" s="92"/>
      <c r="F4" s="92"/>
      <c r="G4" s="292" t="s">
        <v>1035</v>
      </c>
      <c r="H4" s="292"/>
      <c r="I4" s="292"/>
      <c r="J4" s="292"/>
    </row>
    <row r="5" spans="1:10" s="90" customFormat="1" ht="27" customHeight="1" x14ac:dyDescent="0.25">
      <c r="A5" s="92"/>
      <c r="C5" s="92"/>
      <c r="E5" s="92"/>
      <c r="F5" s="92"/>
      <c r="G5" s="294" t="s">
        <v>1033</v>
      </c>
      <c r="H5" s="294"/>
      <c r="I5" s="294"/>
      <c r="J5" s="294"/>
    </row>
    <row r="6" spans="1:10" s="90" customFormat="1" ht="13.5" customHeight="1" x14ac:dyDescent="0.25">
      <c r="A6" s="92"/>
      <c r="C6" s="92"/>
      <c r="E6" s="92"/>
      <c r="F6" s="92"/>
      <c r="G6" s="293" t="s">
        <v>610</v>
      </c>
      <c r="H6" s="293"/>
      <c r="I6" s="293"/>
      <c r="J6" s="293"/>
    </row>
    <row r="7" spans="1:10" s="90" customFormat="1" ht="13.5" customHeight="1" x14ac:dyDescent="0.25">
      <c r="A7" s="92"/>
      <c r="C7" s="92"/>
      <c r="E7" s="92"/>
      <c r="F7" s="92"/>
      <c r="G7" s="293" t="s">
        <v>867</v>
      </c>
      <c r="H7" s="293"/>
      <c r="I7" s="293"/>
      <c r="J7" s="293"/>
    </row>
    <row r="8" spans="1:10" s="90" customFormat="1" ht="13.5" customHeight="1" x14ac:dyDescent="0.25">
      <c r="A8" s="92"/>
      <c r="C8" s="92"/>
      <c r="E8" s="92"/>
      <c r="F8" s="92"/>
      <c r="G8" s="292" t="s">
        <v>1034</v>
      </c>
      <c r="H8" s="292"/>
      <c r="I8" s="292"/>
      <c r="J8" s="292"/>
    </row>
    <row r="9" spans="1:10" s="19" customFormat="1" ht="12.75" customHeight="1" x14ac:dyDescent="0.25">
      <c r="A9" s="17"/>
      <c r="B9" s="18"/>
      <c r="C9" s="17"/>
      <c r="E9" s="17"/>
      <c r="F9" s="17"/>
    </row>
    <row r="10" spans="1:10" ht="17.25" x14ac:dyDescent="0.3">
      <c r="A10" s="307" t="s">
        <v>613</v>
      </c>
      <c r="B10" s="307"/>
      <c r="C10" s="307"/>
      <c r="D10" s="307"/>
      <c r="E10" s="307"/>
      <c r="F10" s="307"/>
      <c r="G10" s="307"/>
      <c r="H10" s="19"/>
      <c r="I10" s="19"/>
      <c r="J10" s="19"/>
    </row>
    <row r="11" spans="1:10" ht="32.25" customHeight="1" x14ac:dyDescent="0.25">
      <c r="A11" s="306" t="s">
        <v>140</v>
      </c>
      <c r="B11" s="306"/>
      <c r="C11" s="306"/>
      <c r="D11" s="306"/>
      <c r="E11" s="306"/>
      <c r="F11" s="306"/>
      <c r="G11" s="306"/>
      <c r="H11" s="306"/>
      <c r="I11" s="306"/>
      <c r="J11" s="306"/>
    </row>
    <row r="12" spans="1:10" ht="17.25" x14ac:dyDescent="0.25">
      <c r="A12" s="254"/>
      <c r="B12" s="254"/>
      <c r="C12" s="254"/>
      <c r="D12" s="255"/>
      <c r="E12" s="255"/>
      <c r="F12" s="255"/>
      <c r="G12" s="255"/>
      <c r="H12" s="255"/>
      <c r="I12" s="255"/>
      <c r="J12" s="255"/>
    </row>
    <row r="13" spans="1:10" ht="16.5" customHeight="1" x14ac:dyDescent="0.3">
      <c r="A13" s="256"/>
      <c r="B13" s="48"/>
      <c r="C13" s="48"/>
      <c r="D13" s="256"/>
      <c r="E13" s="308" t="s">
        <v>18</v>
      </c>
      <c r="F13" s="308"/>
    </row>
    <row r="14" spans="1:10" ht="17.25" customHeight="1" x14ac:dyDescent="0.25">
      <c r="A14" s="309" t="s">
        <v>376</v>
      </c>
      <c r="B14" s="303" t="s">
        <v>377</v>
      </c>
      <c r="C14" s="303"/>
      <c r="D14" s="303" t="s">
        <v>373</v>
      </c>
      <c r="E14" s="303" t="s">
        <v>154</v>
      </c>
      <c r="F14" s="303"/>
      <c r="G14" s="298" t="s">
        <v>372</v>
      </c>
      <c r="H14" s="299"/>
      <c r="I14" s="299"/>
      <c r="J14" s="300"/>
    </row>
    <row r="15" spans="1:10" ht="27" x14ac:dyDescent="0.25">
      <c r="A15" s="309"/>
      <c r="B15" s="303"/>
      <c r="C15" s="303"/>
      <c r="D15" s="303"/>
      <c r="E15" s="250" t="s">
        <v>374</v>
      </c>
      <c r="F15" s="250" t="s">
        <v>375</v>
      </c>
      <c r="G15" s="251" t="s">
        <v>191</v>
      </c>
      <c r="H15" s="251" t="s">
        <v>192</v>
      </c>
      <c r="I15" s="251" t="s">
        <v>193</v>
      </c>
      <c r="J15" s="251" t="s">
        <v>194</v>
      </c>
    </row>
    <row r="16" spans="1:10" x14ac:dyDescent="0.25">
      <c r="A16" s="49">
        <v>1</v>
      </c>
      <c r="B16" s="50">
        <v>2</v>
      </c>
      <c r="C16" s="49" t="s">
        <v>6</v>
      </c>
      <c r="D16" s="251">
        <v>4</v>
      </c>
      <c r="E16" s="251">
        <v>5</v>
      </c>
      <c r="F16" s="250">
        <v>6</v>
      </c>
      <c r="G16" s="249">
        <v>7</v>
      </c>
      <c r="H16" s="250">
        <v>8</v>
      </c>
      <c r="I16" s="250">
        <v>9</v>
      </c>
      <c r="J16" s="250">
        <v>10</v>
      </c>
    </row>
    <row r="17" spans="1:18" ht="33" x14ac:dyDescent="0.25">
      <c r="A17" s="50">
        <v>4000</v>
      </c>
      <c r="B17" s="69" t="s">
        <v>378</v>
      </c>
      <c r="C17" s="51"/>
      <c r="D17" s="21">
        <f>SUM(D19,D178,D213)</f>
        <v>7160115.6817999985</v>
      </c>
      <c r="E17" s="21">
        <f t="shared" ref="E17:J17" si="0">SUM(E19,E178,E213)</f>
        <v>4739166.8419999983</v>
      </c>
      <c r="F17" s="21">
        <f>SUM(F178,F213)</f>
        <v>2767833.5397999994</v>
      </c>
      <c r="G17" s="21">
        <f t="shared" si="0"/>
        <v>3124486.8635936505</v>
      </c>
      <c r="H17" s="21">
        <f t="shared" si="0"/>
        <v>4256052.6413873006</v>
      </c>
      <c r="I17" s="21">
        <f t="shared" si="0"/>
        <v>5567975.8893873021</v>
      </c>
      <c r="J17" s="21">
        <f t="shared" si="0"/>
        <v>7160115.6817999985</v>
      </c>
      <c r="L17" s="21">
        <v>7160115.6817999966</v>
      </c>
      <c r="M17" s="21">
        <v>4739166.8419999983</v>
      </c>
      <c r="N17" s="21">
        <v>2767833.5397999994</v>
      </c>
      <c r="O17" s="21">
        <v>3124486.863593651</v>
      </c>
      <c r="P17" s="21">
        <v>4256052.6413873024</v>
      </c>
      <c r="Q17" s="21">
        <v>5567975.8893873021</v>
      </c>
      <c r="R17" s="21">
        <v>7160115.6817999966</v>
      </c>
    </row>
    <row r="18" spans="1:18" x14ac:dyDescent="0.25">
      <c r="A18" s="50"/>
      <c r="B18" s="11" t="s">
        <v>379</v>
      </c>
      <c r="C18" s="51"/>
      <c r="D18" s="21"/>
      <c r="E18" s="21"/>
      <c r="F18" s="21"/>
      <c r="G18" s="21"/>
      <c r="H18" s="21"/>
      <c r="I18" s="21"/>
      <c r="J18" s="21"/>
    </row>
    <row r="19" spans="1:18" ht="63.75" customHeight="1" x14ac:dyDescent="0.25">
      <c r="A19" s="50">
        <v>4050</v>
      </c>
      <c r="B19" s="8" t="s">
        <v>541</v>
      </c>
      <c r="C19" s="52" t="s">
        <v>19</v>
      </c>
      <c r="D19" s="21">
        <f t="shared" ref="D19:J19" si="1">+D21+D34+D77+D92+D102+D134+D149</f>
        <v>4392282.1419999991</v>
      </c>
      <c r="E19" s="21">
        <f t="shared" si="1"/>
        <v>4739166.8419999983</v>
      </c>
      <c r="F19" s="21">
        <f>SUM(F21,F34,F77,F92,F102,F134,F149,)</f>
        <v>346884.7</v>
      </c>
      <c r="G19" s="21">
        <f t="shared" si="1"/>
        <v>1111036.5723809521</v>
      </c>
      <c r="H19" s="21">
        <f t="shared" si="1"/>
        <v>2157507.7017619046</v>
      </c>
      <c r="I19" s="21">
        <f t="shared" si="1"/>
        <v>3209836.8747619055</v>
      </c>
      <c r="J19" s="21">
        <f t="shared" si="1"/>
        <v>4392282.1419999991</v>
      </c>
      <c r="L19" s="153">
        <f>+D17-L17</f>
        <v>0</v>
      </c>
      <c r="M19" s="153">
        <f t="shared" ref="M19:R19" si="2">+E17-M17</f>
        <v>0</v>
      </c>
      <c r="N19" s="153">
        <f t="shared" si="2"/>
        <v>0</v>
      </c>
      <c r="O19" s="153">
        <f t="shared" si="2"/>
        <v>0</v>
      </c>
      <c r="P19" s="153">
        <f t="shared" si="2"/>
        <v>0</v>
      </c>
      <c r="Q19" s="153">
        <f t="shared" si="2"/>
        <v>0</v>
      </c>
      <c r="R19" s="153">
        <f t="shared" si="2"/>
        <v>0</v>
      </c>
    </row>
    <row r="20" spans="1:18" x14ac:dyDescent="0.25">
      <c r="A20" s="50"/>
      <c r="B20" s="11" t="s">
        <v>379</v>
      </c>
      <c r="C20" s="51"/>
      <c r="D20" s="21"/>
      <c r="E20" s="21"/>
      <c r="F20" s="21"/>
      <c r="G20" s="21"/>
      <c r="H20" s="21"/>
      <c r="I20" s="21"/>
      <c r="J20" s="21"/>
    </row>
    <row r="21" spans="1:18" ht="37.5" customHeight="1" x14ac:dyDescent="0.25">
      <c r="A21" s="50">
        <v>4100</v>
      </c>
      <c r="B21" s="7" t="s">
        <v>380</v>
      </c>
      <c r="C21" s="53" t="s">
        <v>19</v>
      </c>
      <c r="D21" s="21">
        <f>SUM(D23,D28,D31)</f>
        <v>1283419.719</v>
      </c>
      <c r="E21" s="21">
        <f>SUM(E23,E28,E31)</f>
        <v>1283419.719</v>
      </c>
      <c r="F21" s="21" t="s">
        <v>0</v>
      </c>
      <c r="G21" s="21">
        <f>SUM(G23,G28,G31)</f>
        <v>297669.13080952305</v>
      </c>
      <c r="H21" s="21">
        <f>SUM(H23,H28,H31)</f>
        <v>554650.01441269834</v>
      </c>
      <c r="I21" s="21">
        <f>SUM(I23,I28,I31)</f>
        <v>937802.5936071442</v>
      </c>
      <c r="J21" s="21">
        <f>SUM(J23,J28,J31)</f>
        <v>1283419.719</v>
      </c>
    </row>
    <row r="22" spans="1:18" x14ac:dyDescent="0.25">
      <c r="A22" s="50"/>
      <c r="B22" s="11" t="s">
        <v>379</v>
      </c>
      <c r="C22" s="51"/>
      <c r="D22" s="21"/>
      <c r="E22" s="21"/>
      <c r="F22" s="21"/>
      <c r="G22" s="21"/>
      <c r="H22" s="21"/>
      <c r="I22" s="21"/>
      <c r="J22" s="21"/>
    </row>
    <row r="23" spans="1:18" ht="27" x14ac:dyDescent="0.25">
      <c r="A23" s="50">
        <v>4110</v>
      </c>
      <c r="B23" s="11" t="s">
        <v>381</v>
      </c>
      <c r="C23" s="53" t="s">
        <v>19</v>
      </c>
      <c r="D23" s="21">
        <f>SUM(D25:D27)</f>
        <v>1283419.719</v>
      </c>
      <c r="E23" s="21">
        <f>SUM(E25:E27)</f>
        <v>1283419.719</v>
      </c>
      <c r="F23" s="21" t="s">
        <v>1</v>
      </c>
      <c r="G23" s="21">
        <f>SUM(G25:G27)</f>
        <v>297669.13080952305</v>
      </c>
      <c r="H23" s="21">
        <f>SUM(H25:H27)</f>
        <v>554650.01441269834</v>
      </c>
      <c r="I23" s="21">
        <f>SUM(I25:I27)</f>
        <v>937802.5936071442</v>
      </c>
      <c r="J23" s="21">
        <f>SUM(J25:J27)</f>
        <v>1283419.719</v>
      </c>
    </row>
    <row r="24" spans="1:18" x14ac:dyDescent="0.25">
      <c r="A24" s="50"/>
      <c r="B24" s="11" t="s">
        <v>156</v>
      </c>
      <c r="C24" s="53"/>
      <c r="D24" s="21"/>
      <c r="E24" s="21"/>
      <c r="F24" s="21"/>
      <c r="G24" s="21"/>
      <c r="H24" s="21"/>
      <c r="I24" s="21"/>
      <c r="J24" s="21"/>
    </row>
    <row r="25" spans="1:18" x14ac:dyDescent="0.25">
      <c r="A25" s="50">
        <v>4111</v>
      </c>
      <c r="B25" s="9" t="s">
        <v>382</v>
      </c>
      <c r="C25" s="53" t="s">
        <v>20</v>
      </c>
      <c r="D25" s="21">
        <f>+'4.Gorcarakan ev tntesagitakan'!G21+'4.Gorcarakan ev tntesagitakan'!G80+'4.Gorcarakan ev tntesagitakan'!G360+'4.Gorcarakan ev tntesagitakan'!G400+'4.Gorcarakan ev tntesagitakan'!G449+'4.Gorcarakan ev tntesagitakan'!G760</f>
        <v>1283419.719</v>
      </c>
      <c r="E25" s="21">
        <f>+'4.Gorcarakan ev tntesagitakan'!H21+'4.Gorcarakan ev tntesagitakan'!H80+'4.Gorcarakan ev tntesagitakan'!H360+'4.Gorcarakan ev tntesagitakan'!H400+'4.Gorcarakan ev tntesagitakan'!H449+'4.Gorcarakan ev tntesagitakan'!H760</f>
        <v>1283419.719</v>
      </c>
      <c r="F25" s="21" t="s">
        <v>1</v>
      </c>
      <c r="G25" s="21">
        <f>+'4.Gorcarakan ev tntesagitakan'!J21+'4.Gorcarakan ev tntesagitakan'!J80+'4.Gorcarakan ev tntesagitakan'!J360+'4.Gorcarakan ev tntesagitakan'!J400+'4.Gorcarakan ev tntesagitakan'!J449+'4.Gorcarakan ev tntesagitakan'!J760</f>
        <v>297669.13080952305</v>
      </c>
      <c r="H25" s="21">
        <f>+'4.Gorcarakan ev tntesagitakan'!K21+'4.Gorcarakan ev tntesagitakan'!K80+'4.Gorcarakan ev tntesagitakan'!K360+'4.Gorcarakan ev tntesagitakan'!K400+'4.Gorcarakan ev tntesagitakan'!K449+'4.Gorcarakan ev tntesagitakan'!K760</f>
        <v>554650.01441269834</v>
      </c>
      <c r="I25" s="21">
        <f>+'4.Gorcarakan ev tntesagitakan'!L21+'4.Gorcarakan ev tntesagitakan'!L80+'4.Gorcarakan ev tntesagitakan'!L360+'4.Gorcarakan ev tntesagitakan'!L400+'4.Gorcarakan ev tntesagitakan'!L449+'4.Gorcarakan ev tntesagitakan'!L760</f>
        <v>937802.5936071442</v>
      </c>
      <c r="J25" s="21">
        <f>+'4.Gorcarakan ev tntesagitakan'!M21+'4.Gorcarakan ev tntesagitakan'!M80+'4.Gorcarakan ev tntesagitakan'!M360+'4.Gorcarakan ev tntesagitakan'!M400+'4.Gorcarakan ev tntesagitakan'!M449+'4.Gorcarakan ev tntesagitakan'!M760</f>
        <v>1283419.719</v>
      </c>
    </row>
    <row r="26" spans="1:18" ht="27" x14ac:dyDescent="0.25">
      <c r="A26" s="50">
        <v>4112</v>
      </c>
      <c r="B26" s="9" t="s">
        <v>383</v>
      </c>
      <c r="C26" s="53" t="s">
        <v>21</v>
      </c>
      <c r="D26" s="21">
        <f>+'4.Gorcarakan ev tntesagitakan'!G22</f>
        <v>0</v>
      </c>
      <c r="E26" s="21">
        <f>+'4.Gorcarakan ev tntesagitakan'!H22</f>
        <v>0</v>
      </c>
      <c r="F26" s="21" t="s">
        <v>1</v>
      </c>
      <c r="G26" s="21">
        <f>+'4.Gorcarakan ev tntesagitakan'!J22</f>
        <v>0</v>
      </c>
      <c r="H26" s="21">
        <f>+'4.Gorcarakan ev tntesagitakan'!K22</f>
        <v>0</v>
      </c>
      <c r="I26" s="21">
        <f>+'4.Gorcarakan ev tntesagitakan'!L22</f>
        <v>0</v>
      </c>
      <c r="J26" s="21">
        <f>+'4.Gorcarakan ev tntesagitakan'!M22</f>
        <v>0</v>
      </c>
    </row>
    <row r="27" spans="1:18" x14ac:dyDescent="0.25">
      <c r="A27" s="50">
        <v>4114</v>
      </c>
      <c r="B27" s="9" t="s">
        <v>384</v>
      </c>
      <c r="C27" s="53" t="s">
        <v>22</v>
      </c>
      <c r="D27" s="21">
        <f>SUM(E27:F27)</f>
        <v>0</v>
      </c>
      <c r="E27" s="21"/>
      <c r="F27" s="21" t="s">
        <v>1</v>
      </c>
      <c r="G27" s="21">
        <f>SUM(H27:I27)</f>
        <v>0</v>
      </c>
      <c r="H27" s="21">
        <f>SUM(I27:J27)</f>
        <v>0</v>
      </c>
      <c r="I27" s="21">
        <f>SUM(J27:J27)</f>
        <v>0</v>
      </c>
      <c r="J27" s="21"/>
    </row>
    <row r="28" spans="1:18" ht="27" x14ac:dyDescent="0.25">
      <c r="A28" s="50">
        <v>4120</v>
      </c>
      <c r="B28" s="9" t="s">
        <v>385</v>
      </c>
      <c r="C28" s="53" t="s">
        <v>19</v>
      </c>
      <c r="D28" s="21">
        <f>SUM(D30)</f>
        <v>0</v>
      </c>
      <c r="E28" s="21">
        <f>SUM(E30)</f>
        <v>0</v>
      </c>
      <c r="F28" s="21" t="s">
        <v>1</v>
      </c>
      <c r="G28" s="21">
        <f>SUM(G30)</f>
        <v>0</v>
      </c>
      <c r="H28" s="21">
        <f>SUM(H30)</f>
        <v>0</v>
      </c>
      <c r="I28" s="21">
        <f>SUM(I30)</f>
        <v>0</v>
      </c>
      <c r="J28" s="21">
        <f>SUM(J30)</f>
        <v>0</v>
      </c>
    </row>
    <row r="29" spans="1:18" x14ac:dyDescent="0.25">
      <c r="A29" s="50"/>
      <c r="B29" s="11" t="s">
        <v>156</v>
      </c>
      <c r="C29" s="53"/>
      <c r="D29" s="21"/>
      <c r="E29" s="21"/>
      <c r="F29" s="21"/>
      <c r="G29" s="21"/>
      <c r="H29" s="21"/>
      <c r="I29" s="21"/>
      <c r="J29" s="21"/>
    </row>
    <row r="30" spans="1:18" x14ac:dyDescent="0.25">
      <c r="A30" s="50">
        <v>4121</v>
      </c>
      <c r="B30" s="9" t="s">
        <v>386</v>
      </c>
      <c r="C30" s="53" t="s">
        <v>23</v>
      </c>
      <c r="D30" s="21">
        <f>SUM(E30:F30)</f>
        <v>0</v>
      </c>
      <c r="E30" s="21"/>
      <c r="F30" s="21" t="s">
        <v>1</v>
      </c>
      <c r="G30" s="21">
        <f>SUM(H30:I30)</f>
        <v>0</v>
      </c>
      <c r="H30" s="21">
        <f>SUM(I30:J30)</f>
        <v>0</v>
      </c>
      <c r="I30" s="21">
        <f>SUM(J30:J30)</f>
        <v>0</v>
      </c>
      <c r="J30" s="21"/>
    </row>
    <row r="31" spans="1:18" ht="27" x14ac:dyDescent="0.25">
      <c r="A31" s="50">
        <v>4130</v>
      </c>
      <c r="B31" s="9" t="s">
        <v>387</v>
      </c>
      <c r="C31" s="53" t="s">
        <v>19</v>
      </c>
      <c r="D31" s="21">
        <f>SUM(D33)</f>
        <v>0</v>
      </c>
      <c r="E31" s="21">
        <f>SUM(E33)</f>
        <v>0</v>
      </c>
      <c r="F31" s="21" t="s">
        <v>0</v>
      </c>
      <c r="G31" s="21">
        <f>SUM(G33)</f>
        <v>0</v>
      </c>
      <c r="H31" s="21">
        <f>SUM(H33)</f>
        <v>0</v>
      </c>
      <c r="I31" s="21">
        <f>SUM(I33)</f>
        <v>0</v>
      </c>
      <c r="J31" s="21">
        <f>SUM(J33)</f>
        <v>0</v>
      </c>
    </row>
    <row r="32" spans="1:18" x14ac:dyDescent="0.25">
      <c r="A32" s="50"/>
      <c r="B32" s="11" t="s">
        <v>156</v>
      </c>
      <c r="C32" s="53"/>
      <c r="D32" s="21"/>
      <c r="E32" s="21"/>
      <c r="F32" s="21"/>
      <c r="G32" s="21"/>
      <c r="H32" s="21"/>
      <c r="I32" s="21"/>
      <c r="J32" s="21"/>
    </row>
    <row r="33" spans="1:10" x14ac:dyDescent="0.25">
      <c r="A33" s="50">
        <v>4131</v>
      </c>
      <c r="B33" s="9" t="s">
        <v>388</v>
      </c>
      <c r="C33" s="53" t="s">
        <v>24</v>
      </c>
      <c r="D33" s="21">
        <f>SUM(E33:F33)</f>
        <v>0</v>
      </c>
      <c r="E33" s="21"/>
      <c r="F33" s="21" t="s">
        <v>0</v>
      </c>
      <c r="G33" s="21">
        <f>SUM(H33:I33)</f>
        <v>0</v>
      </c>
      <c r="H33" s="21">
        <f>SUM(I33:J33)</f>
        <v>0</v>
      </c>
      <c r="I33" s="21">
        <f>SUM(J33:J33)</f>
        <v>0</v>
      </c>
      <c r="J33" s="21"/>
    </row>
    <row r="34" spans="1:10" ht="54" x14ac:dyDescent="0.25">
      <c r="A34" s="50">
        <v>4200</v>
      </c>
      <c r="B34" s="9" t="s">
        <v>389</v>
      </c>
      <c r="C34" s="53" t="s">
        <v>19</v>
      </c>
      <c r="D34" s="21">
        <f>SUM(D36,D45,D50,D60,D63,D67)</f>
        <v>703563.03899999848</v>
      </c>
      <c r="E34" s="21">
        <f>SUM(E36,E45,E50,E60,E63,E67)</f>
        <v>703563.03899999848</v>
      </c>
      <c r="F34" s="21" t="s">
        <v>0</v>
      </c>
      <c r="G34" s="21">
        <f>SUM(G36,G45,G50,G60,G63,G67)</f>
        <v>209724.56396031781</v>
      </c>
      <c r="H34" s="21">
        <f>SUM(H36,H45,H50,H60,H63,H67)</f>
        <v>434837.38986507931</v>
      </c>
      <c r="I34" s="21">
        <f>SUM(I36,I45,I50,I60,I63,I67)</f>
        <v>545323.94659920724</v>
      </c>
      <c r="J34" s="21">
        <f>SUM(J36,J45,J50,J60,J63,J67)</f>
        <v>703563.03899999848</v>
      </c>
    </row>
    <row r="35" spans="1:10" x14ac:dyDescent="0.25">
      <c r="A35" s="50"/>
      <c r="B35" s="11" t="s">
        <v>379</v>
      </c>
      <c r="C35" s="51"/>
      <c r="D35" s="21"/>
      <c r="E35" s="21"/>
      <c r="F35" s="21"/>
      <c r="G35" s="21"/>
      <c r="H35" s="21"/>
      <c r="I35" s="21"/>
      <c r="J35" s="21"/>
    </row>
    <row r="36" spans="1:10" ht="40.5" x14ac:dyDescent="0.25">
      <c r="A36" s="50">
        <v>4210</v>
      </c>
      <c r="B36" s="9" t="s">
        <v>390</v>
      </c>
      <c r="C36" s="53" t="s">
        <v>19</v>
      </c>
      <c r="D36" s="21">
        <f>SUM(D38:D44)</f>
        <v>190308.52899999951</v>
      </c>
      <c r="E36" s="21">
        <f>SUM(E38:E44)</f>
        <v>190308.52899999951</v>
      </c>
      <c r="F36" s="21" t="s">
        <v>19</v>
      </c>
      <c r="G36" s="21">
        <f>SUM(G38:G44)</f>
        <v>70750.964515872882</v>
      </c>
      <c r="H36" s="21">
        <f>SUM(H38:H44)</f>
        <v>131743.43903174574</v>
      </c>
      <c r="I36" s="21">
        <f>SUM(I38:I44)</f>
        <v>164773.82870238059</v>
      </c>
      <c r="J36" s="21">
        <f>SUM(J38:J44)</f>
        <v>190308.52899999951</v>
      </c>
    </row>
    <row r="37" spans="1:10" x14ac:dyDescent="0.25">
      <c r="A37" s="50"/>
      <c r="B37" s="11" t="s">
        <v>156</v>
      </c>
      <c r="C37" s="53"/>
      <c r="D37" s="21"/>
      <c r="E37" s="21"/>
      <c r="F37" s="21"/>
      <c r="G37" s="21"/>
      <c r="H37" s="21"/>
      <c r="I37" s="21"/>
      <c r="J37" s="21"/>
    </row>
    <row r="38" spans="1:10" x14ac:dyDescent="0.25">
      <c r="A38" s="50">
        <v>4211</v>
      </c>
      <c r="B38" s="9" t="s">
        <v>391</v>
      </c>
      <c r="C38" s="53" t="s">
        <v>25</v>
      </c>
      <c r="D38" s="21">
        <f>SUM(E38:F38)</f>
        <v>0</v>
      </c>
      <c r="E38" s="21"/>
      <c r="F38" s="21" t="s">
        <v>1</v>
      </c>
      <c r="G38" s="21">
        <f>SUM(H38:I38)</f>
        <v>0</v>
      </c>
      <c r="H38" s="21">
        <f>SUM(I38:J38)</f>
        <v>0</v>
      </c>
      <c r="I38" s="21">
        <f>SUM(J38:J38)</f>
        <v>0</v>
      </c>
      <c r="J38" s="21"/>
    </row>
    <row r="39" spans="1:10" x14ac:dyDescent="0.25">
      <c r="A39" s="50">
        <v>4212</v>
      </c>
      <c r="B39" s="9" t="s">
        <v>392</v>
      </c>
      <c r="C39" s="53" t="s">
        <v>26</v>
      </c>
      <c r="D39" s="21">
        <f>+'4.Gorcarakan ev tntesagitakan'!G23+'4.Gorcarakan ev tntesagitakan'!G81+'4.Gorcarakan ev tntesagitakan'!G433+'4.Gorcarakan ev tntesagitakan'!G761</f>
        <v>133682.4789999995</v>
      </c>
      <c r="E39" s="21">
        <f>+'4.Gorcarakan ev tntesagitakan'!H23+'4.Gorcarakan ev tntesagitakan'!H81+'4.Gorcarakan ev tntesagitakan'!H433+'4.Gorcarakan ev tntesagitakan'!H761</f>
        <v>133682.4789999995</v>
      </c>
      <c r="F39" s="21" t="s">
        <v>1</v>
      </c>
      <c r="G39" s="21">
        <f>+'4.Gorcarakan ev tntesagitakan'!J23+'4.Gorcarakan ev tntesagitakan'!J81+'4.Gorcarakan ev tntesagitakan'!J433+'4.Gorcarakan ev tntesagitakan'!J761</f>
        <v>58618.118484126862</v>
      </c>
      <c r="H39" s="21">
        <f>+'4.Gorcarakan ev tntesagitakan'!K23+'4.Gorcarakan ev tntesagitakan'!K81+'4.Gorcarakan ev tntesagitakan'!K433+'4.Gorcarakan ev tntesagitakan'!K761</f>
        <v>100733.8469682537</v>
      </c>
      <c r="I39" s="21">
        <f>+'4.Gorcarakan ev tntesagitakan'!L23+'4.Gorcarakan ev tntesagitakan'!L81+'4.Gorcarakan ev tntesagitakan'!L433+'4.Gorcarakan ev tntesagitakan'!L761</f>
        <v>111659.88409920601</v>
      </c>
      <c r="J39" s="21">
        <f>+'4.Gorcarakan ev tntesagitakan'!M23+'4.Gorcarakan ev tntesagitakan'!M81+'4.Gorcarakan ev tntesagitakan'!M433+'4.Gorcarakan ev tntesagitakan'!M761</f>
        <v>133682.4789999995</v>
      </c>
    </row>
    <row r="40" spans="1:10" x14ac:dyDescent="0.25">
      <c r="A40" s="50">
        <v>4213</v>
      </c>
      <c r="B40" s="9" t="s">
        <v>393</v>
      </c>
      <c r="C40" s="53" t="s">
        <v>27</v>
      </c>
      <c r="D40" s="21">
        <f>+'4.Gorcarakan ev tntesagitakan'!G24+'4.Gorcarakan ev tntesagitakan'!G82+'4.Gorcarakan ev tntesagitakan'!G401</f>
        <v>33684.550000000003</v>
      </c>
      <c r="E40" s="21">
        <f>+'4.Gorcarakan ev tntesagitakan'!H24+'4.Gorcarakan ev tntesagitakan'!H82+'4.Gorcarakan ev tntesagitakan'!H401</f>
        <v>33684.550000000003</v>
      </c>
      <c r="F40" s="21" t="s">
        <v>1</v>
      </c>
      <c r="G40" s="21">
        <f>+'4.Gorcarakan ev tntesagitakan'!J24+'4.Gorcarakan ev tntesagitakan'!J82+'4.Gorcarakan ev tntesagitakan'!J401</f>
        <v>7676.6634920634906</v>
      </c>
      <c r="H40" s="21">
        <f>+'4.Gorcarakan ev tntesagitakan'!K24+'4.Gorcarakan ev tntesagitakan'!K82+'4.Gorcarakan ev tntesagitakan'!K401</f>
        <v>22968.726984126963</v>
      </c>
      <c r="I40" s="21">
        <f>+'4.Gorcarakan ev tntesagitakan'!L24+'4.Gorcarakan ev tntesagitakan'!L82+'4.Gorcarakan ev tntesagitakan'!L401</f>
        <v>33156.769999999997</v>
      </c>
      <c r="J40" s="21">
        <f>+'4.Gorcarakan ev tntesagitakan'!M24+'4.Gorcarakan ev tntesagitakan'!M82+'4.Gorcarakan ev tntesagitakan'!M401</f>
        <v>33684.550000000003</v>
      </c>
    </row>
    <row r="41" spans="1:10" x14ac:dyDescent="0.25">
      <c r="A41" s="50">
        <v>4214</v>
      </c>
      <c r="B41" s="9" t="s">
        <v>394</v>
      </c>
      <c r="C41" s="53" t="s">
        <v>28</v>
      </c>
      <c r="D41" s="21">
        <f>+'4.Gorcarakan ev tntesagitakan'!G25+'4.Gorcarakan ev tntesagitakan'!G83+'4.Gorcarakan ev tntesagitakan'!G762</f>
        <v>6371.5</v>
      </c>
      <c r="E41" s="21">
        <f>+'4.Gorcarakan ev tntesagitakan'!H25+'4.Gorcarakan ev tntesagitakan'!H83+'4.Gorcarakan ev tntesagitakan'!H762</f>
        <v>6371.5</v>
      </c>
      <c r="F41" s="21" t="s">
        <v>1</v>
      </c>
      <c r="G41" s="21">
        <f>+'4.Gorcarakan ev tntesagitakan'!J25+'4.Gorcarakan ev tntesagitakan'!J83+'4.Gorcarakan ev tntesagitakan'!J762</f>
        <v>1696.8968253968255</v>
      </c>
      <c r="H41" s="21">
        <f>+'4.Gorcarakan ev tntesagitakan'!K25+'4.Gorcarakan ev tntesagitakan'!K83+'4.Gorcarakan ev tntesagitakan'!K762</f>
        <v>3222.2936507936511</v>
      </c>
      <c r="I41" s="21">
        <f>+'4.Gorcarakan ev tntesagitakan'!L25+'4.Gorcarakan ev tntesagitakan'!L83+'4.Gorcarakan ev tntesagitakan'!L762</f>
        <v>4772.2936507936511</v>
      </c>
      <c r="J41" s="21">
        <f>+'4.Gorcarakan ev tntesagitakan'!M25+'4.Gorcarakan ev tntesagitakan'!M83+'4.Gorcarakan ev tntesagitakan'!M762</f>
        <v>6371.5</v>
      </c>
    </row>
    <row r="42" spans="1:10" x14ac:dyDescent="0.25">
      <c r="A42" s="50">
        <v>4215</v>
      </c>
      <c r="B42" s="9" t="s">
        <v>395</v>
      </c>
      <c r="C42" s="53" t="s">
        <v>29</v>
      </c>
      <c r="D42" s="21">
        <f>+'4.Gorcarakan ev tntesagitakan'!G26+'4.Gorcarakan ev tntesagitakan'!G364+'4.Gorcarakan ev tntesagitakan'!G450</f>
        <v>11200</v>
      </c>
      <c r="E42" s="21">
        <f>+'4.Gorcarakan ev tntesagitakan'!H26+'4.Gorcarakan ev tntesagitakan'!H364+'4.Gorcarakan ev tntesagitakan'!H450</f>
        <v>11200</v>
      </c>
      <c r="F42" s="21" t="s">
        <v>1</v>
      </c>
      <c r="G42" s="21">
        <f>+'4.Gorcarakan ev tntesagitakan'!J26+'4.Gorcarakan ev tntesagitakan'!J364+'4.Gorcarakan ev tntesagitakan'!J450</f>
        <v>1438.0952380952381</v>
      </c>
      <c r="H42" s="21">
        <f>+'4.Gorcarakan ev tntesagitakan'!K26+'4.Gorcarakan ev tntesagitakan'!K364+'4.Gorcarakan ev tntesagitakan'!K450</f>
        <v>2176.1904761904761</v>
      </c>
      <c r="I42" s="21">
        <f>+'4.Gorcarakan ev tntesagitakan'!L26+'4.Gorcarakan ev tntesagitakan'!L364+'4.Gorcarakan ev tntesagitakan'!L450</f>
        <v>11200</v>
      </c>
      <c r="J42" s="21">
        <f>+'4.Gorcarakan ev tntesagitakan'!M26+'4.Gorcarakan ev tntesagitakan'!M364+'4.Gorcarakan ev tntesagitakan'!M450</f>
        <v>11200</v>
      </c>
    </row>
    <row r="43" spans="1:10" x14ac:dyDescent="0.25">
      <c r="A43" s="50">
        <v>4216</v>
      </c>
      <c r="B43" s="9" t="s">
        <v>396</v>
      </c>
      <c r="C43" s="53" t="s">
        <v>30</v>
      </c>
      <c r="D43" s="21">
        <f>+'4.Gorcarakan ev tntesagitakan'!G27+'4.Gorcarakan ev tntesagitakan'!G361+'4.Gorcarakan ev tntesagitakan'!G551+'4.Gorcarakan ev tntesagitakan'!G559+'4.Gorcarakan ev tntesagitakan'!G764</f>
        <v>5370</v>
      </c>
      <c r="E43" s="21">
        <f>+'4.Gorcarakan ev tntesagitakan'!H27+'4.Gorcarakan ev tntesagitakan'!H361+'4.Gorcarakan ev tntesagitakan'!H551+'4.Gorcarakan ev tntesagitakan'!H559+'4.Gorcarakan ev tntesagitakan'!H764</f>
        <v>5370</v>
      </c>
      <c r="F43" s="21" t="s">
        <v>1</v>
      </c>
      <c r="G43" s="21">
        <f>+'4.Gorcarakan ev tntesagitakan'!J27+'4.Gorcarakan ev tntesagitakan'!J361+'4.Gorcarakan ev tntesagitakan'!J551+'4.Gorcarakan ev tntesagitakan'!J559+'4.Gorcarakan ev tntesagitakan'!J764</f>
        <v>1321.1904761904761</v>
      </c>
      <c r="H43" s="21">
        <f>+'4.Gorcarakan ev tntesagitakan'!K27+'4.Gorcarakan ev tntesagitakan'!K361+'4.Gorcarakan ev tntesagitakan'!K551+'4.Gorcarakan ev tntesagitakan'!K559+'4.Gorcarakan ev tntesagitakan'!K764</f>
        <v>2642.3809523809523</v>
      </c>
      <c r="I43" s="21">
        <f>+'4.Gorcarakan ev tntesagitakan'!L27+'4.Gorcarakan ev tntesagitakan'!L361+'4.Gorcarakan ev tntesagitakan'!L551+'4.Gorcarakan ev tntesagitakan'!L559+'4.Gorcarakan ev tntesagitakan'!L764</f>
        <v>3984.8809523809523</v>
      </c>
      <c r="J43" s="21">
        <f>+'4.Gorcarakan ev tntesagitakan'!M27+'4.Gorcarakan ev tntesagitakan'!M361+'4.Gorcarakan ev tntesagitakan'!M551+'4.Gorcarakan ev tntesagitakan'!M559+'4.Gorcarakan ev tntesagitakan'!M764</f>
        <v>5370</v>
      </c>
    </row>
    <row r="44" spans="1:10" x14ac:dyDescent="0.25">
      <c r="A44" s="50">
        <v>4217</v>
      </c>
      <c r="B44" s="9" t="s">
        <v>397</v>
      </c>
      <c r="C44" s="53" t="s">
        <v>31</v>
      </c>
      <c r="D44" s="21">
        <f>+'4.Gorcarakan ev tntesagitakan'!G28</f>
        <v>0</v>
      </c>
      <c r="E44" s="21">
        <f>+'4.Gorcarakan ev tntesagitakan'!H28</f>
        <v>0</v>
      </c>
      <c r="F44" s="21" t="s">
        <v>1</v>
      </c>
      <c r="G44" s="21">
        <f>+'4.Gorcarakan ev tntesagitakan'!J28</f>
        <v>0</v>
      </c>
      <c r="H44" s="21">
        <f>+'4.Gorcarakan ev tntesagitakan'!K28</f>
        <v>0</v>
      </c>
      <c r="I44" s="21">
        <f>+'4.Gorcarakan ev tntesagitakan'!L28</f>
        <v>0</v>
      </c>
      <c r="J44" s="21">
        <f>+'4.Gorcarakan ev tntesagitakan'!M28</f>
        <v>0</v>
      </c>
    </row>
    <row r="45" spans="1:10" ht="27" x14ac:dyDescent="0.25">
      <c r="A45" s="50">
        <v>4220</v>
      </c>
      <c r="B45" s="9" t="s">
        <v>398</v>
      </c>
      <c r="C45" s="53" t="s">
        <v>19</v>
      </c>
      <c r="D45" s="21">
        <f>SUM(D47:D49)</f>
        <v>37600</v>
      </c>
      <c r="E45" s="21">
        <f>SUM(E47:E49)</f>
        <v>37600</v>
      </c>
      <c r="F45" s="21" t="s">
        <v>1</v>
      </c>
      <c r="G45" s="21">
        <f>SUM(G47:G49)</f>
        <v>9357.1428571428569</v>
      </c>
      <c r="H45" s="21">
        <f>SUM(H47:H49)</f>
        <v>23314.285714285736</v>
      </c>
      <c r="I45" s="21">
        <f>SUM(I47:I49)</f>
        <v>32314.285714285736</v>
      </c>
      <c r="J45" s="21">
        <f>SUM(J47:J49)</f>
        <v>37600</v>
      </c>
    </row>
    <row r="46" spans="1:10" x14ac:dyDescent="0.25">
      <c r="A46" s="50"/>
      <c r="B46" s="11" t="s">
        <v>156</v>
      </c>
      <c r="C46" s="53"/>
      <c r="D46" s="21"/>
      <c r="E46" s="21"/>
      <c r="F46" s="21"/>
      <c r="G46" s="21"/>
      <c r="H46" s="21"/>
      <c r="I46" s="21"/>
      <c r="J46" s="21"/>
    </row>
    <row r="47" spans="1:10" x14ac:dyDescent="0.25">
      <c r="A47" s="50">
        <v>4221</v>
      </c>
      <c r="B47" s="9" t="s">
        <v>399</v>
      </c>
      <c r="C47" s="54">
        <v>4221</v>
      </c>
      <c r="D47" s="21">
        <f>+'4.Gorcarakan ev tntesagitakan'!G29+'4.Gorcarakan ev tntesagitakan'!G84+'4.Gorcarakan ev tntesagitakan'!G545+'4.Gorcarakan ev tntesagitakan'!G766</f>
        <v>37100</v>
      </c>
      <c r="E47" s="21">
        <f>+'4.Gorcarakan ev tntesagitakan'!H29+'4.Gorcarakan ev tntesagitakan'!H84+'4.Gorcarakan ev tntesagitakan'!H545+'4.Gorcarakan ev tntesagitakan'!H766</f>
        <v>37100</v>
      </c>
      <c r="F47" s="21" t="s">
        <v>1</v>
      </c>
      <c r="G47" s="21">
        <f>+'4.Gorcarakan ev tntesagitakan'!J29+'4.Gorcarakan ev tntesagitakan'!J84+'4.Gorcarakan ev tntesagitakan'!J545+'4.Gorcarakan ev tntesagitakan'!J766</f>
        <v>8857.1428571428569</v>
      </c>
      <c r="H47" s="21">
        <f>+'4.Gorcarakan ev tntesagitakan'!K29+'4.Gorcarakan ev tntesagitakan'!K84+'4.Gorcarakan ev tntesagitakan'!K545+'4.Gorcarakan ev tntesagitakan'!K766</f>
        <v>22814.285714285736</v>
      </c>
      <c r="I47" s="21">
        <f>+'4.Gorcarakan ev tntesagitakan'!L29+'4.Gorcarakan ev tntesagitakan'!L84+'4.Gorcarakan ev tntesagitakan'!L545+'4.Gorcarakan ev tntesagitakan'!L766</f>
        <v>31814.285714285736</v>
      </c>
      <c r="J47" s="21">
        <f>+'4.Gorcarakan ev tntesagitakan'!M29+'4.Gorcarakan ev tntesagitakan'!M84+'4.Gorcarakan ev tntesagitakan'!M545+'4.Gorcarakan ev tntesagitakan'!M766</f>
        <v>37100</v>
      </c>
    </row>
    <row r="48" spans="1:10" x14ac:dyDescent="0.25">
      <c r="A48" s="50">
        <v>4222</v>
      </c>
      <c r="B48" s="9" t="s">
        <v>400</v>
      </c>
      <c r="C48" s="53" t="s">
        <v>32</v>
      </c>
      <c r="D48" s="21">
        <f>+'4.Gorcarakan ev tntesagitakan'!G30+'4.Gorcarakan ev tntesagitakan'!G546</f>
        <v>500</v>
      </c>
      <c r="E48" s="21">
        <f>+'4.Gorcarakan ev tntesagitakan'!H30+'4.Gorcarakan ev tntesagitakan'!H546</f>
        <v>500</v>
      </c>
      <c r="F48" s="21" t="s">
        <v>1</v>
      </c>
      <c r="G48" s="21">
        <f>+'4.Gorcarakan ev tntesagitakan'!J30+'4.Gorcarakan ev tntesagitakan'!J546</f>
        <v>500</v>
      </c>
      <c r="H48" s="21">
        <f>+'4.Gorcarakan ev tntesagitakan'!K30+'4.Gorcarakan ev tntesagitakan'!K546</f>
        <v>500</v>
      </c>
      <c r="I48" s="21">
        <f>+'4.Gorcarakan ev tntesagitakan'!L30+'4.Gorcarakan ev tntesagitakan'!L546</f>
        <v>500</v>
      </c>
      <c r="J48" s="21">
        <f>+'4.Gorcarakan ev tntesagitakan'!M30+'4.Gorcarakan ev tntesagitakan'!M546</f>
        <v>500</v>
      </c>
    </row>
    <row r="49" spans="1:10" x14ac:dyDescent="0.25">
      <c r="A49" s="50">
        <v>4223</v>
      </c>
      <c r="B49" s="9" t="s">
        <v>401</v>
      </c>
      <c r="C49" s="53" t="s">
        <v>33</v>
      </c>
      <c r="D49" s="21">
        <f>SUM(E49:F49)</f>
        <v>0</v>
      </c>
      <c r="E49" s="21"/>
      <c r="F49" s="21" t="s">
        <v>1</v>
      </c>
      <c r="G49" s="21">
        <f>SUM(H49:I49)</f>
        <v>0</v>
      </c>
      <c r="H49" s="21">
        <f>SUM(I49:J49)</f>
        <v>0</v>
      </c>
      <c r="I49" s="21">
        <f>SUM(J49:J49)</f>
        <v>0</v>
      </c>
      <c r="J49" s="21"/>
    </row>
    <row r="50" spans="1:10" ht="54" x14ac:dyDescent="0.25">
      <c r="A50" s="50">
        <v>4230</v>
      </c>
      <c r="B50" s="9" t="s">
        <v>402</v>
      </c>
      <c r="C50" s="53" t="s">
        <v>19</v>
      </c>
      <c r="D50" s="21">
        <f>SUM(D52:D59)</f>
        <v>66247.100000000006</v>
      </c>
      <c r="E50" s="21">
        <f>SUM(E52:E59)</f>
        <v>66247.100000000006</v>
      </c>
      <c r="F50" s="21" t="s">
        <v>1</v>
      </c>
      <c r="G50" s="21">
        <f>SUM(G52:G59)</f>
        <v>22297.973015873067</v>
      </c>
      <c r="H50" s="21">
        <f>SUM(H52:H59)</f>
        <v>36919.322222222276</v>
      </c>
      <c r="I50" s="21">
        <f>SUM(I52:I59)</f>
        <v>48241.187301587124</v>
      </c>
      <c r="J50" s="21">
        <f>SUM(J52:J59)</f>
        <v>66247.100000000006</v>
      </c>
    </row>
    <row r="51" spans="1:10" x14ac:dyDescent="0.25">
      <c r="A51" s="50"/>
      <c r="B51" s="11" t="s">
        <v>156</v>
      </c>
      <c r="C51" s="53"/>
      <c r="D51" s="21"/>
      <c r="E51" s="21"/>
      <c r="F51" s="21"/>
      <c r="G51" s="21"/>
      <c r="H51" s="21"/>
      <c r="I51" s="21"/>
      <c r="J51" s="21"/>
    </row>
    <row r="52" spans="1:10" x14ac:dyDescent="0.25">
      <c r="A52" s="50">
        <v>4231</v>
      </c>
      <c r="B52" s="9" t="s">
        <v>403</v>
      </c>
      <c r="C52" s="53" t="s">
        <v>34</v>
      </c>
      <c r="D52" s="21">
        <f>SUM(E52:F52)</f>
        <v>0</v>
      </c>
      <c r="E52" s="21"/>
      <c r="F52" s="21" t="s">
        <v>1</v>
      </c>
      <c r="G52" s="21">
        <f>SUM(H52:I52)</f>
        <v>0</v>
      </c>
      <c r="H52" s="21">
        <f>SUM(I52:J52)</f>
        <v>0</v>
      </c>
      <c r="I52" s="21">
        <f>SUM(J52:J52)</f>
        <v>0</v>
      </c>
      <c r="J52" s="21"/>
    </row>
    <row r="53" spans="1:10" x14ac:dyDescent="0.25">
      <c r="A53" s="50">
        <v>4232</v>
      </c>
      <c r="B53" s="9" t="s">
        <v>404</v>
      </c>
      <c r="C53" s="53" t="s">
        <v>35</v>
      </c>
      <c r="D53" s="21">
        <f>+'4.Gorcarakan ev tntesagitakan'!G31</f>
        <v>8000</v>
      </c>
      <c r="E53" s="21">
        <f>+'4.Gorcarakan ev tntesagitakan'!H31</f>
        <v>8000</v>
      </c>
      <c r="F53" s="21" t="s">
        <v>1</v>
      </c>
      <c r="G53" s="21">
        <f>+'4.Gorcarakan ev tntesagitakan'!J31</f>
        <v>4182.5396825397347</v>
      </c>
      <c r="H53" s="21">
        <f>+'4.Gorcarakan ev tntesagitakan'!K31</f>
        <v>4920.6349206349723</v>
      </c>
      <c r="I53" s="21">
        <f>+'4.Gorcarakan ev tntesagitakan'!L31</f>
        <v>7226.1904761902988</v>
      </c>
      <c r="J53" s="21">
        <f>+'4.Gorcarakan ev tntesagitakan'!M31</f>
        <v>8000</v>
      </c>
    </row>
    <row r="54" spans="1:10" ht="27" x14ac:dyDescent="0.25">
      <c r="A54" s="50">
        <v>4233</v>
      </c>
      <c r="B54" s="9" t="s">
        <v>405</v>
      </c>
      <c r="C54" s="53" t="s">
        <v>36</v>
      </c>
      <c r="D54" s="21">
        <f>SUM(E54:F54)</f>
        <v>0</v>
      </c>
      <c r="E54" s="21"/>
      <c r="F54" s="21" t="s">
        <v>1</v>
      </c>
      <c r="G54" s="21">
        <f>SUM(H54:I54)</f>
        <v>0</v>
      </c>
      <c r="H54" s="21">
        <f>SUM(I54:J54)</f>
        <v>0</v>
      </c>
      <c r="I54" s="21">
        <f>SUM(J54:J54)</f>
        <v>0</v>
      </c>
      <c r="J54" s="21"/>
    </row>
    <row r="55" spans="1:10" x14ac:dyDescent="0.25">
      <c r="A55" s="50">
        <v>4234</v>
      </c>
      <c r="B55" s="9" t="s">
        <v>406</v>
      </c>
      <c r="C55" s="53" t="s">
        <v>37</v>
      </c>
      <c r="D55" s="21">
        <f>+'4.Gorcarakan ev tntesagitakan'!G32</f>
        <v>5466</v>
      </c>
      <c r="E55" s="21">
        <f>+'4.Gorcarakan ev tntesagitakan'!H32</f>
        <v>5466</v>
      </c>
      <c r="F55" s="21" t="s">
        <v>1</v>
      </c>
      <c r="G55" s="21">
        <f>+'4.Gorcarakan ev tntesagitakan'!J32</f>
        <v>1696.1587301587301</v>
      </c>
      <c r="H55" s="21">
        <f>+'4.Gorcarakan ev tntesagitakan'!K32</f>
        <v>2926.3174603174602</v>
      </c>
      <c r="I55" s="21">
        <f>+'4.Gorcarakan ev tntesagitakan'!L32</f>
        <v>4176.3174603174602</v>
      </c>
      <c r="J55" s="21">
        <f>+'4.Gorcarakan ev tntesagitakan'!M32</f>
        <v>5466</v>
      </c>
    </row>
    <row r="56" spans="1:10" x14ac:dyDescent="0.25">
      <c r="A56" s="50">
        <v>4235</v>
      </c>
      <c r="B56" s="70" t="s">
        <v>407</v>
      </c>
      <c r="C56" s="6">
        <v>4235</v>
      </c>
      <c r="D56" s="21">
        <f>SUM(E56:F56)</f>
        <v>0</v>
      </c>
      <c r="E56" s="21"/>
      <c r="F56" s="21" t="s">
        <v>1</v>
      </c>
      <c r="G56" s="21">
        <f>SUM(H56:I56)</f>
        <v>0</v>
      </c>
      <c r="H56" s="21">
        <f>SUM(I56:J56)</f>
        <v>0</v>
      </c>
      <c r="I56" s="21">
        <f>SUM(J56:J56)</f>
        <v>0</v>
      </c>
      <c r="J56" s="21"/>
    </row>
    <row r="57" spans="1:10" x14ac:dyDescent="0.25">
      <c r="A57" s="50">
        <v>4236</v>
      </c>
      <c r="B57" s="9" t="s">
        <v>408</v>
      </c>
      <c r="C57" s="53" t="s">
        <v>38</v>
      </c>
      <c r="D57" s="21">
        <f>SUM(E57:F57)</f>
        <v>0</v>
      </c>
      <c r="E57" s="21"/>
      <c r="F57" s="21" t="s">
        <v>1</v>
      </c>
      <c r="G57" s="21">
        <f>SUM(H57:I57)</f>
        <v>0</v>
      </c>
      <c r="H57" s="21">
        <f>SUM(I57:J57)</f>
        <v>0</v>
      </c>
      <c r="I57" s="21">
        <f>SUM(J57:J57)</f>
        <v>0</v>
      </c>
      <c r="J57" s="21"/>
    </row>
    <row r="58" spans="1:10" x14ac:dyDescent="0.25">
      <c r="A58" s="50">
        <v>4237</v>
      </c>
      <c r="B58" s="9" t="s">
        <v>409</v>
      </c>
      <c r="C58" s="53" t="s">
        <v>39</v>
      </c>
      <c r="D58" s="21">
        <f>+'4.Gorcarakan ev tntesagitakan'!G33</f>
        <v>17147.099999999999</v>
      </c>
      <c r="E58" s="21">
        <f>+'4.Gorcarakan ev tntesagitakan'!H33</f>
        <v>17147.099999999999</v>
      </c>
      <c r="F58" s="21" t="s">
        <v>1</v>
      </c>
      <c r="G58" s="21">
        <f>+'4.Gorcarakan ev tntesagitakan'!J33</f>
        <v>6476.465079365079</v>
      </c>
      <c r="H58" s="21">
        <f>+'4.Gorcarakan ev tntesagitakan'!K33</f>
        <v>9305.8301587301576</v>
      </c>
      <c r="I58" s="21">
        <f>+'4.Gorcarakan ev tntesagitakan'!L33</f>
        <v>12180.830158730159</v>
      </c>
      <c r="J58" s="21">
        <f>+'4.Gorcarakan ev tntesagitakan'!M33</f>
        <v>17147.099999999999</v>
      </c>
    </row>
    <row r="59" spans="1:10" x14ac:dyDescent="0.25">
      <c r="A59" s="50">
        <v>4238</v>
      </c>
      <c r="B59" s="9" t="s">
        <v>410</v>
      </c>
      <c r="C59" s="53" t="s">
        <v>40</v>
      </c>
      <c r="D59" s="21">
        <f>+'4.Gorcarakan ev tntesagitakan'!G34+'4.Gorcarakan ev tntesagitakan'!G85+'4.Gorcarakan ev tntesagitakan'!G162+'4.Gorcarakan ev tntesagitakan'!G283+'4.Gorcarakan ev tntesagitakan'!G362+'4.Gorcarakan ev tntesagitakan'!G434+'4.Gorcarakan ev tntesagitakan'!G451+'4.Gorcarakan ev tntesagitakan'!G723+'4.Gorcarakan ev tntesagitakan'!G747</f>
        <v>35634</v>
      </c>
      <c r="E59" s="21">
        <f>+'4.Gorcarakan ev tntesagitakan'!H34+'4.Gorcarakan ev tntesagitakan'!H85+'4.Gorcarakan ev tntesagitakan'!H162+'4.Gorcarakan ev tntesagitakan'!H283+'4.Gorcarakan ev tntesagitakan'!H362+'4.Gorcarakan ev tntesagitakan'!H434+'4.Gorcarakan ev tntesagitakan'!H451+'4.Gorcarakan ev tntesagitakan'!H723+'4.Gorcarakan ev tntesagitakan'!H747</f>
        <v>35634</v>
      </c>
      <c r="F59" s="21" t="s">
        <v>1</v>
      </c>
      <c r="G59" s="21">
        <f>+'4.Gorcarakan ev tntesagitakan'!J34+'4.Gorcarakan ev tntesagitakan'!J85+'4.Gorcarakan ev tntesagitakan'!J162+'4.Gorcarakan ev tntesagitakan'!J283+'4.Gorcarakan ev tntesagitakan'!J362+'4.Gorcarakan ev tntesagitakan'!J434+'4.Gorcarakan ev tntesagitakan'!J451+'4.Gorcarakan ev tntesagitakan'!J723+'4.Gorcarakan ev tntesagitakan'!J747</f>
        <v>9942.8095238095248</v>
      </c>
      <c r="H59" s="21">
        <f>+'4.Gorcarakan ev tntesagitakan'!K34+'4.Gorcarakan ev tntesagitakan'!K85+'4.Gorcarakan ev tntesagitakan'!K162+'4.Gorcarakan ev tntesagitakan'!K283+'4.Gorcarakan ev tntesagitakan'!K362+'4.Gorcarakan ev tntesagitakan'!K434+'4.Gorcarakan ev tntesagitakan'!K451+'4.Gorcarakan ev tntesagitakan'!K723+'4.Gorcarakan ev tntesagitakan'!K747</f>
        <v>19766.539682539686</v>
      </c>
      <c r="I59" s="21">
        <f>+'4.Gorcarakan ev tntesagitakan'!L34+'4.Gorcarakan ev tntesagitakan'!L85+'4.Gorcarakan ev tntesagitakan'!L162+'4.Gorcarakan ev tntesagitakan'!L283+'4.Gorcarakan ev tntesagitakan'!L362+'4.Gorcarakan ev tntesagitakan'!L434+'4.Gorcarakan ev tntesagitakan'!L451+'4.Gorcarakan ev tntesagitakan'!L723+'4.Gorcarakan ev tntesagitakan'!L747</f>
        <v>24657.849206349205</v>
      </c>
      <c r="J59" s="21">
        <f>+'4.Gorcarakan ev tntesagitakan'!M34+'4.Gorcarakan ev tntesagitakan'!M85+'4.Gorcarakan ev tntesagitakan'!M162+'4.Gorcarakan ev tntesagitakan'!M283+'4.Gorcarakan ev tntesagitakan'!M362+'4.Gorcarakan ev tntesagitakan'!M434+'4.Gorcarakan ev tntesagitakan'!M451+'4.Gorcarakan ev tntesagitakan'!M723+'4.Gorcarakan ev tntesagitakan'!M747</f>
        <v>35634</v>
      </c>
    </row>
    <row r="60" spans="1:10" ht="27" x14ac:dyDescent="0.25">
      <c r="A60" s="50">
        <v>4240</v>
      </c>
      <c r="B60" s="9" t="s">
        <v>411</v>
      </c>
      <c r="C60" s="53" t="s">
        <v>19</v>
      </c>
      <c r="D60" s="21">
        <f>+D62</f>
        <v>20102.900000000001</v>
      </c>
      <c r="E60" s="21">
        <f>+E62</f>
        <v>20102.900000000001</v>
      </c>
      <c r="F60" s="21" t="s">
        <v>1</v>
      </c>
      <c r="G60" s="21">
        <f>+G62</f>
        <v>12178.356349206349</v>
      </c>
      <c r="H60" s="21">
        <f>+H62</f>
        <v>15702.9</v>
      </c>
      <c r="I60" s="21">
        <f>+I62</f>
        <v>19702.900000000001</v>
      </c>
      <c r="J60" s="21">
        <f>+J62</f>
        <v>20102.900000000001</v>
      </c>
    </row>
    <row r="61" spans="1:10" x14ac:dyDescent="0.25">
      <c r="A61" s="50"/>
      <c r="B61" s="11" t="s">
        <v>156</v>
      </c>
      <c r="C61" s="53"/>
      <c r="D61" s="21"/>
      <c r="E61" s="21"/>
      <c r="F61" s="21"/>
      <c r="G61" s="21"/>
      <c r="H61" s="21"/>
      <c r="I61" s="21"/>
      <c r="J61" s="21"/>
    </row>
    <row r="62" spans="1:10" x14ac:dyDescent="0.25">
      <c r="A62" s="50">
        <v>4241</v>
      </c>
      <c r="B62" s="9" t="s">
        <v>412</v>
      </c>
      <c r="C62" s="53" t="s">
        <v>41</v>
      </c>
      <c r="D62" s="21">
        <f>+'4.Gorcarakan ev tntesagitakan'!G35+'4.Gorcarakan ev tntesagitakan'!G98+'4.Gorcarakan ev tntesagitakan'!G105+'4.Gorcarakan ev tntesagitakan'!G365+'4.Gorcarakan ev tntesagitakan'!G452</f>
        <v>20102.900000000001</v>
      </c>
      <c r="E62" s="21">
        <f>+'4.Gorcarakan ev tntesagitakan'!H35+'4.Gorcarakan ev tntesagitakan'!H98+'4.Gorcarakan ev tntesagitakan'!H105+'4.Gorcarakan ev tntesagitakan'!H365+'4.Gorcarakan ev tntesagitakan'!H452</f>
        <v>20102.900000000001</v>
      </c>
      <c r="F62" s="21" t="s">
        <v>1</v>
      </c>
      <c r="G62" s="21">
        <f>+'4.Gorcarakan ev tntesagitakan'!J35+'4.Gorcarakan ev tntesagitakan'!J98+'4.Gorcarakan ev tntesagitakan'!J105+'4.Gorcarakan ev tntesagitakan'!J365+'4.Gorcarakan ev tntesagitakan'!J452</f>
        <v>12178.356349206349</v>
      </c>
      <c r="H62" s="21">
        <f>+'4.Gorcarakan ev tntesagitakan'!K35+'4.Gorcarakan ev tntesagitakan'!K98+'4.Gorcarakan ev tntesagitakan'!K105+'4.Gorcarakan ev tntesagitakan'!K365+'4.Gorcarakan ev tntesagitakan'!K452</f>
        <v>15702.9</v>
      </c>
      <c r="I62" s="21">
        <f>+'4.Gorcarakan ev tntesagitakan'!L35+'4.Gorcarakan ev tntesagitakan'!L98+'4.Gorcarakan ev tntesagitakan'!L105+'4.Gorcarakan ev tntesagitakan'!L365+'4.Gorcarakan ev tntesagitakan'!L452</f>
        <v>19702.900000000001</v>
      </c>
      <c r="J62" s="21">
        <f>+'4.Gorcarakan ev tntesagitakan'!M35+'4.Gorcarakan ev tntesagitakan'!M98+'4.Gorcarakan ev tntesagitakan'!M105+'4.Gorcarakan ev tntesagitakan'!M365+'4.Gorcarakan ev tntesagitakan'!M452</f>
        <v>20102.900000000001</v>
      </c>
    </row>
    <row r="63" spans="1:10" ht="27" x14ac:dyDescent="0.25">
      <c r="A63" s="50">
        <v>4250</v>
      </c>
      <c r="B63" s="9" t="s">
        <v>413</v>
      </c>
      <c r="C63" s="53" t="s">
        <v>19</v>
      </c>
      <c r="D63" s="21">
        <f>SUM(D65:D66)</f>
        <v>152984.579999999</v>
      </c>
      <c r="E63" s="21">
        <f>SUM(E65:E66)</f>
        <v>152984.579999999</v>
      </c>
      <c r="F63" s="21" t="s">
        <v>1</v>
      </c>
      <c r="G63" s="21">
        <f>SUM(G65:G66)</f>
        <v>28847.627380952203</v>
      </c>
      <c r="H63" s="21">
        <f>SUM(H65:H66)</f>
        <v>94023.693849206349</v>
      </c>
      <c r="I63" s="21">
        <f>SUM(I65:I66)</f>
        <v>96523.69384920728</v>
      </c>
      <c r="J63" s="21">
        <f>SUM(J65:J66)</f>
        <v>152984.579999999</v>
      </c>
    </row>
    <row r="64" spans="1:10" x14ac:dyDescent="0.25">
      <c r="A64" s="50"/>
      <c r="B64" s="11" t="s">
        <v>156</v>
      </c>
      <c r="C64" s="53"/>
      <c r="D64" s="21"/>
      <c r="E64" s="21"/>
      <c r="F64" s="21"/>
      <c r="G64" s="21"/>
      <c r="H64" s="21"/>
      <c r="I64" s="21"/>
      <c r="J64" s="21"/>
    </row>
    <row r="65" spans="1:10" ht="27" x14ac:dyDescent="0.25">
      <c r="A65" s="50">
        <v>4251</v>
      </c>
      <c r="B65" s="9" t="s">
        <v>414</v>
      </c>
      <c r="C65" s="53" t="s">
        <v>42</v>
      </c>
      <c r="D65" s="21">
        <f>+'4.Gorcarakan ev tntesagitakan'!G284+'4.Gorcarakan ev tntesagitakan'!G453+'4.Gorcarakan ev tntesagitakan'!G590</f>
        <v>146840.579999999</v>
      </c>
      <c r="E65" s="21">
        <f>+'4.Gorcarakan ev tntesagitakan'!H284+'4.Gorcarakan ev tntesagitakan'!H453+'4.Gorcarakan ev tntesagitakan'!H590</f>
        <v>146840.579999999</v>
      </c>
      <c r="F65" s="21" t="s">
        <v>1</v>
      </c>
      <c r="G65" s="21">
        <f>+'4.Gorcarakan ev tntesagitakan'!J284+'4.Gorcarakan ev tntesagitakan'!J453+'4.Gorcarakan ev tntesagitakan'!J590</f>
        <v>26658.389285714107</v>
      </c>
      <c r="H65" s="21">
        <f>+'4.Gorcarakan ev tntesagitakan'!K284+'4.Gorcarakan ev tntesagitakan'!K453+'4.Gorcarakan ev tntesagitakan'!K590</f>
        <v>91465.408134920639</v>
      </c>
      <c r="I65" s="21">
        <f>+'4.Gorcarakan ev tntesagitakan'!L284+'4.Gorcarakan ev tntesagitakan'!L453+'4.Gorcarakan ev tntesagitakan'!L590</f>
        <v>91540.40813492157</v>
      </c>
      <c r="J65" s="21">
        <f>+'4.Gorcarakan ev tntesagitakan'!M284+'4.Gorcarakan ev tntesagitakan'!M453+'4.Gorcarakan ev tntesagitakan'!M590</f>
        <v>146840.579999999</v>
      </c>
    </row>
    <row r="66" spans="1:10" ht="27" x14ac:dyDescent="0.25">
      <c r="A66" s="50">
        <v>4252</v>
      </c>
      <c r="B66" s="9" t="s">
        <v>415</v>
      </c>
      <c r="C66" s="53" t="s">
        <v>43</v>
      </c>
      <c r="D66" s="21">
        <f>+'4.Gorcarakan ev tntesagitakan'!G37+'4.Gorcarakan ev tntesagitakan'!G366+'4.Gorcarakan ev tntesagitakan'!G454</f>
        <v>6144</v>
      </c>
      <c r="E66" s="21">
        <f>+'4.Gorcarakan ev tntesagitakan'!H37+'4.Gorcarakan ev tntesagitakan'!H366+'4.Gorcarakan ev tntesagitakan'!H454</f>
        <v>6144</v>
      </c>
      <c r="F66" s="21" t="s">
        <v>1</v>
      </c>
      <c r="G66" s="21">
        <f>+'4.Gorcarakan ev tntesagitakan'!J37+'4.Gorcarakan ev tntesagitakan'!J366+'4.Gorcarakan ev tntesagitakan'!J454</f>
        <v>2189.2380952380954</v>
      </c>
      <c r="H66" s="21">
        <f>+'4.Gorcarakan ev tntesagitakan'!K37+'4.Gorcarakan ev tntesagitakan'!K366+'4.Gorcarakan ev tntesagitakan'!K454</f>
        <v>2558.2857142857142</v>
      </c>
      <c r="I66" s="21">
        <f>+'4.Gorcarakan ev tntesagitakan'!L37+'4.Gorcarakan ev tntesagitakan'!L366+'4.Gorcarakan ev tntesagitakan'!L454</f>
        <v>4983.2857142857156</v>
      </c>
      <c r="J66" s="21">
        <f>+'4.Gorcarakan ev tntesagitakan'!M37+'4.Gorcarakan ev tntesagitakan'!M366+'4.Gorcarakan ev tntesagitakan'!M454</f>
        <v>6144</v>
      </c>
    </row>
    <row r="67" spans="1:10" ht="40.5" x14ac:dyDescent="0.25">
      <c r="A67" s="50">
        <v>4260</v>
      </c>
      <c r="B67" s="9" t="s">
        <v>416</v>
      </c>
      <c r="C67" s="53" t="s">
        <v>19</v>
      </c>
      <c r="D67" s="21">
        <f>SUM(D69:D76)</f>
        <v>236319.93</v>
      </c>
      <c r="E67" s="21">
        <f>SUM(E69:E76)</f>
        <v>236319.93</v>
      </c>
      <c r="F67" s="21" t="s">
        <v>1</v>
      </c>
      <c r="G67" s="21">
        <f>SUM(G69:G76)</f>
        <v>66292.49984127043</v>
      </c>
      <c r="H67" s="21">
        <f>SUM(H69:H76)</f>
        <v>133133.7490476192</v>
      </c>
      <c r="I67" s="21">
        <f>SUM(I69:I76)</f>
        <v>183768.05103174644</v>
      </c>
      <c r="J67" s="21">
        <f>SUM(J69:J76)</f>
        <v>236319.93</v>
      </c>
    </row>
    <row r="68" spans="1:10" x14ac:dyDescent="0.25">
      <c r="A68" s="50"/>
      <c r="B68" s="11" t="s">
        <v>156</v>
      </c>
      <c r="C68" s="53"/>
      <c r="D68" s="21"/>
      <c r="E68" s="21"/>
      <c r="F68" s="21"/>
      <c r="G68" s="21"/>
      <c r="H68" s="21"/>
      <c r="I68" s="21"/>
      <c r="J68" s="21"/>
    </row>
    <row r="69" spans="1:10" x14ac:dyDescent="0.25">
      <c r="A69" s="50">
        <v>4261</v>
      </c>
      <c r="B69" s="9" t="s">
        <v>417</v>
      </c>
      <c r="C69" s="53" t="s">
        <v>44</v>
      </c>
      <c r="D69" s="21">
        <f>+'4.Gorcarakan ev tntesagitakan'!G38+'4.Gorcarakan ev tntesagitakan'!G86+'4.Gorcarakan ev tntesagitakan'!G158+'4.Gorcarakan ev tntesagitakan'!G367+'4.Gorcarakan ev tntesagitakan'!G748+'4.Gorcarakan ev tntesagitakan'!G765</f>
        <v>8260</v>
      </c>
      <c r="E69" s="21">
        <f>+'4.Gorcarakan ev tntesagitakan'!H38+'4.Gorcarakan ev tntesagitakan'!H86+'4.Gorcarakan ev tntesagitakan'!H158+'4.Gorcarakan ev tntesagitakan'!H367+'4.Gorcarakan ev tntesagitakan'!H748+'4.Gorcarakan ev tntesagitakan'!H765</f>
        <v>8260</v>
      </c>
      <c r="F69" s="21" t="s">
        <v>1</v>
      </c>
      <c r="G69" s="21">
        <f>+'4.Gorcarakan ev tntesagitakan'!J38+'4.Gorcarakan ev tntesagitakan'!J86+'4.Gorcarakan ev tntesagitakan'!J158+'4.Gorcarakan ev tntesagitakan'!J367+'4.Gorcarakan ev tntesagitakan'!J748+'4.Gorcarakan ev tntesagitakan'!J765</f>
        <v>2032.2222222222222</v>
      </c>
      <c r="H69" s="21">
        <f>+'4.Gorcarakan ev tntesagitakan'!K38+'4.Gorcarakan ev tntesagitakan'!K86+'4.Gorcarakan ev tntesagitakan'!K158+'4.Gorcarakan ev tntesagitakan'!K367+'4.Gorcarakan ev tntesagitakan'!K748+'4.Gorcarakan ev tntesagitakan'!K765</f>
        <v>7975.5555555555557</v>
      </c>
      <c r="I69" s="21">
        <f>+'4.Gorcarakan ev tntesagitakan'!L38+'4.Gorcarakan ev tntesagitakan'!L86+'4.Gorcarakan ev tntesagitakan'!L158+'4.Gorcarakan ev tntesagitakan'!L367+'4.Gorcarakan ev tntesagitakan'!L748+'4.Gorcarakan ev tntesagitakan'!L765</f>
        <v>8115.5555555555557</v>
      </c>
      <c r="J69" s="21">
        <f>+'4.Gorcarakan ev tntesagitakan'!M38+'4.Gorcarakan ev tntesagitakan'!M86+'4.Gorcarakan ev tntesagitakan'!M158+'4.Gorcarakan ev tntesagitakan'!M367+'4.Gorcarakan ev tntesagitakan'!M748+'4.Gorcarakan ev tntesagitakan'!M765</f>
        <v>8260</v>
      </c>
    </row>
    <row r="70" spans="1:10" x14ac:dyDescent="0.25">
      <c r="A70" s="50">
        <v>4262</v>
      </c>
      <c r="B70" s="9" t="s">
        <v>418</v>
      </c>
      <c r="C70" s="53" t="s">
        <v>45</v>
      </c>
      <c r="D70" s="21">
        <f>+'4.Gorcarakan ev tntesagitakan'!G402</f>
        <v>2465</v>
      </c>
      <c r="E70" s="21">
        <f>+'4.Gorcarakan ev tntesagitakan'!H402</f>
        <v>2465</v>
      </c>
      <c r="F70" s="21" t="s">
        <v>1</v>
      </c>
      <c r="G70" s="21">
        <f>+'4.Gorcarakan ev tntesagitakan'!J402</f>
        <v>852.5</v>
      </c>
      <c r="H70" s="21">
        <f>+'4.Gorcarakan ev tntesagitakan'!K402</f>
        <v>1571.25</v>
      </c>
      <c r="I70" s="21">
        <f>+'4.Gorcarakan ev tntesagitakan'!L402</f>
        <v>1571.25</v>
      </c>
      <c r="J70" s="21">
        <f>+'4.Gorcarakan ev tntesagitakan'!M402</f>
        <v>2465</v>
      </c>
    </row>
    <row r="71" spans="1:10" ht="27" x14ac:dyDescent="0.25">
      <c r="A71" s="50">
        <v>4263</v>
      </c>
      <c r="B71" s="9" t="s">
        <v>419</v>
      </c>
      <c r="C71" s="53" t="s">
        <v>46</v>
      </c>
      <c r="D71" s="21">
        <f>SUM(E71:F71)</f>
        <v>0</v>
      </c>
      <c r="E71" s="21"/>
      <c r="F71" s="21" t="s">
        <v>1</v>
      </c>
      <c r="G71" s="21">
        <f>SUM(H71:I71)</f>
        <v>0</v>
      </c>
      <c r="H71" s="21">
        <f>SUM(I71:J71)</f>
        <v>0</v>
      </c>
      <c r="I71" s="21">
        <f>SUM(J71:J71)</f>
        <v>0</v>
      </c>
      <c r="J71" s="21"/>
    </row>
    <row r="72" spans="1:10" x14ac:dyDescent="0.25">
      <c r="A72" s="50">
        <v>4264</v>
      </c>
      <c r="B72" s="9" t="s">
        <v>420</v>
      </c>
      <c r="C72" s="53" t="s">
        <v>47</v>
      </c>
      <c r="D72" s="21">
        <f>+'4.Gorcarakan ev tntesagitakan'!G39+'4.Gorcarakan ev tntesagitakan'!G159+'4.Gorcarakan ev tntesagitakan'!G368+'4.Gorcarakan ev tntesagitakan'!G403+'4.Gorcarakan ev tntesagitakan'!G455+'4.Gorcarakan ev tntesagitakan'!G767</f>
        <v>158148.03</v>
      </c>
      <c r="E72" s="21">
        <f>+'4.Gorcarakan ev tntesagitakan'!H39+'4.Gorcarakan ev tntesagitakan'!H159+'4.Gorcarakan ev tntesagitakan'!H368+'4.Gorcarakan ev tntesagitakan'!H403+'4.Gorcarakan ev tntesagitakan'!H455+'4.Gorcarakan ev tntesagitakan'!H767</f>
        <v>158148.03</v>
      </c>
      <c r="F72" s="21" t="s">
        <v>1</v>
      </c>
      <c r="G72" s="21">
        <f>+'4.Gorcarakan ev tntesagitakan'!J39+'4.Gorcarakan ev tntesagitakan'!J159+'4.Gorcarakan ev tntesagitakan'!J368+'4.Gorcarakan ev tntesagitakan'!J403+'4.Gorcarakan ev tntesagitakan'!J455+'4.Gorcarakan ev tntesagitakan'!J767</f>
        <v>44213.456984127632</v>
      </c>
      <c r="H72" s="21">
        <f>+'4.Gorcarakan ev tntesagitakan'!K39+'4.Gorcarakan ev tntesagitakan'!K159+'4.Gorcarakan ev tntesagitakan'!K368+'4.Gorcarakan ev tntesagitakan'!K403+'4.Gorcarakan ev tntesagitakan'!K455+'4.Gorcarakan ev tntesagitakan'!K767</f>
        <v>85172.563333333979</v>
      </c>
      <c r="I72" s="21">
        <f>+'4.Gorcarakan ev tntesagitakan'!L39+'4.Gorcarakan ev tntesagitakan'!L159+'4.Gorcarakan ev tntesagitakan'!L368+'4.Gorcarakan ev tntesagitakan'!L403+'4.Gorcarakan ev tntesagitakan'!L455+'4.Gorcarakan ev tntesagitakan'!L767</f>
        <v>118052.00420635045</v>
      </c>
      <c r="J72" s="21">
        <f>+'4.Gorcarakan ev tntesagitakan'!M39+'4.Gorcarakan ev tntesagitakan'!M159+'4.Gorcarakan ev tntesagitakan'!M368+'4.Gorcarakan ev tntesagitakan'!M403+'4.Gorcarakan ev tntesagitakan'!M455+'4.Gorcarakan ev tntesagitakan'!M767</f>
        <v>158148.03</v>
      </c>
    </row>
    <row r="73" spans="1:10" ht="27" x14ac:dyDescent="0.25">
      <c r="A73" s="50">
        <v>4265</v>
      </c>
      <c r="B73" s="9" t="s">
        <v>421</v>
      </c>
      <c r="C73" s="53" t="s">
        <v>48</v>
      </c>
      <c r="D73" s="21">
        <f>SUM(E73:F73)</f>
        <v>0</v>
      </c>
      <c r="E73" s="21"/>
      <c r="F73" s="21" t="s">
        <v>1</v>
      </c>
      <c r="G73" s="21">
        <f>SUM(H73:I73)</f>
        <v>0</v>
      </c>
      <c r="H73" s="21">
        <f>SUM(I73:J73)</f>
        <v>0</v>
      </c>
      <c r="I73" s="21">
        <f>SUM(J73:J73)</f>
        <v>0</v>
      </c>
      <c r="J73" s="21"/>
    </row>
    <row r="74" spans="1:10" x14ac:dyDescent="0.25">
      <c r="A74" s="50">
        <v>4266</v>
      </c>
      <c r="B74" s="9" t="s">
        <v>422</v>
      </c>
      <c r="C74" s="53" t="s">
        <v>49</v>
      </c>
      <c r="D74" s="21">
        <f>SUM(E74:F74)</f>
        <v>0</v>
      </c>
      <c r="E74" s="21"/>
      <c r="F74" s="21" t="s">
        <v>1</v>
      </c>
      <c r="G74" s="21">
        <f>SUM(H74:I74)</f>
        <v>0</v>
      </c>
      <c r="H74" s="21">
        <f>SUM(I74:J74)</f>
        <v>0</v>
      </c>
      <c r="I74" s="21">
        <f>SUM(J74:J74)</f>
        <v>0</v>
      </c>
      <c r="J74" s="21"/>
    </row>
    <row r="75" spans="1:10" x14ac:dyDescent="0.25">
      <c r="A75" s="50">
        <v>4267</v>
      </c>
      <c r="B75" s="9" t="s">
        <v>423</v>
      </c>
      <c r="C75" s="53" t="s">
        <v>50</v>
      </c>
      <c r="D75" s="21">
        <f>+'4.Gorcarakan ev tntesagitakan'!G160+'4.Gorcarakan ev tntesagitakan'!G763</f>
        <v>0</v>
      </c>
      <c r="E75" s="21">
        <f>+'4.Gorcarakan ev tntesagitakan'!H160+'4.Gorcarakan ev tntesagitakan'!H763</f>
        <v>0</v>
      </c>
      <c r="F75" s="21" t="s">
        <v>1</v>
      </c>
      <c r="G75" s="21">
        <f>+'4.Gorcarakan ev tntesagitakan'!J160+'4.Gorcarakan ev tntesagitakan'!J763</f>
        <v>0</v>
      </c>
      <c r="H75" s="21">
        <f>+'4.Gorcarakan ev tntesagitakan'!K160+'4.Gorcarakan ev tntesagitakan'!K763</f>
        <v>0</v>
      </c>
      <c r="I75" s="21">
        <f>+'4.Gorcarakan ev tntesagitakan'!L160+'4.Gorcarakan ev tntesagitakan'!L763</f>
        <v>0</v>
      </c>
      <c r="J75" s="21">
        <f>+'4.Gorcarakan ev tntesagitakan'!M160+'4.Gorcarakan ev tntesagitakan'!M763</f>
        <v>0</v>
      </c>
    </row>
    <row r="76" spans="1:10" x14ac:dyDescent="0.25">
      <c r="A76" s="50">
        <v>4268</v>
      </c>
      <c r="B76" s="9" t="s">
        <v>424</v>
      </c>
      <c r="C76" s="53" t="s">
        <v>51</v>
      </c>
      <c r="D76" s="21">
        <f>+'4.Gorcarakan ev tntesagitakan'!G40+'4.Gorcarakan ev tntesagitakan'!G87+'4.Gorcarakan ev tntesagitakan'!G285+'4.Gorcarakan ev tntesagitakan'!G369+'4.Gorcarakan ev tntesagitakan'!G404+'4.Gorcarakan ev tntesagitakan'!G435+'4.Gorcarakan ev tntesagitakan'!G456+'4.Gorcarakan ev tntesagitakan'!G591</f>
        <v>67446.899999999994</v>
      </c>
      <c r="E76" s="21">
        <f>+'4.Gorcarakan ev tntesagitakan'!H40+'4.Gorcarakan ev tntesagitakan'!H87+'4.Gorcarakan ev tntesagitakan'!H285+'4.Gorcarakan ev tntesagitakan'!H369+'4.Gorcarakan ev tntesagitakan'!H404+'4.Gorcarakan ev tntesagitakan'!H435+'4.Gorcarakan ev tntesagitakan'!H456+'4.Gorcarakan ev tntesagitakan'!H591</f>
        <v>67446.899999999994</v>
      </c>
      <c r="F76" s="21" t="s">
        <v>1</v>
      </c>
      <c r="G76" s="21">
        <f>+'4.Gorcarakan ev tntesagitakan'!J40+'4.Gorcarakan ev tntesagitakan'!J87+'4.Gorcarakan ev tntesagitakan'!J285+'4.Gorcarakan ev tntesagitakan'!J369+'4.Gorcarakan ev tntesagitakan'!J404+'4.Gorcarakan ev tntesagitakan'!J435+'4.Gorcarakan ev tntesagitakan'!J456+'4.Gorcarakan ev tntesagitakan'!J591</f>
        <v>19194.320634920576</v>
      </c>
      <c r="H76" s="21">
        <f>+'4.Gorcarakan ev tntesagitakan'!K40+'4.Gorcarakan ev tntesagitakan'!K87+'4.Gorcarakan ev tntesagitakan'!K285+'4.Gorcarakan ev tntesagitakan'!K369+'4.Gorcarakan ev tntesagitakan'!K404+'4.Gorcarakan ev tntesagitakan'!K435+'4.Gorcarakan ev tntesagitakan'!K456+'4.Gorcarakan ev tntesagitakan'!K591</f>
        <v>38414.380158729669</v>
      </c>
      <c r="I76" s="21">
        <f>+'4.Gorcarakan ev tntesagitakan'!L40+'4.Gorcarakan ev tntesagitakan'!L87+'4.Gorcarakan ev tntesagitakan'!L285+'4.Gorcarakan ev tntesagitakan'!L369+'4.Gorcarakan ev tntesagitakan'!L404+'4.Gorcarakan ev tntesagitakan'!L435+'4.Gorcarakan ev tntesagitakan'!L456+'4.Gorcarakan ev tntesagitakan'!L591</f>
        <v>56029.241269840408</v>
      </c>
      <c r="J76" s="21">
        <f>+'4.Gorcarakan ev tntesagitakan'!M40+'4.Gorcarakan ev tntesagitakan'!M87+'4.Gorcarakan ev tntesagitakan'!M285+'4.Gorcarakan ev tntesagitakan'!M369+'4.Gorcarakan ev tntesagitakan'!M404+'4.Gorcarakan ev tntesagitakan'!M435+'4.Gorcarakan ev tntesagitakan'!M456+'4.Gorcarakan ev tntesagitakan'!M591</f>
        <v>67446.899999999994</v>
      </c>
    </row>
    <row r="77" spans="1:10" x14ac:dyDescent="0.25">
      <c r="A77" s="50">
        <v>4300</v>
      </c>
      <c r="B77" s="9" t="s">
        <v>425</v>
      </c>
      <c r="C77" s="53" t="s">
        <v>19</v>
      </c>
      <c r="D77" s="21">
        <f>SUM(D79,D83,D87)</f>
        <v>126200</v>
      </c>
      <c r="E77" s="21">
        <f>SUM(E79,E83,E87)</f>
        <v>126200</v>
      </c>
      <c r="F77" s="21" t="s">
        <v>0</v>
      </c>
      <c r="G77" s="21">
        <f>SUM(G79,G83,G87)</f>
        <v>6085.330753968301</v>
      </c>
      <c r="H77" s="21">
        <f>SUM(H79,H83,H87)</f>
        <v>7315.4894841268833</v>
      </c>
      <c r="I77" s="21">
        <f>SUM(I79,I83,I87)</f>
        <v>12209.523809523333</v>
      </c>
      <c r="J77" s="21">
        <f>SUM(J79,J83,J87)</f>
        <v>126200</v>
      </c>
    </row>
    <row r="78" spans="1:10" x14ac:dyDescent="0.25">
      <c r="A78" s="50"/>
      <c r="B78" s="11" t="s">
        <v>379</v>
      </c>
      <c r="C78" s="51"/>
      <c r="D78" s="21"/>
      <c r="E78" s="21"/>
      <c r="F78" s="21"/>
      <c r="G78" s="21"/>
      <c r="H78" s="21"/>
      <c r="I78" s="21"/>
      <c r="J78" s="21"/>
    </row>
    <row r="79" spans="1:10" x14ac:dyDescent="0.25">
      <c r="A79" s="50">
        <v>4310</v>
      </c>
      <c r="B79" s="9" t="s">
        <v>426</v>
      </c>
      <c r="C79" s="53" t="s">
        <v>19</v>
      </c>
      <c r="D79" s="21">
        <f>SUM(D81:D82)</f>
        <v>126200</v>
      </c>
      <c r="E79" s="21">
        <f>SUM(E81:E82)</f>
        <v>126200</v>
      </c>
      <c r="F79" s="21" t="s">
        <v>0</v>
      </c>
      <c r="G79" s="21">
        <f>SUM(G81:G82)</f>
        <v>6085.330753968301</v>
      </c>
      <c r="H79" s="21">
        <f>SUM(H81:H82)</f>
        <v>7315.4894841268833</v>
      </c>
      <c r="I79" s="21">
        <f>SUM(I81:I82)</f>
        <v>12209.523809523333</v>
      </c>
      <c r="J79" s="21">
        <f>SUM(J81:J82)</f>
        <v>126200</v>
      </c>
    </row>
    <row r="80" spans="1:10" x14ac:dyDescent="0.25">
      <c r="A80" s="50"/>
      <c r="B80" s="11" t="s">
        <v>156</v>
      </c>
      <c r="C80" s="53"/>
      <c r="D80" s="21"/>
      <c r="E80" s="21"/>
      <c r="F80" s="21"/>
      <c r="G80" s="21"/>
      <c r="H80" s="21"/>
      <c r="I80" s="21"/>
      <c r="J80" s="21"/>
    </row>
    <row r="81" spans="1:10" x14ac:dyDescent="0.25">
      <c r="A81" s="50">
        <v>4311</v>
      </c>
      <c r="B81" s="9" t="s">
        <v>427</v>
      </c>
      <c r="C81" s="53" t="s">
        <v>52</v>
      </c>
      <c r="D81" s="21">
        <f>SUM(E81:F81)</f>
        <v>0</v>
      </c>
      <c r="E81" s="21"/>
      <c r="F81" s="21" t="s">
        <v>1</v>
      </c>
      <c r="G81" s="21">
        <f>SUM(H81:I81)</f>
        <v>0</v>
      </c>
      <c r="H81" s="21">
        <f>SUM(I81:J81)</f>
        <v>0</v>
      </c>
      <c r="I81" s="21">
        <f>SUM(J81:J81)</f>
        <v>0</v>
      </c>
      <c r="J81" s="21"/>
    </row>
    <row r="82" spans="1:10" x14ac:dyDescent="0.25">
      <c r="A82" s="50">
        <v>4312</v>
      </c>
      <c r="B82" s="9" t="s">
        <v>428</v>
      </c>
      <c r="C82" s="53" t="s">
        <v>53</v>
      </c>
      <c r="D82" s="21">
        <f>+'4.Gorcarakan ev tntesagitakan'!G109</f>
        <v>126200</v>
      </c>
      <c r="E82" s="21">
        <f>+'4.Gorcarakan ev tntesagitakan'!H109</f>
        <v>126200</v>
      </c>
      <c r="F82" s="21" t="s">
        <v>1</v>
      </c>
      <c r="G82" s="21">
        <f>+'4.Gorcarakan ev tntesagitakan'!J109</f>
        <v>6085.330753968301</v>
      </c>
      <c r="H82" s="21">
        <f>+'4.Gorcarakan ev tntesagitakan'!K109</f>
        <v>7315.4894841268833</v>
      </c>
      <c r="I82" s="21">
        <f>+'4.Gorcarakan ev tntesagitakan'!L109</f>
        <v>12209.523809523333</v>
      </c>
      <c r="J82" s="21">
        <f>+'4.Gorcarakan ev tntesagitakan'!M109</f>
        <v>126200</v>
      </c>
    </row>
    <row r="83" spans="1:10" x14ac:dyDescent="0.25">
      <c r="A83" s="50">
        <v>4320</v>
      </c>
      <c r="B83" s="9" t="s">
        <v>429</v>
      </c>
      <c r="C83" s="53" t="s">
        <v>19</v>
      </c>
      <c r="D83" s="21">
        <f>SUM(D85:D86)</f>
        <v>0</v>
      </c>
      <c r="E83" s="21">
        <f>SUM(E85:E86)</f>
        <v>0</v>
      </c>
      <c r="F83" s="21" t="s">
        <v>0</v>
      </c>
      <c r="G83" s="21">
        <f>SUM(G85:G86)</f>
        <v>0</v>
      </c>
      <c r="H83" s="21">
        <f>SUM(H85:H86)</f>
        <v>0</v>
      </c>
      <c r="I83" s="21">
        <f>SUM(I85:I86)</f>
        <v>0</v>
      </c>
      <c r="J83" s="21">
        <f>SUM(J85:J86)</f>
        <v>0</v>
      </c>
    </row>
    <row r="84" spans="1:10" x14ac:dyDescent="0.25">
      <c r="A84" s="50"/>
      <c r="B84" s="11" t="s">
        <v>156</v>
      </c>
      <c r="C84" s="53"/>
      <c r="D84" s="21"/>
      <c r="E84" s="21"/>
      <c r="F84" s="21"/>
      <c r="G84" s="21"/>
      <c r="H84" s="21"/>
      <c r="I84" s="21"/>
      <c r="J84" s="21"/>
    </row>
    <row r="85" spans="1:10" x14ac:dyDescent="0.25">
      <c r="A85" s="50">
        <v>4321</v>
      </c>
      <c r="B85" s="9" t="s">
        <v>430</v>
      </c>
      <c r="C85" s="53" t="s">
        <v>54</v>
      </c>
      <c r="D85" s="21">
        <f>SUM(E85:F85)</f>
        <v>0</v>
      </c>
      <c r="E85" s="21"/>
      <c r="F85" s="21" t="s">
        <v>1</v>
      </c>
      <c r="G85" s="21">
        <f>SUM(H85:I85)</f>
        <v>0</v>
      </c>
      <c r="H85" s="21">
        <f>SUM(I85:J85)</f>
        <v>0</v>
      </c>
      <c r="I85" s="21">
        <f>SUM(J85:J85)</f>
        <v>0</v>
      </c>
      <c r="J85" s="21"/>
    </row>
    <row r="86" spans="1:10" x14ac:dyDescent="0.25">
      <c r="A86" s="50">
        <v>4322</v>
      </c>
      <c r="B86" s="9" t="s">
        <v>431</v>
      </c>
      <c r="C86" s="53" t="s">
        <v>55</v>
      </c>
      <c r="D86" s="21">
        <f>SUM(E86:F86)</f>
        <v>0</v>
      </c>
      <c r="E86" s="21"/>
      <c r="F86" s="21" t="s">
        <v>1</v>
      </c>
      <c r="G86" s="21">
        <f>SUM(H86:I86)</f>
        <v>0</v>
      </c>
      <c r="H86" s="21">
        <f>SUM(I86:J86)</f>
        <v>0</v>
      </c>
      <c r="I86" s="21">
        <f>SUM(J86:J86)</f>
        <v>0</v>
      </c>
      <c r="J86" s="21"/>
    </row>
    <row r="87" spans="1:10" ht="27" x14ac:dyDescent="0.25">
      <c r="A87" s="50">
        <v>4330</v>
      </c>
      <c r="B87" s="9" t="s">
        <v>432</v>
      </c>
      <c r="C87" s="53" t="s">
        <v>19</v>
      </c>
      <c r="D87" s="21">
        <f>SUM(D89:D91)</f>
        <v>0</v>
      </c>
      <c r="E87" s="21">
        <f>SUM(E89:E91)</f>
        <v>0</v>
      </c>
      <c r="F87" s="21" t="s">
        <v>1</v>
      </c>
      <c r="G87" s="21">
        <f>SUM(G89:G91)</f>
        <v>0</v>
      </c>
      <c r="H87" s="21">
        <f>SUM(H89:H91)</f>
        <v>0</v>
      </c>
      <c r="I87" s="21">
        <f>SUM(I89:I91)</f>
        <v>0</v>
      </c>
      <c r="J87" s="21">
        <f>SUM(J89:J91)</f>
        <v>0</v>
      </c>
    </row>
    <row r="88" spans="1:10" x14ac:dyDescent="0.25">
      <c r="A88" s="50"/>
      <c r="B88" s="11" t="s">
        <v>156</v>
      </c>
      <c r="C88" s="53"/>
      <c r="D88" s="21"/>
      <c r="E88" s="21"/>
      <c r="F88" s="21"/>
      <c r="G88" s="21"/>
      <c r="H88" s="21"/>
      <c r="I88" s="21"/>
      <c r="J88" s="21"/>
    </row>
    <row r="89" spans="1:10" x14ac:dyDescent="0.25">
      <c r="A89" s="50">
        <v>4331</v>
      </c>
      <c r="B89" s="9" t="s">
        <v>433</v>
      </c>
      <c r="C89" s="53" t="s">
        <v>56</v>
      </c>
      <c r="D89" s="21">
        <f>SUM(E89:F89)</f>
        <v>0</v>
      </c>
      <c r="E89" s="21"/>
      <c r="F89" s="21" t="s">
        <v>1</v>
      </c>
      <c r="G89" s="21">
        <f t="shared" ref="G89:H91" si="3">SUM(H89:I89)</f>
        <v>0</v>
      </c>
      <c r="H89" s="21">
        <f t="shared" si="3"/>
        <v>0</v>
      </c>
      <c r="I89" s="21">
        <f>SUM(J89:J89)</f>
        <v>0</v>
      </c>
      <c r="J89" s="21"/>
    </row>
    <row r="90" spans="1:10" x14ac:dyDescent="0.25">
      <c r="A90" s="50">
        <v>4332</v>
      </c>
      <c r="B90" s="9" t="s">
        <v>434</v>
      </c>
      <c r="C90" s="53" t="s">
        <v>57</v>
      </c>
      <c r="D90" s="21">
        <f>SUM(E90:F90)</f>
        <v>0</v>
      </c>
      <c r="E90" s="21"/>
      <c r="F90" s="21" t="s">
        <v>1</v>
      </c>
      <c r="G90" s="21">
        <f t="shared" si="3"/>
        <v>0</v>
      </c>
      <c r="H90" s="21">
        <f t="shared" si="3"/>
        <v>0</v>
      </c>
      <c r="I90" s="21">
        <f>SUM(J90:J90)</f>
        <v>0</v>
      </c>
      <c r="J90" s="21"/>
    </row>
    <row r="91" spans="1:10" x14ac:dyDescent="0.25">
      <c r="A91" s="50">
        <v>4333</v>
      </c>
      <c r="B91" s="9" t="s">
        <v>435</v>
      </c>
      <c r="C91" s="53" t="s">
        <v>58</v>
      </c>
      <c r="D91" s="21">
        <f>SUM(E91:F91)</f>
        <v>0</v>
      </c>
      <c r="E91" s="21"/>
      <c r="F91" s="21" t="s">
        <v>1</v>
      </c>
      <c r="G91" s="21">
        <f t="shared" si="3"/>
        <v>0</v>
      </c>
      <c r="H91" s="21">
        <f t="shared" si="3"/>
        <v>0</v>
      </c>
      <c r="I91" s="21">
        <f>SUM(J91:J91)</f>
        <v>0</v>
      </c>
      <c r="J91" s="21"/>
    </row>
    <row r="92" spans="1:10" x14ac:dyDescent="0.25">
      <c r="A92" s="50">
        <v>4400</v>
      </c>
      <c r="B92" s="9" t="s">
        <v>436</v>
      </c>
      <c r="C92" s="53" t="s">
        <v>19</v>
      </c>
      <c r="D92" s="21">
        <f>SUM(D94,D98)</f>
        <v>1966631.8840000001</v>
      </c>
      <c r="E92" s="21">
        <f>SUM(E94,E98)</f>
        <v>1966631.8840000001</v>
      </c>
      <c r="F92" s="21" t="s">
        <v>0</v>
      </c>
      <c r="G92" s="21">
        <f>SUM(G94,G98)</f>
        <v>497776.73336507939</v>
      </c>
      <c r="H92" s="21">
        <f>SUM(H94,H98)</f>
        <v>983189.46673015878</v>
      </c>
      <c r="I92" s="21">
        <f>SUM(I94,I98)</f>
        <v>1467285.0091587291</v>
      </c>
      <c r="J92" s="21">
        <f>SUM(J94,J98)</f>
        <v>1966631.8840000001</v>
      </c>
    </row>
    <row r="93" spans="1:10" x14ac:dyDescent="0.25">
      <c r="A93" s="50"/>
      <c r="B93" s="11" t="s">
        <v>379</v>
      </c>
      <c r="C93" s="51"/>
      <c r="D93" s="21"/>
      <c r="E93" s="21"/>
      <c r="F93" s="21"/>
      <c r="G93" s="21"/>
      <c r="H93" s="21"/>
      <c r="I93" s="21"/>
      <c r="J93" s="21"/>
    </row>
    <row r="94" spans="1:10" ht="27" x14ac:dyDescent="0.25">
      <c r="A94" s="50">
        <v>4410</v>
      </c>
      <c r="B94" s="9" t="s">
        <v>437</v>
      </c>
      <c r="C94" s="53" t="s">
        <v>19</v>
      </c>
      <c r="D94" s="21">
        <f>SUM(D96:D97)</f>
        <v>1933631.8840000001</v>
      </c>
      <c r="E94" s="21">
        <f>SUM(E96:E97)</f>
        <v>1933631.8840000001</v>
      </c>
      <c r="F94" s="21" t="s">
        <v>0</v>
      </c>
      <c r="G94" s="21">
        <f>SUM(G96:G97)</f>
        <v>494086.25717460318</v>
      </c>
      <c r="H94" s="21">
        <f>SUM(H96:H97)</f>
        <v>975808.51434920635</v>
      </c>
      <c r="I94" s="21">
        <f>SUM(I96:I97)</f>
        <v>1453600.4853492067</v>
      </c>
      <c r="J94" s="21">
        <f>SUM(J96:J97)</f>
        <v>1933631.8840000001</v>
      </c>
    </row>
    <row r="95" spans="1:10" x14ac:dyDescent="0.25">
      <c r="A95" s="50"/>
      <c r="B95" s="11" t="s">
        <v>156</v>
      </c>
      <c r="C95" s="53"/>
      <c r="D95" s="21"/>
      <c r="E95" s="21"/>
      <c r="F95" s="21"/>
      <c r="G95" s="21"/>
      <c r="H95" s="21"/>
      <c r="I95" s="21"/>
      <c r="J95" s="21"/>
    </row>
    <row r="96" spans="1:10" ht="27" x14ac:dyDescent="0.25">
      <c r="A96" s="50">
        <v>4411</v>
      </c>
      <c r="B96" s="9" t="s">
        <v>438</v>
      </c>
      <c r="C96" s="53" t="s">
        <v>59</v>
      </c>
      <c r="D96" s="21">
        <f>+'4.Gorcarakan ev tntesagitakan'!G458+'4.Gorcarakan ev tntesagitakan'!G547+'4.Gorcarakan ev tntesagitakan'!G558+'4.Gorcarakan ev tntesagitakan'!G565+'4.Gorcarakan ev tntesagitakan'!G571+'4.Gorcarakan ev tntesagitakan'!G642</f>
        <v>1933631.8840000001</v>
      </c>
      <c r="E96" s="21">
        <f>+'4.Gorcarakan ev tntesagitakan'!H458+'4.Gorcarakan ev tntesagitakan'!H547+'4.Gorcarakan ev tntesagitakan'!H558+'4.Gorcarakan ev tntesagitakan'!H565+'4.Gorcarakan ev tntesagitakan'!H571+'4.Gorcarakan ev tntesagitakan'!H642</f>
        <v>1933631.8840000001</v>
      </c>
      <c r="F96" s="21" t="s">
        <v>0</v>
      </c>
      <c r="G96" s="21">
        <f>+'4.Gorcarakan ev tntesagitakan'!J458+'4.Gorcarakan ev tntesagitakan'!J547+'4.Gorcarakan ev tntesagitakan'!J558+'4.Gorcarakan ev tntesagitakan'!J565+'4.Gorcarakan ev tntesagitakan'!J571+'4.Gorcarakan ev tntesagitakan'!J642</f>
        <v>494086.25717460318</v>
      </c>
      <c r="H96" s="21">
        <f>+'4.Gorcarakan ev tntesagitakan'!K458+'4.Gorcarakan ev tntesagitakan'!K547+'4.Gorcarakan ev tntesagitakan'!K558+'4.Gorcarakan ev tntesagitakan'!K565+'4.Gorcarakan ev tntesagitakan'!K571+'4.Gorcarakan ev tntesagitakan'!K642</f>
        <v>975808.51434920635</v>
      </c>
      <c r="I96" s="21">
        <f>+'4.Gorcarakan ev tntesagitakan'!L458+'4.Gorcarakan ev tntesagitakan'!L547+'4.Gorcarakan ev tntesagitakan'!L558+'4.Gorcarakan ev tntesagitakan'!L565+'4.Gorcarakan ev tntesagitakan'!L571+'4.Gorcarakan ev tntesagitakan'!L642</f>
        <v>1453600.4853492067</v>
      </c>
      <c r="J96" s="21">
        <f>+'4.Gorcarakan ev tntesagitakan'!M458+'4.Gorcarakan ev tntesagitakan'!M547+'4.Gorcarakan ev tntesagitakan'!M558+'4.Gorcarakan ev tntesagitakan'!M565+'4.Gorcarakan ev tntesagitakan'!M571+'4.Gorcarakan ev tntesagitakan'!M642</f>
        <v>1933631.8840000001</v>
      </c>
    </row>
    <row r="97" spans="1:10" ht="27" x14ac:dyDescent="0.25">
      <c r="A97" s="50">
        <v>4412</v>
      </c>
      <c r="B97" s="9" t="s">
        <v>439</v>
      </c>
      <c r="C97" s="53" t="s">
        <v>60</v>
      </c>
      <c r="D97" s="21">
        <f>SUM(E97:F97)</f>
        <v>0</v>
      </c>
      <c r="E97" s="21"/>
      <c r="F97" s="21" t="s">
        <v>1</v>
      </c>
      <c r="G97" s="21">
        <f>SUM(H97:I97)</f>
        <v>0</v>
      </c>
      <c r="H97" s="21">
        <f>SUM(I97:J97)</f>
        <v>0</v>
      </c>
      <c r="I97" s="21">
        <f>SUM(J97:J97)</f>
        <v>0</v>
      </c>
      <c r="J97" s="21"/>
    </row>
    <row r="98" spans="1:10" ht="27" x14ac:dyDescent="0.25">
      <c r="A98" s="50">
        <v>4420</v>
      </c>
      <c r="B98" s="9" t="s">
        <v>440</v>
      </c>
      <c r="C98" s="53" t="s">
        <v>19</v>
      </c>
      <c r="D98" s="21">
        <f>SUM(D100:D101)</f>
        <v>33000</v>
      </c>
      <c r="E98" s="21">
        <f>SUM(E100:E101)</f>
        <v>33000</v>
      </c>
      <c r="F98" s="21" t="s">
        <v>0</v>
      </c>
      <c r="G98" s="21">
        <f>SUM(G100:G101)</f>
        <v>3690.4761904761904</v>
      </c>
      <c r="H98" s="21">
        <f>SUM(H100:H101)</f>
        <v>7380.9523809523807</v>
      </c>
      <c r="I98" s="21">
        <f>SUM(I100:I101)</f>
        <v>13684.52380952239</v>
      </c>
      <c r="J98" s="21">
        <f>SUM(J100:J101)</f>
        <v>33000</v>
      </c>
    </row>
    <row r="99" spans="1:10" x14ac:dyDescent="0.25">
      <c r="A99" s="50"/>
      <c r="B99" s="11" t="s">
        <v>156</v>
      </c>
      <c r="C99" s="53"/>
      <c r="D99" s="21"/>
      <c r="E99" s="21"/>
      <c r="F99" s="21"/>
      <c r="G99" s="21"/>
      <c r="H99" s="21"/>
      <c r="I99" s="21"/>
      <c r="J99" s="21"/>
    </row>
    <row r="100" spans="1:10" ht="27" x14ac:dyDescent="0.25">
      <c r="A100" s="50">
        <v>4421</v>
      </c>
      <c r="B100" s="9" t="s">
        <v>441</v>
      </c>
      <c r="C100" s="53" t="s">
        <v>61</v>
      </c>
      <c r="D100" s="21">
        <f>+'4.Gorcarakan ev tntesagitakan'!G161+'4.Gorcarakan ev tntesagitakan'!G457</f>
        <v>33000</v>
      </c>
      <c r="E100" s="21">
        <f>+'4.Gorcarakan ev tntesagitakan'!H161+'4.Gorcarakan ev tntesagitakan'!H457</f>
        <v>33000</v>
      </c>
      <c r="F100" s="21" t="s">
        <v>1</v>
      </c>
      <c r="G100" s="21">
        <f>+'4.Gorcarakan ev tntesagitakan'!J161+'4.Gorcarakan ev tntesagitakan'!J457</f>
        <v>3690.4761904761904</v>
      </c>
      <c r="H100" s="21">
        <f>+'4.Gorcarakan ev tntesagitakan'!K161+'4.Gorcarakan ev tntesagitakan'!K457</f>
        <v>7380.9523809523807</v>
      </c>
      <c r="I100" s="21">
        <f>+'4.Gorcarakan ev tntesagitakan'!L161+'4.Gorcarakan ev tntesagitakan'!L457</f>
        <v>13684.52380952239</v>
      </c>
      <c r="J100" s="21">
        <f>+'4.Gorcarakan ev tntesagitakan'!M161+'4.Gorcarakan ev tntesagitakan'!M457</f>
        <v>33000</v>
      </c>
    </row>
    <row r="101" spans="1:10" ht="27" x14ac:dyDescent="0.25">
      <c r="A101" s="50">
        <v>4422</v>
      </c>
      <c r="B101" s="9" t="s">
        <v>442</v>
      </c>
      <c r="C101" s="53" t="s">
        <v>62</v>
      </c>
      <c r="D101" s="21">
        <f>SUM(E101:F101)</f>
        <v>0</v>
      </c>
      <c r="E101" s="21"/>
      <c r="F101" s="21" t="s">
        <v>1</v>
      </c>
      <c r="G101" s="21">
        <f>SUM(H101:I101)</f>
        <v>0</v>
      </c>
      <c r="H101" s="21">
        <f>SUM(I101:J101)</f>
        <v>0</v>
      </c>
      <c r="I101" s="21">
        <f>SUM(J101:J101)</f>
        <v>0</v>
      </c>
      <c r="J101" s="21"/>
    </row>
    <row r="102" spans="1:10" ht="27" x14ac:dyDescent="0.25">
      <c r="A102" s="50">
        <v>4500</v>
      </c>
      <c r="B102" s="9" t="s">
        <v>443</v>
      </c>
      <c r="C102" s="53" t="s">
        <v>19</v>
      </c>
      <c r="D102" s="21">
        <f>SUM(D104,D108,D112,D123)</f>
        <v>0</v>
      </c>
      <c r="E102" s="21">
        <f>SUM(E104,E108,E112,E123)</f>
        <v>0</v>
      </c>
      <c r="F102" s="21" t="s">
        <v>0</v>
      </c>
      <c r="G102" s="21">
        <f>SUM(G104,G108,G112,G123)</f>
        <v>0</v>
      </c>
      <c r="H102" s="21">
        <f>SUM(H104,H108,H112,H123)</f>
        <v>0</v>
      </c>
      <c r="I102" s="21">
        <f>SUM(I104,I108,I112,I123)</f>
        <v>0</v>
      </c>
      <c r="J102" s="21">
        <f>SUM(J104,J108,J112,J123)</f>
        <v>0</v>
      </c>
    </row>
    <row r="103" spans="1:10" x14ac:dyDescent="0.25">
      <c r="A103" s="50"/>
      <c r="B103" s="11" t="s">
        <v>379</v>
      </c>
      <c r="C103" s="51"/>
      <c r="D103" s="21"/>
      <c r="E103" s="21"/>
      <c r="F103" s="21"/>
      <c r="G103" s="21"/>
      <c r="H103" s="21"/>
      <c r="I103" s="21"/>
      <c r="J103" s="21"/>
    </row>
    <row r="104" spans="1:10" ht="27" x14ac:dyDescent="0.25">
      <c r="A104" s="50">
        <v>4510</v>
      </c>
      <c r="B104" s="9" t="s">
        <v>444</v>
      </c>
      <c r="C104" s="53" t="s">
        <v>19</v>
      </c>
      <c r="D104" s="21">
        <f>SUM(D106:D107)</f>
        <v>0</v>
      </c>
      <c r="E104" s="21">
        <f>SUM(E106:E107)</f>
        <v>0</v>
      </c>
      <c r="F104" s="21" t="s">
        <v>0</v>
      </c>
      <c r="G104" s="21">
        <f>SUM(G106:G107)</f>
        <v>0</v>
      </c>
      <c r="H104" s="21">
        <f>SUM(H106:H107)</f>
        <v>0</v>
      </c>
      <c r="I104" s="21">
        <f>SUM(I106:I107)</f>
        <v>0</v>
      </c>
      <c r="J104" s="21">
        <f>SUM(J106:J107)</f>
        <v>0</v>
      </c>
    </row>
    <row r="105" spans="1:10" x14ac:dyDescent="0.25">
      <c r="A105" s="50"/>
      <c r="B105" s="11" t="s">
        <v>156</v>
      </c>
      <c r="C105" s="53"/>
      <c r="D105" s="21"/>
      <c r="E105" s="21"/>
      <c r="F105" s="21"/>
      <c r="G105" s="21"/>
      <c r="H105" s="21"/>
      <c r="I105" s="21"/>
      <c r="J105" s="21"/>
    </row>
    <row r="106" spans="1:10" ht="27" x14ac:dyDescent="0.25">
      <c r="A106" s="50">
        <v>4511</v>
      </c>
      <c r="B106" s="9" t="s">
        <v>445</v>
      </c>
      <c r="C106" s="53" t="s">
        <v>63</v>
      </c>
      <c r="D106" s="21">
        <f>SUM(E106:F106)</f>
        <v>0</v>
      </c>
      <c r="E106" s="251"/>
      <c r="F106" s="21" t="s">
        <v>1</v>
      </c>
      <c r="G106" s="21">
        <f>SUM(H106:I106)</f>
        <v>0</v>
      </c>
      <c r="H106" s="21">
        <f>SUM(I106:J106)</f>
        <v>0</v>
      </c>
      <c r="I106" s="21">
        <f>SUM(J106:J106)</f>
        <v>0</v>
      </c>
      <c r="J106" s="21"/>
    </row>
    <row r="107" spans="1:10" ht="27" x14ac:dyDescent="0.25">
      <c r="A107" s="50">
        <v>4512</v>
      </c>
      <c r="B107" s="9" t="s">
        <v>446</v>
      </c>
      <c r="C107" s="53" t="s">
        <v>64</v>
      </c>
      <c r="D107" s="21">
        <f>SUM(E107:F107)</f>
        <v>0</v>
      </c>
      <c r="E107" s="251"/>
      <c r="F107" s="21" t="s">
        <v>1</v>
      </c>
      <c r="G107" s="21">
        <f>SUM(H107:I107)</f>
        <v>0</v>
      </c>
      <c r="H107" s="21">
        <f>SUM(I107:J107)</f>
        <v>0</v>
      </c>
      <c r="I107" s="21">
        <f>SUM(J107:J107)</f>
        <v>0</v>
      </c>
      <c r="J107" s="21"/>
    </row>
    <row r="108" spans="1:10" ht="27" x14ac:dyDescent="0.25">
      <c r="A108" s="50">
        <v>4520</v>
      </c>
      <c r="B108" s="9" t="s">
        <v>447</v>
      </c>
      <c r="C108" s="53" t="s">
        <v>19</v>
      </c>
      <c r="D108" s="21">
        <f>SUM(D110:D111)</f>
        <v>0</v>
      </c>
      <c r="E108" s="21">
        <f>SUM(E110:E111)</f>
        <v>0</v>
      </c>
      <c r="F108" s="21" t="s">
        <v>0</v>
      </c>
      <c r="G108" s="21">
        <f>SUM(G110:G111)</f>
        <v>0</v>
      </c>
      <c r="H108" s="21">
        <f>SUM(H110:H111)</f>
        <v>0</v>
      </c>
      <c r="I108" s="21">
        <f>SUM(I110:I111)</f>
        <v>0</v>
      </c>
      <c r="J108" s="21">
        <f>SUM(J110:J111)</f>
        <v>0</v>
      </c>
    </row>
    <row r="109" spans="1:10" x14ac:dyDescent="0.25">
      <c r="A109" s="50"/>
      <c r="B109" s="11" t="s">
        <v>156</v>
      </c>
      <c r="C109" s="53"/>
      <c r="D109" s="21"/>
      <c r="E109" s="21"/>
      <c r="F109" s="21"/>
      <c r="G109" s="21"/>
      <c r="H109" s="21"/>
      <c r="I109" s="21"/>
      <c r="J109" s="21"/>
    </row>
    <row r="110" spans="1:10" ht="27" x14ac:dyDescent="0.25">
      <c r="A110" s="50">
        <v>4521</v>
      </c>
      <c r="B110" s="9" t="s">
        <v>448</v>
      </c>
      <c r="C110" s="53" t="s">
        <v>65</v>
      </c>
      <c r="D110" s="21">
        <f>SUM(E110:F110)</f>
        <v>0</v>
      </c>
      <c r="E110" s="21"/>
      <c r="F110" s="21" t="s">
        <v>1</v>
      </c>
      <c r="G110" s="21">
        <f>SUM(H110:I110)</f>
        <v>0</v>
      </c>
      <c r="H110" s="21">
        <f>SUM(I110:J110)</f>
        <v>0</v>
      </c>
      <c r="I110" s="21">
        <f>SUM(J110:J110)</f>
        <v>0</v>
      </c>
      <c r="J110" s="21"/>
    </row>
    <row r="111" spans="1:10" ht="27" x14ac:dyDescent="0.25">
      <c r="A111" s="50">
        <v>4522</v>
      </c>
      <c r="B111" s="9" t="s">
        <v>449</v>
      </c>
      <c r="C111" s="53" t="s">
        <v>66</v>
      </c>
      <c r="D111" s="21">
        <f>SUM(E111:F111)</f>
        <v>0</v>
      </c>
      <c r="E111" s="21"/>
      <c r="F111" s="21" t="s">
        <v>1</v>
      </c>
      <c r="G111" s="21">
        <f>SUM(H111:I111)</f>
        <v>0</v>
      </c>
      <c r="H111" s="21">
        <f>SUM(I111:J111)</f>
        <v>0</v>
      </c>
      <c r="I111" s="21">
        <f>SUM(J111:J111)</f>
        <v>0</v>
      </c>
      <c r="J111" s="21"/>
    </row>
    <row r="112" spans="1:10" ht="27" x14ac:dyDescent="0.25">
      <c r="A112" s="50">
        <v>4530</v>
      </c>
      <c r="B112" s="9" t="s">
        <v>450</v>
      </c>
      <c r="C112" s="53" t="s">
        <v>19</v>
      </c>
      <c r="D112" s="21">
        <f>SUM(D114:D116)</f>
        <v>0</v>
      </c>
      <c r="E112" s="21">
        <f>SUM(E114:E116)</f>
        <v>0</v>
      </c>
      <c r="F112" s="21" t="s">
        <v>1</v>
      </c>
      <c r="G112" s="21">
        <f>SUM(G114:G116)</f>
        <v>0</v>
      </c>
      <c r="H112" s="21">
        <f>SUM(H114:H116)</f>
        <v>0</v>
      </c>
      <c r="I112" s="21">
        <f>SUM(I114:I116)</f>
        <v>0</v>
      </c>
      <c r="J112" s="21">
        <f>SUM(J114:J116)</f>
        <v>0</v>
      </c>
    </row>
    <row r="113" spans="1:10" x14ac:dyDescent="0.25">
      <c r="A113" s="50"/>
      <c r="B113" s="11" t="s">
        <v>156</v>
      </c>
      <c r="C113" s="53"/>
      <c r="D113" s="21"/>
      <c r="E113" s="21"/>
      <c r="F113" s="21" t="s">
        <v>1</v>
      </c>
      <c r="G113" s="21"/>
      <c r="H113" s="21"/>
      <c r="I113" s="21"/>
      <c r="J113" s="21"/>
    </row>
    <row r="114" spans="1:10" ht="27" x14ac:dyDescent="0.25">
      <c r="A114" s="50">
        <v>4531</v>
      </c>
      <c r="B114" s="70" t="s">
        <v>451</v>
      </c>
      <c r="C114" s="53" t="s">
        <v>67</v>
      </c>
      <c r="D114" s="21">
        <f>+'4.Gorcarakan ev tntesagitakan'!G616</f>
        <v>0</v>
      </c>
      <c r="E114" s="21">
        <f>+'4.Gorcarakan ev tntesagitakan'!H616</f>
        <v>0</v>
      </c>
      <c r="F114" s="21" t="s">
        <v>1</v>
      </c>
      <c r="G114" s="21">
        <f>+'4.Gorcarakan ev tntesagitakan'!J616</f>
        <v>0</v>
      </c>
      <c r="H114" s="21">
        <f>+'4.Gorcarakan ev tntesagitakan'!K616</f>
        <v>0</v>
      </c>
      <c r="I114" s="21">
        <f>+'4.Gorcarakan ev tntesagitakan'!L616</f>
        <v>0</v>
      </c>
      <c r="J114" s="21">
        <f>+'4.Gorcarakan ev tntesagitakan'!M616</f>
        <v>0</v>
      </c>
    </row>
    <row r="115" spans="1:10" ht="27" x14ac:dyDescent="0.25">
      <c r="A115" s="50">
        <v>4532</v>
      </c>
      <c r="B115" s="70" t="s">
        <v>452</v>
      </c>
      <c r="C115" s="53" t="s">
        <v>68</v>
      </c>
      <c r="D115" s="21">
        <f>SUM(E115:F115)</f>
        <v>0</v>
      </c>
      <c r="E115" s="21"/>
      <c r="F115" s="21" t="s">
        <v>1</v>
      </c>
      <c r="G115" s="21">
        <f>SUM(H115:I115)</f>
        <v>0</v>
      </c>
      <c r="H115" s="21">
        <f>SUM(I115:J115)</f>
        <v>0</v>
      </c>
      <c r="I115" s="21">
        <f>SUM(J115:J115)</f>
        <v>0</v>
      </c>
      <c r="J115" s="21"/>
    </row>
    <row r="116" spans="1:10" ht="27" x14ac:dyDescent="0.25">
      <c r="A116" s="50">
        <v>4533</v>
      </c>
      <c r="B116" s="70" t="s">
        <v>453</v>
      </c>
      <c r="C116" s="53" t="s">
        <v>69</v>
      </c>
      <c r="D116" s="21">
        <f>SUM(D118,D121,D122)</f>
        <v>0</v>
      </c>
      <c r="E116" s="21">
        <f>SUM(E118,E121,E122)</f>
        <v>0</v>
      </c>
      <c r="F116" s="21" t="s">
        <v>1</v>
      </c>
      <c r="G116" s="21">
        <f>SUM(G118,G121,G122)</f>
        <v>0</v>
      </c>
      <c r="H116" s="21">
        <f>SUM(H118,H121,H122)</f>
        <v>0</v>
      </c>
      <c r="I116" s="21">
        <f>SUM(I118,I121,I122)</f>
        <v>0</v>
      </c>
      <c r="J116" s="21"/>
    </row>
    <row r="117" spans="1:10" x14ac:dyDescent="0.25">
      <c r="A117" s="50"/>
      <c r="B117" s="70" t="s">
        <v>379</v>
      </c>
      <c r="C117" s="53"/>
      <c r="D117" s="21"/>
      <c r="E117" s="21"/>
      <c r="F117" s="21" t="s">
        <v>1</v>
      </c>
      <c r="G117" s="21"/>
      <c r="H117" s="21"/>
      <c r="I117" s="21"/>
      <c r="J117" s="21"/>
    </row>
    <row r="118" spans="1:10" ht="27" x14ac:dyDescent="0.25">
      <c r="A118" s="50">
        <v>4534</v>
      </c>
      <c r="B118" s="70" t="s">
        <v>454</v>
      </c>
      <c r="C118" s="53"/>
      <c r="D118" s="21">
        <f>SUM(D120:D120)</f>
        <v>0</v>
      </c>
      <c r="E118" s="21">
        <f>SUM(E120:E120)</f>
        <v>0</v>
      </c>
      <c r="F118" s="21" t="s">
        <v>1</v>
      </c>
      <c r="G118" s="21">
        <f>SUM(G120:G120)</f>
        <v>0</v>
      </c>
      <c r="H118" s="21">
        <f>SUM(H120:H120)</f>
        <v>0</v>
      </c>
      <c r="I118" s="21">
        <f>SUM(I120:I120)</f>
        <v>0</v>
      </c>
      <c r="J118" s="21">
        <f>SUM(J120:J120)</f>
        <v>0</v>
      </c>
    </row>
    <row r="119" spans="1:10" x14ac:dyDescent="0.25">
      <c r="A119" s="50"/>
      <c r="B119" s="70" t="s">
        <v>455</v>
      </c>
      <c r="C119" s="53"/>
      <c r="D119" s="21"/>
      <c r="E119" s="21"/>
      <c r="F119" s="21" t="s">
        <v>1</v>
      </c>
      <c r="G119" s="21"/>
      <c r="H119" s="21"/>
      <c r="I119" s="21"/>
      <c r="J119" s="21"/>
    </row>
    <row r="120" spans="1:10" x14ac:dyDescent="0.25">
      <c r="A120" s="50">
        <v>4536</v>
      </c>
      <c r="B120" s="70" t="s">
        <v>456</v>
      </c>
      <c r="C120" s="53"/>
      <c r="D120" s="21">
        <f>SUM(E120:F120)</f>
        <v>0</v>
      </c>
      <c r="E120" s="21"/>
      <c r="F120" s="21" t="s">
        <v>1</v>
      </c>
      <c r="G120" s="21">
        <f t="shared" ref="G120:H122" si="4">SUM(H120:I120)</f>
        <v>0</v>
      </c>
      <c r="H120" s="21">
        <f t="shared" si="4"/>
        <v>0</v>
      </c>
      <c r="I120" s="21">
        <f>SUM(J120:J120)</f>
        <v>0</v>
      </c>
      <c r="J120" s="21"/>
    </row>
    <row r="121" spans="1:10" x14ac:dyDescent="0.25">
      <c r="A121" s="50">
        <v>4537</v>
      </c>
      <c r="B121" s="70" t="s">
        <v>457</v>
      </c>
      <c r="C121" s="53"/>
      <c r="D121" s="21">
        <f>SUM(E121:F121)</f>
        <v>0</v>
      </c>
      <c r="E121" s="21"/>
      <c r="F121" s="21" t="s">
        <v>1</v>
      </c>
      <c r="G121" s="21">
        <f t="shared" si="4"/>
        <v>0</v>
      </c>
      <c r="H121" s="21">
        <f t="shared" si="4"/>
        <v>0</v>
      </c>
      <c r="I121" s="21">
        <f>SUM(J121:J121)</f>
        <v>0</v>
      </c>
      <c r="J121" s="21"/>
    </row>
    <row r="122" spans="1:10" x14ac:dyDescent="0.25">
      <c r="A122" s="50">
        <v>4538</v>
      </c>
      <c r="B122" s="70" t="s">
        <v>458</v>
      </c>
      <c r="C122" s="53"/>
      <c r="D122" s="21">
        <f>SUM(E122:F122)</f>
        <v>0</v>
      </c>
      <c r="E122" s="21"/>
      <c r="F122" s="21" t="s">
        <v>1</v>
      </c>
      <c r="G122" s="21">
        <f t="shared" si="4"/>
        <v>0</v>
      </c>
      <c r="H122" s="21">
        <f t="shared" si="4"/>
        <v>0</v>
      </c>
      <c r="I122" s="21">
        <f>SUM(J122:J122)</f>
        <v>0</v>
      </c>
      <c r="J122" s="21"/>
    </row>
    <row r="123" spans="1:10" ht="27" x14ac:dyDescent="0.25">
      <c r="A123" s="50">
        <v>4540</v>
      </c>
      <c r="B123" s="9" t="s">
        <v>459</v>
      </c>
      <c r="C123" s="53" t="s">
        <v>19</v>
      </c>
      <c r="D123" s="21">
        <f>SUM(D125:D127)</f>
        <v>0</v>
      </c>
      <c r="E123" s="257">
        <f>E125+E126+E127</f>
        <v>0</v>
      </c>
      <c r="F123" s="21" t="s">
        <v>1</v>
      </c>
      <c r="G123" s="21">
        <f>SUM(G125:G127)</f>
        <v>0</v>
      </c>
      <c r="H123" s="21">
        <f>SUM(H125:H127)</f>
        <v>0</v>
      </c>
      <c r="I123" s="21">
        <f>SUM(I125:I127)</f>
        <v>0</v>
      </c>
      <c r="J123" s="21">
        <f>SUM(J125:J127)</f>
        <v>0</v>
      </c>
    </row>
    <row r="124" spans="1:10" x14ac:dyDescent="0.25">
      <c r="A124" s="50"/>
      <c r="B124" s="11" t="s">
        <v>156</v>
      </c>
      <c r="C124" s="53"/>
      <c r="D124" s="21"/>
      <c r="E124" s="21"/>
      <c r="F124" s="21"/>
      <c r="G124" s="21"/>
      <c r="H124" s="21"/>
      <c r="I124" s="21"/>
      <c r="J124" s="21"/>
    </row>
    <row r="125" spans="1:10" ht="27" x14ac:dyDescent="0.25">
      <c r="A125" s="50">
        <v>4541</v>
      </c>
      <c r="B125" s="70" t="s">
        <v>460</v>
      </c>
      <c r="C125" s="53" t="s">
        <v>70</v>
      </c>
      <c r="D125" s="21">
        <f>SUM(E125:F125)</f>
        <v>0</v>
      </c>
      <c r="E125" s="251"/>
      <c r="F125" s="21" t="s">
        <v>1</v>
      </c>
      <c r="G125" s="21">
        <f>SUM(H125:I125)</f>
        <v>0</v>
      </c>
      <c r="H125" s="21">
        <f>SUM(I125:J125)</f>
        <v>0</v>
      </c>
      <c r="I125" s="21">
        <f>SUM(J125:J125)</f>
        <v>0</v>
      </c>
      <c r="J125" s="21"/>
    </row>
    <row r="126" spans="1:10" ht="27" x14ac:dyDescent="0.25">
      <c r="A126" s="50">
        <v>4542</v>
      </c>
      <c r="B126" s="70" t="s">
        <v>461</v>
      </c>
      <c r="C126" s="53" t="s">
        <v>71</v>
      </c>
      <c r="D126" s="21">
        <f>SUM(E126:F126)</f>
        <v>0</v>
      </c>
      <c r="E126" s="251"/>
      <c r="F126" s="21" t="s">
        <v>1</v>
      </c>
      <c r="G126" s="21">
        <f>SUM(H126:I126)</f>
        <v>0</v>
      </c>
      <c r="H126" s="21">
        <f>SUM(I126:J126)</f>
        <v>0</v>
      </c>
      <c r="I126" s="21">
        <f>SUM(J126:J126)</f>
        <v>0</v>
      </c>
      <c r="J126" s="21"/>
    </row>
    <row r="127" spans="1:10" ht="27" x14ac:dyDescent="0.25">
      <c r="A127" s="50">
        <v>4543</v>
      </c>
      <c r="B127" s="70" t="s">
        <v>462</v>
      </c>
      <c r="C127" s="53" t="s">
        <v>72</v>
      </c>
      <c r="D127" s="21">
        <f>SUM(D129,D132,D133)</f>
        <v>0</v>
      </c>
      <c r="E127" s="257">
        <f>E129</f>
        <v>0</v>
      </c>
      <c r="F127" s="21" t="s">
        <v>1</v>
      </c>
      <c r="G127" s="21">
        <f>SUM(G129,G132,G133)</f>
        <v>0</v>
      </c>
      <c r="H127" s="21">
        <f>SUM(H129,H132,H133)</f>
        <v>0</v>
      </c>
      <c r="I127" s="21">
        <f>SUM(I129,I132,I133)</f>
        <v>0</v>
      </c>
      <c r="J127" s="21"/>
    </row>
    <row r="128" spans="1:10" x14ac:dyDescent="0.25">
      <c r="A128" s="50"/>
      <c r="B128" s="70" t="s">
        <v>379</v>
      </c>
      <c r="C128" s="53"/>
      <c r="D128" s="21"/>
      <c r="E128" s="21"/>
      <c r="F128" s="21"/>
      <c r="G128" s="21"/>
      <c r="H128" s="21"/>
      <c r="I128" s="21"/>
      <c r="J128" s="21"/>
    </row>
    <row r="129" spans="1:10" ht="27" x14ac:dyDescent="0.25">
      <c r="A129" s="50">
        <v>4544</v>
      </c>
      <c r="B129" s="70" t="s">
        <v>463</v>
      </c>
      <c r="C129" s="53"/>
      <c r="D129" s="21">
        <f>SUM(D131:D131)</f>
        <v>0</v>
      </c>
      <c r="E129" s="257">
        <f>E131+E132+E133</f>
        <v>0</v>
      </c>
      <c r="F129" s="21" t="s">
        <v>1</v>
      </c>
      <c r="G129" s="21">
        <f>SUM(G131:G131)</f>
        <v>0</v>
      </c>
      <c r="H129" s="21">
        <f>SUM(H131:H131)</f>
        <v>0</v>
      </c>
      <c r="I129" s="21">
        <f>SUM(I131:I131)</f>
        <v>0</v>
      </c>
      <c r="J129" s="21">
        <f>SUM(J131:J131)</f>
        <v>0</v>
      </c>
    </row>
    <row r="130" spans="1:10" x14ac:dyDescent="0.25">
      <c r="A130" s="50"/>
      <c r="B130" s="70" t="s">
        <v>455</v>
      </c>
      <c r="C130" s="53"/>
      <c r="D130" s="21"/>
      <c r="E130" s="251"/>
      <c r="F130" s="21" t="s">
        <v>1</v>
      </c>
      <c r="G130" s="21"/>
      <c r="H130" s="21"/>
      <c r="I130" s="21"/>
      <c r="J130" s="21"/>
    </row>
    <row r="131" spans="1:10" x14ac:dyDescent="0.25">
      <c r="A131" s="50">
        <v>4546</v>
      </c>
      <c r="B131" s="70" t="s">
        <v>464</v>
      </c>
      <c r="C131" s="53"/>
      <c r="D131" s="21">
        <f>SUM(E131:F131)</f>
        <v>0</v>
      </c>
      <c r="E131" s="251"/>
      <c r="F131" s="21" t="s">
        <v>1</v>
      </c>
      <c r="G131" s="21">
        <f t="shared" ref="G131:H133" si="5">SUM(H131:I131)</f>
        <v>0</v>
      </c>
      <c r="H131" s="21">
        <f t="shared" si="5"/>
        <v>0</v>
      </c>
      <c r="I131" s="21">
        <f>SUM(J131:J131)</f>
        <v>0</v>
      </c>
      <c r="J131" s="21"/>
    </row>
    <row r="132" spans="1:10" x14ac:dyDescent="0.25">
      <c r="A132" s="50">
        <v>4547</v>
      </c>
      <c r="B132" s="70" t="s">
        <v>457</v>
      </c>
      <c r="C132" s="53"/>
      <c r="D132" s="21">
        <f>SUM(E132:F132)</f>
        <v>0</v>
      </c>
      <c r="E132" s="251"/>
      <c r="F132" s="21" t="s">
        <v>1</v>
      </c>
      <c r="G132" s="21">
        <f t="shared" si="5"/>
        <v>0</v>
      </c>
      <c r="H132" s="21">
        <f t="shared" si="5"/>
        <v>0</v>
      </c>
      <c r="I132" s="21">
        <f>SUM(J132:J132)</f>
        <v>0</v>
      </c>
      <c r="J132" s="21"/>
    </row>
    <row r="133" spans="1:10" x14ac:dyDescent="0.25">
      <c r="A133" s="50">
        <v>4548</v>
      </c>
      <c r="B133" s="70" t="s">
        <v>458</v>
      </c>
      <c r="C133" s="53"/>
      <c r="D133" s="21">
        <f>SUM(E133:F133)</f>
        <v>0</v>
      </c>
      <c r="E133" s="251"/>
      <c r="F133" s="21" t="s">
        <v>1</v>
      </c>
      <c r="G133" s="21">
        <f t="shared" si="5"/>
        <v>0</v>
      </c>
      <c r="H133" s="21">
        <f t="shared" si="5"/>
        <v>0</v>
      </c>
      <c r="I133" s="21">
        <f>SUM(J133:J133)</f>
        <v>0</v>
      </c>
      <c r="J133" s="21"/>
    </row>
    <row r="134" spans="1:10" ht="27" x14ac:dyDescent="0.25">
      <c r="A134" s="50">
        <v>4600</v>
      </c>
      <c r="B134" s="9" t="s">
        <v>465</v>
      </c>
      <c r="C134" s="53" t="s">
        <v>19</v>
      </c>
      <c r="D134" s="21">
        <f>SUM(D136,D140,D146)</f>
        <v>95130</v>
      </c>
      <c r="E134" s="21">
        <f>SUM(E136,E140,E146)</f>
        <v>95130</v>
      </c>
      <c r="F134" s="21" t="s">
        <v>0</v>
      </c>
      <c r="G134" s="21">
        <f>SUM(G136,G140,G146)</f>
        <v>20268.888888888905</v>
      </c>
      <c r="H134" s="21">
        <f>SUM(H136,H140,H146)</f>
        <v>45647.111111111131</v>
      </c>
      <c r="I134" s="21">
        <f>SUM(I136,I140,I146)</f>
        <v>56426.396825396827</v>
      </c>
      <c r="J134" s="21">
        <f>SUM(J136,J140,J146)</f>
        <v>95130</v>
      </c>
    </row>
    <row r="135" spans="1:10" x14ac:dyDescent="0.25">
      <c r="A135" s="50"/>
      <c r="B135" s="11" t="s">
        <v>379</v>
      </c>
      <c r="C135" s="51"/>
      <c r="D135" s="21"/>
      <c r="E135" s="21"/>
      <c r="F135" s="21"/>
      <c r="G135" s="21"/>
      <c r="H135" s="21"/>
      <c r="I135" s="21"/>
      <c r="J135" s="21"/>
    </row>
    <row r="136" spans="1:10" x14ac:dyDescent="0.25">
      <c r="A136" s="50">
        <v>4610</v>
      </c>
      <c r="B136" s="11" t="s">
        <v>466</v>
      </c>
      <c r="C136" s="51"/>
      <c r="D136" s="21">
        <f>SUM(D138:D139)</f>
        <v>0</v>
      </c>
      <c r="E136" s="21">
        <f>SUM(E138:E139)</f>
        <v>0</v>
      </c>
      <c r="F136" s="21" t="s">
        <v>0</v>
      </c>
      <c r="G136" s="21">
        <f>SUM(G138:G139)</f>
        <v>0</v>
      </c>
      <c r="H136" s="21">
        <f>SUM(H138:H139)</f>
        <v>0</v>
      </c>
      <c r="I136" s="21">
        <f>SUM(I138:I139)</f>
        <v>0</v>
      </c>
      <c r="J136" s="21">
        <f>SUM(J138:J139)</f>
        <v>0</v>
      </c>
    </row>
    <row r="137" spans="1:10" x14ac:dyDescent="0.25">
      <c r="A137" s="50"/>
      <c r="B137" s="11" t="s">
        <v>379</v>
      </c>
      <c r="C137" s="51"/>
      <c r="D137" s="21"/>
      <c r="E137" s="21"/>
      <c r="F137" s="21"/>
      <c r="G137" s="21"/>
      <c r="H137" s="21"/>
      <c r="I137" s="21"/>
      <c r="J137" s="21"/>
    </row>
    <row r="138" spans="1:10" ht="36" customHeight="1" x14ac:dyDescent="0.25">
      <c r="A138" s="50">
        <v>4610</v>
      </c>
      <c r="B138" s="14" t="s">
        <v>467</v>
      </c>
      <c r="C138" s="51" t="s">
        <v>73</v>
      </c>
      <c r="D138" s="21">
        <f>SUM(E138:F138)</f>
        <v>0</v>
      </c>
      <c r="E138" s="21"/>
      <c r="F138" s="21" t="s">
        <v>1</v>
      </c>
      <c r="G138" s="21">
        <f>SUM(H138:I138)</f>
        <v>0</v>
      </c>
      <c r="H138" s="21">
        <f>SUM(I138:J138)</f>
        <v>0</v>
      </c>
      <c r="I138" s="21">
        <f>SUM(J138:J138)</f>
        <v>0</v>
      </c>
      <c r="J138" s="21"/>
    </row>
    <row r="139" spans="1:10" ht="33.75" customHeight="1" x14ac:dyDescent="0.25">
      <c r="A139" s="50">
        <v>4620</v>
      </c>
      <c r="B139" s="14" t="s">
        <v>468</v>
      </c>
      <c r="C139" s="51" t="s">
        <v>74</v>
      </c>
      <c r="D139" s="21">
        <f>SUM(E139:F139)</f>
        <v>0</v>
      </c>
      <c r="E139" s="21"/>
      <c r="F139" s="21" t="s">
        <v>1</v>
      </c>
      <c r="G139" s="21">
        <f>SUM(H139:I139)</f>
        <v>0</v>
      </c>
      <c r="H139" s="21">
        <f>SUM(I139:J139)</f>
        <v>0</v>
      </c>
      <c r="I139" s="21">
        <f>SUM(J139:J139)</f>
        <v>0</v>
      </c>
      <c r="J139" s="21"/>
    </row>
    <row r="140" spans="1:10" ht="46.5" customHeight="1" x14ac:dyDescent="0.25">
      <c r="A140" s="50">
        <v>4630</v>
      </c>
      <c r="B140" s="9" t="s">
        <v>469</v>
      </c>
      <c r="C140" s="53" t="s">
        <v>19</v>
      </c>
      <c r="D140" s="21">
        <f>SUM(D142:D145)</f>
        <v>95130</v>
      </c>
      <c r="E140" s="21">
        <f>SUM(E142:E145)</f>
        <v>95130</v>
      </c>
      <c r="F140" s="21" t="s">
        <v>1</v>
      </c>
      <c r="G140" s="21">
        <f>SUM(G142:G145)</f>
        <v>20268.888888888905</v>
      </c>
      <c r="H140" s="21">
        <f>SUM(H142:H145)</f>
        <v>45647.111111111131</v>
      </c>
      <c r="I140" s="21">
        <f>SUM(I142:I145)</f>
        <v>56426.396825396827</v>
      </c>
      <c r="J140" s="21">
        <f>SUM(J142:J145)</f>
        <v>95130</v>
      </c>
    </row>
    <row r="141" spans="1:10" x14ac:dyDescent="0.25">
      <c r="A141" s="50"/>
      <c r="B141" s="11" t="s">
        <v>156</v>
      </c>
      <c r="C141" s="53"/>
      <c r="D141" s="21"/>
      <c r="E141" s="21"/>
      <c r="F141" s="21"/>
      <c r="G141" s="21"/>
      <c r="H141" s="21"/>
      <c r="I141" s="21"/>
      <c r="J141" s="21"/>
    </row>
    <row r="142" spans="1:10" x14ac:dyDescent="0.25">
      <c r="A142" s="50">
        <v>4631</v>
      </c>
      <c r="B142" s="9" t="s">
        <v>470</v>
      </c>
      <c r="C142" s="53" t="s">
        <v>75</v>
      </c>
      <c r="D142" s="21">
        <f>SUM(E142:F142)</f>
        <v>0</v>
      </c>
      <c r="E142" s="21"/>
      <c r="F142" s="21" t="s">
        <v>1</v>
      </c>
      <c r="G142" s="21">
        <f>SUM(H142:I142)</f>
        <v>0</v>
      </c>
      <c r="H142" s="21">
        <f>SUM(I142:J142)</f>
        <v>0</v>
      </c>
      <c r="I142" s="21">
        <f>SUM(J142:J142)</f>
        <v>0</v>
      </c>
      <c r="J142" s="21"/>
    </row>
    <row r="143" spans="1:10" ht="27" x14ac:dyDescent="0.25">
      <c r="A143" s="50">
        <v>4632</v>
      </c>
      <c r="B143" s="9" t="s">
        <v>471</v>
      </c>
      <c r="C143" s="53" t="s">
        <v>76</v>
      </c>
      <c r="D143" s="21">
        <f>+'4.Gorcarakan ev tntesagitakan'!G552+'4.Gorcarakan ev tntesagitakan'!G635+'4.Gorcarakan ev tntesagitakan'!G572</f>
        <v>10204</v>
      </c>
      <c r="E143" s="21">
        <f>+'4.Gorcarakan ev tntesagitakan'!H552+'4.Gorcarakan ev tntesagitakan'!H635+'4.Gorcarakan ev tntesagitakan'!H572</f>
        <v>10204</v>
      </c>
      <c r="F143" s="21">
        <f>+'4.Gorcarakan ev tntesagitakan'!I552+'4.Gorcarakan ev tntesagitakan'!I635+'4.Gorcarakan ev tntesagitakan'!I572</f>
        <v>0</v>
      </c>
      <c r="G143" s="21">
        <f>+'4.Gorcarakan ev tntesagitakan'!J552+'4.Gorcarakan ev tntesagitakan'!J635+'4.Gorcarakan ev tntesagitakan'!J572</f>
        <v>1722.2222222222222</v>
      </c>
      <c r="H143" s="21">
        <f>+'4.Gorcarakan ev tntesagitakan'!K552+'4.Gorcarakan ev tntesagitakan'!K635+'4.Gorcarakan ev tntesagitakan'!K572</f>
        <v>7494.4444444444443</v>
      </c>
      <c r="I143" s="21">
        <f>+'4.Gorcarakan ev tntesagitakan'!L552+'4.Gorcarakan ev tntesagitakan'!L635+'4.Gorcarakan ev tntesagitakan'!L572</f>
        <v>7694.4444444444443</v>
      </c>
      <c r="J143" s="21">
        <f>+'4.Gorcarakan ev tntesagitakan'!M552+'4.Gorcarakan ev tntesagitakan'!M635+'4.Gorcarakan ev tntesagitakan'!M572</f>
        <v>10204</v>
      </c>
    </row>
    <row r="144" spans="1:10" x14ac:dyDescent="0.25">
      <c r="A144" s="50">
        <v>4633</v>
      </c>
      <c r="B144" s="9" t="s">
        <v>472</v>
      </c>
      <c r="C144" s="53" t="s">
        <v>77</v>
      </c>
      <c r="D144" s="21">
        <f>+'4.Gorcarakan ev tntesagitakan'!G740</f>
        <v>260</v>
      </c>
      <c r="E144" s="21">
        <f>+'4.Gorcarakan ev tntesagitakan'!H740</f>
        <v>260</v>
      </c>
      <c r="F144" s="21" t="s">
        <v>1</v>
      </c>
      <c r="G144" s="21">
        <f>+'4.Gorcarakan ev tntesagitakan'!J740</f>
        <v>63.968253968253975</v>
      </c>
      <c r="H144" s="21">
        <f>+'4.Gorcarakan ev tntesagitakan'!K740</f>
        <v>127.93650793650795</v>
      </c>
      <c r="I144" s="21">
        <f>+'4.Gorcarakan ev tntesagitakan'!L740</f>
        <v>192.93650793650795</v>
      </c>
      <c r="J144" s="21">
        <f>+'4.Gorcarakan ev tntesagitakan'!M740</f>
        <v>260</v>
      </c>
    </row>
    <row r="145" spans="1:10" x14ac:dyDescent="0.25">
      <c r="A145" s="50">
        <v>4634</v>
      </c>
      <c r="B145" s="9" t="s">
        <v>473</v>
      </c>
      <c r="C145" s="53" t="s">
        <v>141</v>
      </c>
      <c r="D145" s="21">
        <f>+'4.Gorcarakan ev tntesagitakan'!G548+'4.Gorcarakan ev tntesagitakan'!G636+'4.Gorcarakan ev tntesagitakan'!G729+'4.Gorcarakan ev tntesagitakan'!G749</f>
        <v>84666</v>
      </c>
      <c r="E145" s="21">
        <f>+'4.Gorcarakan ev tntesagitakan'!H548+'4.Gorcarakan ev tntesagitakan'!H729+'4.Gorcarakan ev tntesagitakan'!H749</f>
        <v>84666</v>
      </c>
      <c r="F145" s="21" t="s">
        <v>1</v>
      </c>
      <c r="G145" s="21">
        <f>+'4.Gorcarakan ev tntesagitakan'!J548+'4.Gorcarakan ev tntesagitakan'!J636+'4.Gorcarakan ev tntesagitakan'!J729+'4.Gorcarakan ev tntesagitakan'!J749</f>
        <v>18482.698412698428</v>
      </c>
      <c r="H145" s="21">
        <f>+'4.Gorcarakan ev tntesagitakan'!K548+'4.Gorcarakan ev tntesagitakan'!K636+'4.Gorcarakan ev tntesagitakan'!K729+'4.Gorcarakan ev tntesagitakan'!K749</f>
        <v>38024.730158730177</v>
      </c>
      <c r="I145" s="21">
        <f>+'4.Gorcarakan ev tntesagitakan'!L548+'4.Gorcarakan ev tntesagitakan'!L636+'4.Gorcarakan ev tntesagitakan'!L729+'4.Gorcarakan ev tntesagitakan'!L749</f>
        <v>48539.015873015873</v>
      </c>
      <c r="J145" s="21">
        <f>+'4.Gorcarakan ev tntesagitakan'!M548+'4.Gorcarakan ev tntesagitakan'!M636+'4.Gorcarakan ev tntesagitakan'!M729+'4.Gorcarakan ev tntesagitakan'!M749</f>
        <v>84666</v>
      </c>
    </row>
    <row r="146" spans="1:10" x14ac:dyDescent="0.25">
      <c r="A146" s="50">
        <v>4640</v>
      </c>
      <c r="B146" s="9" t="s">
        <v>474</v>
      </c>
      <c r="C146" s="53" t="s">
        <v>19</v>
      </c>
      <c r="D146" s="21">
        <f>SUM(D148)</f>
        <v>0</v>
      </c>
      <c r="E146" s="21">
        <f>SUM(E148)</f>
        <v>0</v>
      </c>
      <c r="F146" s="21" t="s">
        <v>1</v>
      </c>
      <c r="G146" s="21">
        <f>SUM(G148)</f>
        <v>0</v>
      </c>
      <c r="H146" s="21">
        <f>SUM(H148)</f>
        <v>0</v>
      </c>
      <c r="I146" s="21">
        <f>SUM(I148)</f>
        <v>0</v>
      </c>
      <c r="J146" s="21">
        <f>SUM(J148)</f>
        <v>0</v>
      </c>
    </row>
    <row r="147" spans="1:10" x14ac:dyDescent="0.25">
      <c r="A147" s="50"/>
      <c r="B147" s="11" t="s">
        <v>156</v>
      </c>
      <c r="C147" s="53"/>
      <c r="D147" s="21"/>
      <c r="E147" s="21"/>
      <c r="F147" s="21"/>
      <c r="G147" s="21"/>
      <c r="H147" s="21"/>
      <c r="I147" s="21"/>
      <c r="J147" s="21"/>
    </row>
    <row r="148" spans="1:10" x14ac:dyDescent="0.25">
      <c r="A148" s="50">
        <v>4641</v>
      </c>
      <c r="B148" s="9" t="s">
        <v>475</v>
      </c>
      <c r="C148" s="53" t="s">
        <v>78</v>
      </c>
      <c r="D148" s="21">
        <f>SUM(E148:F148)</f>
        <v>0</v>
      </c>
      <c r="E148" s="21"/>
      <c r="F148" s="21" t="s">
        <v>0</v>
      </c>
      <c r="G148" s="21">
        <f>SUM(H148:I148)</f>
        <v>0</v>
      </c>
      <c r="H148" s="21">
        <f>SUM(I148:J148)</f>
        <v>0</v>
      </c>
      <c r="I148" s="21">
        <f>SUM(J148:J148)</f>
        <v>0</v>
      </c>
      <c r="J148" s="21"/>
    </row>
    <row r="149" spans="1:10" ht="40.5" x14ac:dyDescent="0.25">
      <c r="A149" s="50">
        <v>4700</v>
      </c>
      <c r="B149" s="9" t="s">
        <v>476</v>
      </c>
      <c r="C149" s="53" t="s">
        <v>19</v>
      </c>
      <c r="D149" s="21">
        <f t="shared" ref="D149:J149" si="6">SUM(D151,D155,D161,D164,D168,D171,D174)</f>
        <v>217337.5</v>
      </c>
      <c r="E149" s="21">
        <f t="shared" si="6"/>
        <v>564222.19999999995</v>
      </c>
      <c r="F149" s="21">
        <f t="shared" si="6"/>
        <v>346884.7</v>
      </c>
      <c r="G149" s="21">
        <f t="shared" si="6"/>
        <v>79511.924603174586</v>
      </c>
      <c r="H149" s="21">
        <f t="shared" si="6"/>
        <v>131868.23015873015</v>
      </c>
      <c r="I149" s="21">
        <f t="shared" si="6"/>
        <v>190789.40476190473</v>
      </c>
      <c r="J149" s="21">
        <f t="shared" si="6"/>
        <v>217337.5</v>
      </c>
    </row>
    <row r="150" spans="1:10" x14ac:dyDescent="0.25">
      <c r="A150" s="50"/>
      <c r="B150" s="11" t="s">
        <v>379</v>
      </c>
      <c r="C150" s="51"/>
      <c r="D150" s="21"/>
      <c r="E150" s="21"/>
      <c r="F150" s="21"/>
      <c r="G150" s="21"/>
      <c r="H150" s="21"/>
      <c r="I150" s="21"/>
      <c r="J150" s="21"/>
    </row>
    <row r="151" spans="1:10" ht="40.5" x14ac:dyDescent="0.25">
      <c r="A151" s="50">
        <v>4710</v>
      </c>
      <c r="B151" s="9" t="s">
        <v>477</v>
      </c>
      <c r="C151" s="53" t="s">
        <v>19</v>
      </c>
      <c r="D151" s="21">
        <f>SUM(D153:D154)</f>
        <v>125152.59999999999</v>
      </c>
      <c r="E151" s="21">
        <f>SUM(E153:E154)</f>
        <v>125152.59999999999</v>
      </c>
      <c r="F151" s="21" t="s">
        <v>1</v>
      </c>
      <c r="G151" s="21">
        <f>SUM(G153:G154)</f>
        <v>45716.707142857136</v>
      </c>
      <c r="H151" s="21">
        <f>SUM(H153:H154)</f>
        <v>80680.155555555553</v>
      </c>
      <c r="I151" s="21">
        <f>SUM(I153:I154)</f>
        <v>109120.37777777774</v>
      </c>
      <c r="J151" s="21">
        <f>SUM(J153:J154)</f>
        <v>125152.59999999999</v>
      </c>
    </row>
    <row r="152" spans="1:10" x14ac:dyDescent="0.25">
      <c r="A152" s="50"/>
      <c r="B152" s="11" t="s">
        <v>156</v>
      </c>
      <c r="C152" s="53"/>
      <c r="D152" s="21"/>
      <c r="E152" s="21"/>
      <c r="F152" s="21"/>
      <c r="G152" s="21"/>
      <c r="H152" s="21"/>
      <c r="I152" s="21"/>
      <c r="J152" s="21"/>
    </row>
    <row r="153" spans="1:10" ht="40.5" x14ac:dyDescent="0.25">
      <c r="A153" s="50">
        <v>4711</v>
      </c>
      <c r="B153" s="9" t="s">
        <v>478</v>
      </c>
      <c r="C153" s="53" t="s">
        <v>79</v>
      </c>
      <c r="D153" s="21">
        <f>SUM(E153:F153)</f>
        <v>0</v>
      </c>
      <c r="E153" s="21"/>
      <c r="F153" s="21" t="s">
        <v>1</v>
      </c>
      <c r="G153" s="21">
        <f>SUM(H153:I153)</f>
        <v>0</v>
      </c>
      <c r="H153" s="21">
        <f>SUM(I153:J153)</f>
        <v>0</v>
      </c>
      <c r="I153" s="21">
        <f>SUM(J153:J153)</f>
        <v>0</v>
      </c>
      <c r="J153" s="21"/>
    </row>
    <row r="154" spans="1:10" ht="27" x14ac:dyDescent="0.25">
      <c r="A154" s="50">
        <v>4712</v>
      </c>
      <c r="B154" s="9" t="s">
        <v>479</v>
      </c>
      <c r="C154" s="53" t="s">
        <v>80</v>
      </c>
      <c r="D154" s="21">
        <f>+'4.Gorcarakan ev tntesagitakan'!G549+'4.Gorcarakan ev tntesagitakan'!G560+'4.Gorcarakan ev tntesagitakan'!G564+'4.Gorcarakan ev tntesagitakan'!G570+'4.Gorcarakan ev tntesagitakan'!G615+'4.Gorcarakan ev tntesagitakan'!G634+'4.Gorcarakan ev tntesagitakan'!G692+'4.Gorcarakan ev tntesagitakan'!G742+'4.Gorcarakan ev tntesagitakan'!G750</f>
        <v>125152.59999999999</v>
      </c>
      <c r="E154" s="21">
        <f>+'4.Gorcarakan ev tntesagitakan'!H549+'4.Gorcarakan ev tntesagitakan'!H560+'4.Gorcarakan ev tntesagitakan'!H564+'4.Gorcarakan ev tntesagitakan'!H570+'4.Gorcarakan ev tntesagitakan'!H615+'4.Gorcarakan ev tntesagitakan'!H634+'4.Gorcarakan ev tntesagitakan'!H692+'4.Gorcarakan ev tntesagitakan'!H742+'4.Gorcarakan ev tntesagitakan'!H750</f>
        <v>125152.59999999999</v>
      </c>
      <c r="F154" s="21" t="s">
        <v>1</v>
      </c>
      <c r="G154" s="21">
        <f>+'4.Gorcarakan ev tntesagitakan'!J549+'4.Gorcarakan ev tntesagitakan'!J560+'4.Gorcarakan ev tntesagitakan'!J564+'4.Gorcarakan ev tntesagitakan'!J570+'4.Gorcarakan ev tntesagitakan'!J615+'4.Gorcarakan ev tntesagitakan'!J634+'4.Gorcarakan ev tntesagitakan'!J692+'4.Gorcarakan ev tntesagitakan'!J742+'4.Gorcarakan ev tntesagitakan'!J750</f>
        <v>45716.707142857136</v>
      </c>
      <c r="H154" s="21">
        <f>+'4.Gorcarakan ev tntesagitakan'!K549+'4.Gorcarakan ev tntesagitakan'!K560+'4.Gorcarakan ev tntesagitakan'!K564+'4.Gorcarakan ev tntesagitakan'!K570+'4.Gorcarakan ev tntesagitakan'!K615+'4.Gorcarakan ev tntesagitakan'!K634+'4.Gorcarakan ev tntesagitakan'!K692+'4.Gorcarakan ev tntesagitakan'!K742+'4.Gorcarakan ev tntesagitakan'!K750</f>
        <v>80680.155555555553</v>
      </c>
      <c r="I154" s="21">
        <f>+'4.Gorcarakan ev tntesagitakan'!L549+'4.Gorcarakan ev tntesagitakan'!L560+'4.Gorcarakan ev tntesagitakan'!L564+'4.Gorcarakan ev tntesagitakan'!L570+'4.Gorcarakan ev tntesagitakan'!L615+'4.Gorcarakan ev tntesagitakan'!L634+'4.Gorcarakan ev tntesagitakan'!L692+'4.Gorcarakan ev tntesagitakan'!L742+'4.Gorcarakan ev tntesagitakan'!L750</f>
        <v>109120.37777777774</v>
      </c>
      <c r="J154" s="21">
        <f>+'4.Gorcarakan ev tntesagitakan'!M549+'4.Gorcarakan ev tntesagitakan'!M560+'4.Gorcarakan ev tntesagitakan'!M564+'4.Gorcarakan ev tntesagitakan'!M570+'4.Gorcarakan ev tntesagitakan'!M615+'4.Gorcarakan ev tntesagitakan'!M634+'4.Gorcarakan ev tntesagitakan'!M692+'4.Gorcarakan ev tntesagitakan'!M742+'4.Gorcarakan ev tntesagitakan'!M750</f>
        <v>125152.59999999999</v>
      </c>
    </row>
    <row r="155" spans="1:10" ht="61.5" customHeight="1" x14ac:dyDescent="0.25">
      <c r="A155" s="50">
        <v>4720</v>
      </c>
      <c r="B155" s="9" t="s">
        <v>480</v>
      </c>
      <c r="C155" s="53" t="s">
        <v>19</v>
      </c>
      <c r="D155" s="21">
        <f>SUM(D157:D160)</f>
        <v>35950.300000000003</v>
      </c>
      <c r="E155" s="21">
        <f>SUM(E157:E160)</f>
        <v>35950.300000000003</v>
      </c>
      <c r="F155" s="21" t="s">
        <v>1</v>
      </c>
      <c r="G155" s="21">
        <f>SUM(G157:G160)</f>
        <v>19960.617460317459</v>
      </c>
      <c r="H155" s="21">
        <f>SUM(H157:H160)</f>
        <v>20870.934920634922</v>
      </c>
      <c r="I155" s="21">
        <f>SUM(I157:I160)</f>
        <v>25434.426984126978</v>
      </c>
      <c r="J155" s="21">
        <f>SUM(J157:J160)</f>
        <v>35950.300000000003</v>
      </c>
    </row>
    <row r="156" spans="1:10" x14ac:dyDescent="0.25">
      <c r="A156" s="50"/>
      <c r="B156" s="11" t="s">
        <v>156</v>
      </c>
      <c r="C156" s="53"/>
      <c r="D156" s="21"/>
      <c r="E156" s="21"/>
      <c r="F156" s="21"/>
      <c r="G156" s="21"/>
      <c r="H156" s="21"/>
      <c r="I156" s="21"/>
      <c r="J156" s="21"/>
    </row>
    <row r="157" spans="1:10" x14ac:dyDescent="0.25">
      <c r="A157" s="50">
        <v>4721</v>
      </c>
      <c r="B157" s="9" t="s">
        <v>481</v>
      </c>
      <c r="C157" s="53" t="s">
        <v>81</v>
      </c>
      <c r="D157" s="21">
        <f>SUM(E157:F157)</f>
        <v>0</v>
      </c>
      <c r="E157" s="21"/>
      <c r="F157" s="21" t="s">
        <v>1</v>
      </c>
      <c r="G157" s="21">
        <f>SUM(H157:I157)</f>
        <v>0</v>
      </c>
      <c r="H157" s="21">
        <f>SUM(I157:J157)</f>
        <v>0</v>
      </c>
      <c r="I157" s="21">
        <f>SUM(J157:J157)</f>
        <v>0</v>
      </c>
      <c r="J157" s="21"/>
    </row>
    <row r="158" spans="1:10" x14ac:dyDescent="0.25">
      <c r="A158" s="50">
        <v>4722</v>
      </c>
      <c r="B158" s="9" t="s">
        <v>482</v>
      </c>
      <c r="C158" s="53" t="s">
        <v>82</v>
      </c>
      <c r="D158" s="21">
        <f>+'4.Gorcarakan ev tntesagitakan'!G41+'4.Gorcarakan ev tntesagitakan'!G106+'4.Gorcarakan ev tntesagitakan'!G363</f>
        <v>35950.300000000003</v>
      </c>
      <c r="E158" s="21">
        <f>+'4.Gorcarakan ev tntesagitakan'!H41+'4.Gorcarakan ev tntesagitakan'!H106+'4.Gorcarakan ev tntesagitakan'!H363</f>
        <v>35950.300000000003</v>
      </c>
      <c r="F158" s="21">
        <f>+'4.Gorcarakan ev tntesagitakan'!I106+'4.Gorcarakan ev tntesagitakan'!I41</f>
        <v>0</v>
      </c>
      <c r="G158" s="21">
        <f>+'4.Gorcarakan ev tntesagitakan'!J41+'4.Gorcarakan ev tntesagitakan'!J106+'4.Gorcarakan ev tntesagitakan'!J363</f>
        <v>19960.617460317459</v>
      </c>
      <c r="H158" s="21">
        <f>+'4.Gorcarakan ev tntesagitakan'!K41+'4.Gorcarakan ev tntesagitakan'!K106+'4.Gorcarakan ev tntesagitakan'!K363</f>
        <v>20870.934920634922</v>
      </c>
      <c r="I158" s="21">
        <f>+'4.Gorcarakan ev tntesagitakan'!L41+'4.Gorcarakan ev tntesagitakan'!L106+'4.Gorcarakan ev tntesagitakan'!L363</f>
        <v>25434.426984126978</v>
      </c>
      <c r="J158" s="21">
        <f>+'4.Gorcarakan ev tntesagitakan'!M41+'4.Gorcarakan ev tntesagitakan'!M106+'4.Gorcarakan ev tntesagitakan'!M363</f>
        <v>35950.300000000003</v>
      </c>
    </row>
    <row r="159" spans="1:10" x14ac:dyDescent="0.25">
      <c r="A159" s="50">
        <v>4723</v>
      </c>
      <c r="B159" s="9" t="s">
        <v>483</v>
      </c>
      <c r="C159" s="6">
        <v>4822</v>
      </c>
      <c r="D159" s="21">
        <f>+'4.Gorcarakan ev tntesagitakan'!G436</f>
        <v>0</v>
      </c>
      <c r="E159" s="21"/>
      <c r="F159" s="21" t="s">
        <v>1</v>
      </c>
      <c r="G159" s="21">
        <f>+'4.Gorcarakan ev tntesagitakan'!J436</f>
        <v>0</v>
      </c>
      <c r="H159" s="21">
        <f>+'4.Gorcarakan ev tntesagitakan'!K436</f>
        <v>0</v>
      </c>
      <c r="I159" s="21">
        <f>+'4.Gorcarakan ev tntesagitakan'!L436</f>
        <v>0</v>
      </c>
      <c r="J159" s="21">
        <f>+'4.Gorcarakan ev tntesagitakan'!M436</f>
        <v>0</v>
      </c>
    </row>
    <row r="160" spans="1:10" ht="27" x14ac:dyDescent="0.25">
      <c r="A160" s="50">
        <v>4724</v>
      </c>
      <c r="B160" s="9" t="s">
        <v>484</v>
      </c>
      <c r="C160" s="53" t="s">
        <v>83</v>
      </c>
      <c r="D160" s="21">
        <f>SUM(E160:F160)</f>
        <v>0</v>
      </c>
      <c r="E160" s="21"/>
      <c r="F160" s="21" t="s">
        <v>1</v>
      </c>
      <c r="G160" s="21">
        <f>SUM(H160:I160)</f>
        <v>0</v>
      </c>
      <c r="H160" s="21">
        <f>SUM(I160:J160)</f>
        <v>0</v>
      </c>
      <c r="I160" s="21">
        <f>SUM(J160:J160)</f>
        <v>0</v>
      </c>
      <c r="J160" s="21"/>
    </row>
    <row r="161" spans="1:10" ht="27" x14ac:dyDescent="0.25">
      <c r="A161" s="50">
        <v>4730</v>
      </c>
      <c r="B161" s="9" t="s">
        <v>485</v>
      </c>
      <c r="C161" s="53" t="s">
        <v>19</v>
      </c>
      <c r="D161" s="21">
        <f>SUM(D163)</f>
        <v>0</v>
      </c>
      <c r="E161" s="21">
        <f>SUM(E163)</f>
        <v>0</v>
      </c>
      <c r="F161" s="21" t="s">
        <v>1</v>
      </c>
      <c r="G161" s="21">
        <f>SUM(G163)</f>
        <v>0</v>
      </c>
      <c r="H161" s="21">
        <f>SUM(H163)</f>
        <v>0</v>
      </c>
      <c r="I161" s="21">
        <f>SUM(I163)</f>
        <v>0</v>
      </c>
      <c r="J161" s="21">
        <f>SUM(J163)</f>
        <v>0</v>
      </c>
    </row>
    <row r="162" spans="1:10" x14ac:dyDescent="0.25">
      <c r="A162" s="50"/>
      <c r="B162" s="11" t="s">
        <v>156</v>
      </c>
      <c r="C162" s="53"/>
      <c r="D162" s="21"/>
      <c r="E162" s="21"/>
      <c r="F162" s="21"/>
      <c r="G162" s="21"/>
      <c r="H162" s="21"/>
      <c r="I162" s="21"/>
      <c r="J162" s="21"/>
    </row>
    <row r="163" spans="1:10" ht="27" x14ac:dyDescent="0.25">
      <c r="A163" s="50">
        <v>4731</v>
      </c>
      <c r="B163" s="9" t="s">
        <v>486</v>
      </c>
      <c r="C163" s="53" t="s">
        <v>84</v>
      </c>
      <c r="D163" s="21">
        <f>SUM(E163:F163)</f>
        <v>0</v>
      </c>
      <c r="E163" s="21"/>
      <c r="F163" s="21" t="s">
        <v>1</v>
      </c>
      <c r="G163" s="21">
        <f>SUM(H163:I163)</f>
        <v>0</v>
      </c>
      <c r="H163" s="21">
        <f>SUM(I163:J163)</f>
        <v>0</v>
      </c>
      <c r="I163" s="21">
        <f>SUM(J163:J163)</f>
        <v>0</v>
      </c>
      <c r="J163" s="21"/>
    </row>
    <row r="164" spans="1:10" ht="40.5" x14ac:dyDescent="0.25">
      <c r="A164" s="50">
        <v>4740</v>
      </c>
      <c r="B164" s="9" t="s">
        <v>487</v>
      </c>
      <c r="C164" s="53" t="s">
        <v>19</v>
      </c>
      <c r="D164" s="21">
        <f>SUM(D166:D167)</f>
        <v>0</v>
      </c>
      <c r="E164" s="21">
        <f>SUM(E166:E167)</f>
        <v>0</v>
      </c>
      <c r="F164" s="21" t="s">
        <v>1</v>
      </c>
      <c r="G164" s="21">
        <f>SUM(G166:G167)</f>
        <v>0</v>
      </c>
      <c r="H164" s="21">
        <f>SUM(H166:H167)</f>
        <v>0</v>
      </c>
      <c r="I164" s="21">
        <f>SUM(I166:I167)</f>
        <v>0</v>
      </c>
      <c r="J164" s="21">
        <f>SUM(J166:J167)</f>
        <v>0</v>
      </c>
    </row>
    <row r="165" spans="1:10" x14ac:dyDescent="0.25">
      <c r="A165" s="50"/>
      <c r="B165" s="11" t="s">
        <v>156</v>
      </c>
      <c r="C165" s="53"/>
      <c r="D165" s="21"/>
      <c r="E165" s="21"/>
      <c r="F165" s="21"/>
      <c r="G165" s="21"/>
      <c r="H165" s="21"/>
      <c r="I165" s="21"/>
      <c r="J165" s="21"/>
    </row>
    <row r="166" spans="1:10" ht="27" x14ac:dyDescent="0.25">
      <c r="A166" s="50">
        <v>4741</v>
      </c>
      <c r="B166" s="9" t="s">
        <v>488</v>
      </c>
      <c r="C166" s="53" t="s">
        <v>85</v>
      </c>
      <c r="D166" s="21">
        <f>SUM(E166:F166)</f>
        <v>0</v>
      </c>
      <c r="E166" s="21"/>
      <c r="F166" s="21" t="s">
        <v>1</v>
      </c>
      <c r="G166" s="21">
        <f>SUM(H166:I166)</f>
        <v>0</v>
      </c>
      <c r="H166" s="21">
        <f>SUM(I166:J166)</f>
        <v>0</v>
      </c>
      <c r="I166" s="21">
        <f>SUM(J166:J166)</f>
        <v>0</v>
      </c>
      <c r="J166" s="21"/>
    </row>
    <row r="167" spans="1:10" ht="27" x14ac:dyDescent="0.25">
      <c r="A167" s="50">
        <v>4742</v>
      </c>
      <c r="B167" s="9" t="s">
        <v>489</v>
      </c>
      <c r="C167" s="53" t="s">
        <v>86</v>
      </c>
      <c r="D167" s="21">
        <f>SUM(E167:F167)</f>
        <v>0</v>
      </c>
      <c r="E167" s="21"/>
      <c r="F167" s="21" t="s">
        <v>1</v>
      </c>
      <c r="G167" s="21">
        <f>SUM(H167:I167)</f>
        <v>0</v>
      </c>
      <c r="H167" s="21">
        <f>SUM(I167:J167)</f>
        <v>0</v>
      </c>
      <c r="I167" s="21">
        <f>SUM(J167:J167)</f>
        <v>0</v>
      </c>
      <c r="J167" s="21"/>
    </row>
    <row r="168" spans="1:10" ht="40.5" x14ac:dyDescent="0.25">
      <c r="A168" s="50">
        <v>4750</v>
      </c>
      <c r="B168" s="9" t="s">
        <v>490</v>
      </c>
      <c r="C168" s="53" t="s">
        <v>19</v>
      </c>
      <c r="D168" s="21">
        <f>SUM(D170)</f>
        <v>0</v>
      </c>
      <c r="E168" s="21">
        <f>SUM(E170)</f>
        <v>0</v>
      </c>
      <c r="F168" s="21" t="s">
        <v>1</v>
      </c>
      <c r="G168" s="21">
        <f>SUM(G170)</f>
        <v>0</v>
      </c>
      <c r="H168" s="21">
        <f>SUM(H170)</f>
        <v>0</v>
      </c>
      <c r="I168" s="21">
        <f>SUM(I170)</f>
        <v>0</v>
      </c>
      <c r="J168" s="21">
        <f>SUM(J170)</f>
        <v>0</v>
      </c>
    </row>
    <row r="169" spans="1:10" x14ac:dyDescent="0.25">
      <c r="A169" s="50"/>
      <c r="B169" s="11" t="s">
        <v>156</v>
      </c>
      <c r="C169" s="53"/>
      <c r="D169" s="21"/>
      <c r="E169" s="21"/>
      <c r="F169" s="21"/>
      <c r="G169" s="21"/>
      <c r="H169" s="21"/>
      <c r="I169" s="21"/>
      <c r="J169" s="21"/>
    </row>
    <row r="170" spans="1:10" ht="40.5" x14ac:dyDescent="0.25">
      <c r="A170" s="50">
        <v>4751</v>
      </c>
      <c r="B170" s="9" t="s">
        <v>491</v>
      </c>
      <c r="C170" s="53" t="s">
        <v>87</v>
      </c>
      <c r="D170" s="21">
        <f>SUM(E170:F170)</f>
        <v>0</v>
      </c>
      <c r="E170" s="21"/>
      <c r="F170" s="21" t="s">
        <v>1</v>
      </c>
      <c r="G170" s="21">
        <f>SUM(H170:I170)</f>
        <v>0</v>
      </c>
      <c r="H170" s="21">
        <f>SUM(I170:J170)</f>
        <v>0</v>
      </c>
      <c r="I170" s="21">
        <f>SUM(J170:J170)</f>
        <v>0</v>
      </c>
      <c r="J170" s="21"/>
    </row>
    <row r="171" spans="1:10" x14ac:dyDescent="0.25">
      <c r="A171" s="50">
        <v>4760</v>
      </c>
      <c r="B171" s="9" t="s">
        <v>492</v>
      </c>
      <c r="C171" s="53" t="s">
        <v>19</v>
      </c>
      <c r="D171" s="21">
        <f>SUM(D173)</f>
        <v>56234.6</v>
      </c>
      <c r="E171" s="21">
        <f>SUM(E173)</f>
        <v>56234.6</v>
      </c>
      <c r="F171" s="21" t="s">
        <v>1</v>
      </c>
      <c r="G171" s="21">
        <f>SUM(G173)</f>
        <v>13834.599999999999</v>
      </c>
      <c r="H171" s="21">
        <f>SUM(H173)</f>
        <v>30317.139682539681</v>
      </c>
      <c r="I171" s="21">
        <f>SUM(I173)</f>
        <v>56234.6</v>
      </c>
      <c r="J171" s="21">
        <f>SUM(J173)</f>
        <v>56234.6</v>
      </c>
    </row>
    <row r="172" spans="1:10" x14ac:dyDescent="0.25">
      <c r="A172" s="50"/>
      <c r="B172" s="11" t="s">
        <v>156</v>
      </c>
      <c r="C172" s="53"/>
      <c r="D172" s="21"/>
      <c r="E172" s="21"/>
      <c r="F172" s="21"/>
      <c r="G172" s="21"/>
      <c r="H172" s="21"/>
      <c r="I172" s="21"/>
      <c r="J172" s="21"/>
    </row>
    <row r="173" spans="1:10" x14ac:dyDescent="0.25">
      <c r="A173" s="50">
        <v>4761</v>
      </c>
      <c r="B173" s="9" t="s">
        <v>493</v>
      </c>
      <c r="C173" s="53" t="s">
        <v>88</v>
      </c>
      <c r="D173" s="21">
        <f>+'4.Gorcarakan ev tntesagitakan'!G42+'4.Gorcarakan ev tntesagitakan'!G113+'4.Gorcarakan ev tntesagitakan'!G550+'4.Gorcarakan ev tntesagitakan'!G633</f>
        <v>56234.6</v>
      </c>
      <c r="E173" s="21">
        <f>+'4.Gorcarakan ev tntesagitakan'!H42+'4.Gorcarakan ev tntesagitakan'!H113+'4.Gorcarakan ev tntesagitakan'!H550+'4.Gorcarakan ev tntesagitakan'!H633</f>
        <v>56234.6</v>
      </c>
      <c r="F173" s="21" t="s">
        <v>1</v>
      </c>
      <c r="G173" s="21">
        <f>+'4.Gorcarakan ev tntesagitakan'!J42+'4.Gorcarakan ev tntesagitakan'!J113+'4.Gorcarakan ev tntesagitakan'!J550+'4.Gorcarakan ev tntesagitakan'!J633</f>
        <v>13834.599999999999</v>
      </c>
      <c r="H173" s="21">
        <f>+'4.Gorcarakan ev tntesagitakan'!K42+'4.Gorcarakan ev tntesagitakan'!K113+'4.Gorcarakan ev tntesagitakan'!K550+'4.Gorcarakan ev tntesagitakan'!K633</f>
        <v>30317.139682539681</v>
      </c>
      <c r="I173" s="21">
        <f>+'4.Gorcarakan ev tntesagitakan'!L42+'4.Gorcarakan ev tntesagitakan'!L113+'4.Gorcarakan ev tntesagitakan'!L550+'4.Gorcarakan ev tntesagitakan'!L633</f>
        <v>56234.6</v>
      </c>
      <c r="J173" s="21">
        <f>+'4.Gorcarakan ev tntesagitakan'!M42+'4.Gorcarakan ev tntesagitakan'!M113+'4.Gorcarakan ev tntesagitakan'!M550+'4.Gorcarakan ev tntesagitakan'!M633</f>
        <v>56234.6</v>
      </c>
    </row>
    <row r="174" spans="1:10" x14ac:dyDescent="0.25">
      <c r="A174" s="50">
        <v>4770</v>
      </c>
      <c r="B174" s="9" t="s">
        <v>494</v>
      </c>
      <c r="C174" s="53" t="s">
        <v>19</v>
      </c>
      <c r="D174" s="21">
        <f t="shared" ref="D174:J174" si="7">SUM(D176)</f>
        <v>0</v>
      </c>
      <c r="E174" s="21">
        <f t="shared" si="7"/>
        <v>346884.7</v>
      </c>
      <c r="F174" s="21">
        <f t="shared" si="7"/>
        <v>346884.7</v>
      </c>
      <c r="G174" s="21">
        <f t="shared" si="7"/>
        <v>0</v>
      </c>
      <c r="H174" s="21">
        <f t="shared" si="7"/>
        <v>0</v>
      </c>
      <c r="I174" s="21">
        <f t="shared" si="7"/>
        <v>0</v>
      </c>
      <c r="J174" s="21">
        <f t="shared" si="7"/>
        <v>0</v>
      </c>
    </row>
    <row r="175" spans="1:10" x14ac:dyDescent="0.25">
      <c r="A175" s="50"/>
      <c r="B175" s="11" t="s">
        <v>156</v>
      </c>
      <c r="C175" s="53"/>
      <c r="D175" s="21"/>
      <c r="E175" s="21"/>
      <c r="F175" s="21"/>
      <c r="G175" s="21"/>
      <c r="H175" s="21"/>
      <c r="I175" s="21"/>
      <c r="J175" s="21"/>
    </row>
    <row r="176" spans="1:10" x14ac:dyDescent="0.25">
      <c r="A176" s="50">
        <v>4771</v>
      </c>
      <c r="B176" s="9" t="s">
        <v>495</v>
      </c>
      <c r="C176" s="53" t="s">
        <v>89</v>
      </c>
      <c r="D176" s="21"/>
      <c r="E176" s="21">
        <f>+'4.Gorcarakan ev tntesagitakan'!H778</f>
        <v>346884.7</v>
      </c>
      <c r="F176" s="21">
        <f>+'4.Gorcarakan ev tntesagitakan'!I778</f>
        <v>346884.7</v>
      </c>
      <c r="G176" s="21"/>
      <c r="H176" s="21"/>
      <c r="I176" s="21"/>
      <c r="J176" s="21"/>
    </row>
    <row r="177" spans="1:10" ht="40.5" x14ac:dyDescent="0.25">
      <c r="A177" s="50">
        <v>4772</v>
      </c>
      <c r="B177" s="9" t="s">
        <v>496</v>
      </c>
      <c r="C177" s="53" t="s">
        <v>19</v>
      </c>
      <c r="D177" s="21">
        <f>SUM(E177:F177)</f>
        <v>0</v>
      </c>
      <c r="E177" s="21">
        <v>0</v>
      </c>
      <c r="F177" s="21" t="s">
        <v>0</v>
      </c>
      <c r="G177" s="21">
        <f>SUM(H177:I177)</f>
        <v>0</v>
      </c>
      <c r="H177" s="21">
        <f>SUM(I177:J177)</f>
        <v>0</v>
      </c>
      <c r="I177" s="21">
        <f>SUM(J177:J177)</f>
        <v>0</v>
      </c>
      <c r="J177" s="21"/>
    </row>
    <row r="178" spans="1:10" s="17" customFormat="1" ht="51.75" x14ac:dyDescent="0.25">
      <c r="A178" s="50">
        <v>5000</v>
      </c>
      <c r="B178" s="10" t="s">
        <v>497</v>
      </c>
      <c r="C178" s="53" t="s">
        <v>19</v>
      </c>
      <c r="D178" s="21">
        <f>SUM(D180,D198,D204,D207)</f>
        <v>5221911.5397999994</v>
      </c>
      <c r="E178" s="21" t="s">
        <v>650</v>
      </c>
      <c r="F178" s="21">
        <f>SUM(F180,F198,F204,F207)</f>
        <v>5221911.5397999994</v>
      </c>
      <c r="G178" s="21">
        <f>SUM(G180,G198,G204,G207)</f>
        <v>2617231.3864507936</v>
      </c>
      <c r="H178" s="21">
        <f>SUM(H180,H198,H204,H207)</f>
        <v>3306107.1301015867</v>
      </c>
      <c r="I178" s="21">
        <f>SUM(I180,I198,I204,I207)</f>
        <v>4179220.7051015869</v>
      </c>
      <c r="J178" s="21">
        <f>SUM(J180,J198,J204,J207)</f>
        <v>5221911.5397999994</v>
      </c>
    </row>
    <row r="179" spans="1:10" x14ac:dyDescent="0.25">
      <c r="A179" s="50"/>
      <c r="B179" s="11" t="s">
        <v>379</v>
      </c>
      <c r="C179" s="51"/>
      <c r="D179" s="21"/>
      <c r="E179" s="21"/>
      <c r="F179" s="21"/>
      <c r="G179" s="21"/>
      <c r="H179" s="21"/>
      <c r="I179" s="21"/>
      <c r="J179" s="21"/>
    </row>
    <row r="180" spans="1:10" ht="27" x14ac:dyDescent="0.25">
      <c r="A180" s="50">
        <v>5100</v>
      </c>
      <c r="B180" s="9" t="s">
        <v>498</v>
      </c>
      <c r="C180" s="53" t="s">
        <v>19</v>
      </c>
      <c r="D180" s="21">
        <f>SUM(D182,D187,D192)</f>
        <v>5221911.5397999994</v>
      </c>
      <c r="E180" s="21" t="s">
        <v>1</v>
      </c>
      <c r="F180" s="21">
        <f>SUM(F182,F187,F192)</f>
        <v>5221911.5397999994</v>
      </c>
      <c r="G180" s="21">
        <f>SUM(G182,G187,G192)</f>
        <v>2617231.3864507936</v>
      </c>
      <c r="H180" s="21">
        <f>SUM(H182,H187,H192)</f>
        <v>3306107.1301015867</v>
      </c>
      <c r="I180" s="21">
        <f>SUM(I182,I187,I192)</f>
        <v>4179220.7051015869</v>
      </c>
      <c r="J180" s="21">
        <f>SUM(J182,J187,J192)</f>
        <v>5221911.5397999994</v>
      </c>
    </row>
    <row r="181" spans="1:10" x14ac:dyDescent="0.25">
      <c r="A181" s="50"/>
      <c r="B181" s="11" t="s">
        <v>379</v>
      </c>
      <c r="C181" s="51"/>
      <c r="D181" s="21"/>
      <c r="E181" s="21"/>
      <c r="F181" s="21"/>
      <c r="G181" s="21"/>
      <c r="H181" s="21"/>
      <c r="I181" s="21"/>
      <c r="J181" s="21"/>
    </row>
    <row r="182" spans="1:10" ht="27" x14ac:dyDescent="0.25">
      <c r="A182" s="50">
        <v>5110</v>
      </c>
      <c r="B182" s="9" t="s">
        <v>499</v>
      </c>
      <c r="C182" s="53" t="s">
        <v>19</v>
      </c>
      <c r="D182" s="21">
        <f>SUM(D184:D186)</f>
        <v>4337271.6667999998</v>
      </c>
      <c r="E182" s="21" t="s">
        <v>0</v>
      </c>
      <c r="F182" s="21">
        <f>SUM(F184:F186)</f>
        <v>4337271.6667999998</v>
      </c>
      <c r="G182" s="21">
        <f>SUM(G184:G186)</f>
        <v>1937818.2920222231</v>
      </c>
      <c r="H182" s="21">
        <f>SUM(H184:H186)</f>
        <v>2589378.9491650797</v>
      </c>
      <c r="I182" s="21">
        <f>SUM(I184:I186)</f>
        <v>3419652.8491650787</v>
      </c>
      <c r="J182" s="21">
        <f>SUM(J184:J186)</f>
        <v>4337271.6667999998</v>
      </c>
    </row>
    <row r="183" spans="1:10" x14ac:dyDescent="0.25">
      <c r="A183" s="50"/>
      <c r="B183" s="11" t="s">
        <v>156</v>
      </c>
      <c r="C183" s="53"/>
      <c r="D183" s="21"/>
      <c r="E183" s="21"/>
      <c r="F183" s="21"/>
      <c r="G183" s="21"/>
      <c r="H183" s="21"/>
      <c r="I183" s="21"/>
      <c r="J183" s="21"/>
    </row>
    <row r="184" spans="1:10" x14ac:dyDescent="0.25">
      <c r="A184" s="50">
        <v>5111</v>
      </c>
      <c r="B184" s="9" t="s">
        <v>500</v>
      </c>
      <c r="C184" s="55" t="s">
        <v>90</v>
      </c>
      <c r="D184" s="21">
        <f>+'4.Gorcarakan ev tntesagitakan'!G43+'4.Gorcarakan ev tntesagitakan'!G741</f>
        <v>0</v>
      </c>
      <c r="E184" s="21" t="s">
        <v>0</v>
      </c>
      <c r="F184" s="21">
        <f>+'4.Gorcarakan ev tntesagitakan'!I43+'4.Gorcarakan ev tntesagitakan'!I741</f>
        <v>0</v>
      </c>
      <c r="G184" s="21">
        <f>+'4.Gorcarakan ev tntesagitakan'!J43+'4.Gorcarakan ev tntesagitakan'!J741</f>
        <v>0</v>
      </c>
      <c r="H184" s="21">
        <f>+'4.Gorcarakan ev tntesagitakan'!K43+'4.Gorcarakan ev tntesagitakan'!K741</f>
        <v>0</v>
      </c>
      <c r="I184" s="21">
        <f>+'4.Gorcarakan ev tntesagitakan'!L43+'4.Gorcarakan ev tntesagitakan'!L741</f>
        <v>0</v>
      </c>
      <c r="J184" s="21">
        <f>+'4.Gorcarakan ev tntesagitakan'!M43+'4.Gorcarakan ev tntesagitakan'!M741</f>
        <v>0</v>
      </c>
    </row>
    <row r="185" spans="1:10" x14ac:dyDescent="0.25">
      <c r="A185" s="50">
        <v>5112</v>
      </c>
      <c r="B185" s="9" t="s">
        <v>501</v>
      </c>
      <c r="C185" s="55" t="s">
        <v>91</v>
      </c>
      <c r="D185" s="21">
        <f>+'4.Gorcarakan ev tntesagitakan'!G437+'4.Gorcarakan ev tntesagitakan'!G460+'4.Gorcarakan ev tntesagitakan'!G592</f>
        <v>9000</v>
      </c>
      <c r="E185" s="21" t="s">
        <v>0</v>
      </c>
      <c r="F185" s="21">
        <f>+'4.Gorcarakan ev tntesagitakan'!I437+'4.Gorcarakan ev tntesagitakan'!I460+'4.Gorcarakan ev tntesagitakan'!I592</f>
        <v>9000</v>
      </c>
      <c r="G185" s="21">
        <f>+'4.Gorcarakan ev tntesagitakan'!J437+'4.Gorcarakan ev tntesagitakan'!J460+'4.Gorcarakan ev tntesagitakan'!J592</f>
        <v>1426.984126984127</v>
      </c>
      <c r="H185" s="21">
        <f>+'4.Gorcarakan ev tntesagitakan'!K437+'4.Gorcarakan ev tntesagitakan'!K460+'4.Gorcarakan ev tntesagitakan'!K592</f>
        <v>2853.968253968254</v>
      </c>
      <c r="I185" s="21">
        <f>+'4.Gorcarakan ev tntesagitakan'!L437+'4.Gorcarakan ev tntesagitakan'!L460+'4.Gorcarakan ev tntesagitakan'!L592</f>
        <v>7503.9682539682535</v>
      </c>
      <c r="J185" s="21">
        <f>+'4.Gorcarakan ev tntesagitakan'!M437+'4.Gorcarakan ev tntesagitakan'!M460+'4.Gorcarakan ev tntesagitakan'!M592</f>
        <v>9000</v>
      </c>
    </row>
    <row r="186" spans="1:10" x14ac:dyDescent="0.25">
      <c r="A186" s="50">
        <v>5113</v>
      </c>
      <c r="B186" s="9" t="s">
        <v>176</v>
      </c>
      <c r="C186" s="55" t="s">
        <v>92</v>
      </c>
      <c r="D186" s="21">
        <f>+'4.Gorcarakan ev tntesagitakan'!G44+'4.Gorcarakan ev tntesagitakan'!G286+'4.Gorcarakan ev tntesagitakan'!G405+'4.Gorcarakan ev tntesagitakan'!G459+'4.Gorcarakan ev tntesagitakan'!G593</f>
        <v>4328271.6667999998</v>
      </c>
      <c r="E186" s="21">
        <f>+'4.Gorcarakan ev tntesagitakan'!H44+'4.Gorcarakan ev tntesagitakan'!H286+'4.Gorcarakan ev tntesagitakan'!H405+'4.Gorcarakan ev tntesagitakan'!H459+'4.Gorcarakan ev tntesagitakan'!H593</f>
        <v>0</v>
      </c>
      <c r="F186" s="21">
        <f>+'4.Gorcarakan ev tntesagitakan'!I44+'4.Gorcarakan ev tntesagitakan'!I286+'4.Gorcarakan ev tntesagitakan'!I405+'4.Gorcarakan ev tntesagitakan'!I459+'4.Gorcarakan ev tntesagitakan'!I593</f>
        <v>4328271.6667999998</v>
      </c>
      <c r="G186" s="21">
        <f>+'4.Gorcarakan ev tntesagitakan'!J44+'4.Gorcarakan ev tntesagitakan'!J286+'4.Gorcarakan ev tntesagitakan'!J405+'4.Gorcarakan ev tntesagitakan'!J459+'4.Gorcarakan ev tntesagitakan'!J593</f>
        <v>1936391.307895239</v>
      </c>
      <c r="H186" s="21">
        <f>+'4.Gorcarakan ev tntesagitakan'!K44+'4.Gorcarakan ev tntesagitakan'!K286+'4.Gorcarakan ev tntesagitakan'!K405+'4.Gorcarakan ev tntesagitakan'!K459+'4.Gorcarakan ev tntesagitakan'!K593</f>
        <v>2586524.9809111115</v>
      </c>
      <c r="I186" s="21">
        <f>+'4.Gorcarakan ev tntesagitakan'!L44+'4.Gorcarakan ev tntesagitakan'!L286+'4.Gorcarakan ev tntesagitakan'!L405+'4.Gorcarakan ev tntesagitakan'!L459+'4.Gorcarakan ev tntesagitakan'!L593</f>
        <v>3412148.8809111104</v>
      </c>
      <c r="J186" s="21">
        <f>+'4.Gorcarakan ev tntesagitakan'!M44+'4.Gorcarakan ev tntesagitakan'!M286+'4.Gorcarakan ev tntesagitakan'!M405+'4.Gorcarakan ev tntesagitakan'!M459+'4.Gorcarakan ev tntesagitakan'!M593</f>
        <v>4328271.6667999998</v>
      </c>
    </row>
    <row r="187" spans="1:10" ht="27" x14ac:dyDescent="0.25">
      <c r="A187" s="50">
        <v>5120</v>
      </c>
      <c r="B187" s="9" t="s">
        <v>502</v>
      </c>
      <c r="C187" s="53" t="s">
        <v>19</v>
      </c>
      <c r="D187" s="21">
        <f>SUM(D189:D191)</f>
        <v>730004.33400000003</v>
      </c>
      <c r="E187" s="21" t="s">
        <v>0</v>
      </c>
      <c r="F187" s="21">
        <f>SUM(F189:F191)</f>
        <v>730004.33400000003</v>
      </c>
      <c r="G187" s="21">
        <f>SUM(G189:G191)</f>
        <v>571741.5776507936</v>
      </c>
      <c r="H187" s="21">
        <f>SUM(H189:H191)</f>
        <v>600449.52130158735</v>
      </c>
      <c r="I187" s="21">
        <f>SUM(I189:I191)</f>
        <v>628420.4963015879</v>
      </c>
      <c r="J187" s="21">
        <f>SUM(J189:J191)</f>
        <v>730004.33400000003</v>
      </c>
    </row>
    <row r="188" spans="1:10" x14ac:dyDescent="0.25">
      <c r="A188" s="50"/>
      <c r="B188" s="9" t="s">
        <v>156</v>
      </c>
      <c r="C188" s="53"/>
      <c r="D188" s="21"/>
      <c r="E188" s="21"/>
      <c r="F188" s="21"/>
      <c r="G188" s="21"/>
      <c r="H188" s="21"/>
      <c r="I188" s="21"/>
      <c r="J188" s="21"/>
    </row>
    <row r="189" spans="1:10" x14ac:dyDescent="0.25">
      <c r="A189" s="50">
        <v>5121</v>
      </c>
      <c r="B189" s="9" t="s">
        <v>503</v>
      </c>
      <c r="C189" s="55" t="s">
        <v>93</v>
      </c>
      <c r="D189" s="21">
        <f>+'4.Gorcarakan ev tntesagitakan'!G45+'4.Gorcarakan ev tntesagitakan'!G287</f>
        <v>566178.35</v>
      </c>
      <c r="E189" s="21" t="s">
        <v>1</v>
      </c>
      <c r="F189" s="21">
        <f>+'4.Gorcarakan ev tntesagitakan'!I45+'4.Gorcarakan ev tntesagitakan'!I287</f>
        <v>566178.35</v>
      </c>
      <c r="G189" s="21">
        <f>+'4.Gorcarakan ev tntesagitakan'!J45+'4.Gorcarakan ev tntesagitakan'!J287</f>
        <v>444941.04841269844</v>
      </c>
      <c r="H189" s="21">
        <f>+'4.Gorcarakan ev tntesagitakan'!K45+'4.Gorcarakan ev tntesagitakan'!K287</f>
        <v>465853.7468253969</v>
      </c>
      <c r="I189" s="21">
        <f>+'4.Gorcarakan ev tntesagitakan'!L45+'4.Gorcarakan ev tntesagitakan'!L287</f>
        <v>487103.74682539783</v>
      </c>
      <c r="J189" s="21">
        <f>+'4.Gorcarakan ev tntesagitakan'!M45+'4.Gorcarakan ev tntesagitakan'!M287</f>
        <v>566178.35</v>
      </c>
    </row>
    <row r="190" spans="1:10" x14ac:dyDescent="0.25">
      <c r="A190" s="50">
        <v>5122</v>
      </c>
      <c r="B190" s="9" t="s">
        <v>504</v>
      </c>
      <c r="C190" s="55" t="s">
        <v>94</v>
      </c>
      <c r="D190" s="21">
        <f>+'4.Gorcarakan ev tntesagitakan'!G46+'4.Gorcarakan ev tntesagitakan'!G370+'4.Gorcarakan ev tntesagitakan'!G461+'4.Gorcarakan ev tntesagitakan'!G561</f>
        <v>17630</v>
      </c>
      <c r="E190" s="21"/>
      <c r="F190" s="21">
        <f>+'4.Gorcarakan ev tntesagitakan'!I46+'4.Gorcarakan ev tntesagitakan'!I370+'4.Gorcarakan ev tntesagitakan'!I461+'4.Gorcarakan ev tntesagitakan'!I561</f>
        <v>17630</v>
      </c>
      <c r="G190" s="21">
        <f>+'4.Gorcarakan ev tntesagitakan'!J46+'4.Gorcarakan ev tntesagitakan'!J370+'4.Gorcarakan ev tntesagitakan'!J461+'4.Gorcarakan ev tntesagitakan'!J561</f>
        <v>16876.031746031746</v>
      </c>
      <c r="H190" s="21">
        <f>+'4.Gorcarakan ev tntesagitakan'!K46+'4.Gorcarakan ev tntesagitakan'!K370+'4.Gorcarakan ev tntesagitakan'!K461+'4.Gorcarakan ev tntesagitakan'!K561</f>
        <v>17122.063492063491</v>
      </c>
      <c r="I190" s="21">
        <f>+'4.Gorcarakan ev tntesagitakan'!L46+'4.Gorcarakan ev tntesagitakan'!L370+'4.Gorcarakan ev tntesagitakan'!L461+'4.Gorcarakan ev tntesagitakan'!L561</f>
        <v>17372.063492063491</v>
      </c>
      <c r="J190" s="21">
        <f>+'4.Gorcarakan ev tntesagitakan'!M46+'4.Gorcarakan ev tntesagitakan'!M370+'4.Gorcarakan ev tntesagitakan'!M461+'4.Gorcarakan ev tntesagitakan'!M561</f>
        <v>17630</v>
      </c>
    </row>
    <row r="191" spans="1:10" x14ac:dyDescent="0.25">
      <c r="A191" s="50">
        <v>5123</v>
      </c>
      <c r="B191" s="9" t="s">
        <v>505</v>
      </c>
      <c r="C191" s="55" t="s">
        <v>95</v>
      </c>
      <c r="D191" s="21">
        <f>+'4.Gorcarakan ev tntesagitakan'!G50+'4.Gorcarakan ev tntesagitakan'!G371+'4.Gorcarakan ev tntesagitakan'!G438+'4.Gorcarakan ev tntesagitakan'!G462</f>
        <v>146195.984</v>
      </c>
      <c r="E191" s="21" t="s">
        <v>1</v>
      </c>
      <c r="F191" s="21">
        <f>+'4.Gorcarakan ev tntesagitakan'!I50+'4.Gorcarakan ev tntesagitakan'!I371+'4.Gorcarakan ev tntesagitakan'!I438+'4.Gorcarakan ev tntesagitakan'!I462</f>
        <v>146195.984</v>
      </c>
      <c r="G191" s="21">
        <f>+'4.Gorcarakan ev tntesagitakan'!J50+'4.Gorcarakan ev tntesagitakan'!J371+'4.Gorcarakan ev tntesagitakan'!J438+'4.Gorcarakan ev tntesagitakan'!J462</f>
        <v>109924.4974920635</v>
      </c>
      <c r="H191" s="21">
        <f>+'4.Gorcarakan ev tntesagitakan'!K50+'4.Gorcarakan ev tntesagitakan'!K371+'4.Gorcarakan ev tntesagitakan'!K438+'4.Gorcarakan ev tntesagitakan'!K462</f>
        <v>117473.71098412698</v>
      </c>
      <c r="I191" s="21">
        <f>+'4.Gorcarakan ev tntesagitakan'!L50+'4.Gorcarakan ev tntesagitakan'!L371+'4.Gorcarakan ev tntesagitakan'!L438+'4.Gorcarakan ev tntesagitakan'!L462</f>
        <v>123944.68598412657</v>
      </c>
      <c r="J191" s="21">
        <f>+'4.Gorcarakan ev tntesagitakan'!M50+'4.Gorcarakan ev tntesagitakan'!M371+'4.Gorcarakan ev tntesagitakan'!M438+'4.Gorcarakan ev tntesagitakan'!M462</f>
        <v>146195.984</v>
      </c>
    </row>
    <row r="192" spans="1:10" ht="27" x14ac:dyDescent="0.25">
      <c r="A192" s="50">
        <v>5130</v>
      </c>
      <c r="B192" s="9" t="s">
        <v>506</v>
      </c>
      <c r="C192" s="53" t="s">
        <v>19</v>
      </c>
      <c r="D192" s="21">
        <f>SUM(D194:D197)</f>
        <v>154635.53899999999</v>
      </c>
      <c r="E192" s="21" t="s">
        <v>1</v>
      </c>
      <c r="F192" s="21">
        <f>SUM(F194:F197)</f>
        <v>154635.53899999999</v>
      </c>
      <c r="G192" s="21">
        <f>SUM(G194:G197)</f>
        <v>107671.51677777719</v>
      </c>
      <c r="H192" s="21">
        <f>SUM(H194:H197)</f>
        <v>116278.65963492004</v>
      </c>
      <c r="I192" s="21">
        <f>SUM(I194:I197)</f>
        <v>131147.35963492002</v>
      </c>
      <c r="J192" s="21">
        <f>SUM(J194:J197)</f>
        <v>154635.53899999999</v>
      </c>
    </row>
    <row r="193" spans="1:10" x14ac:dyDescent="0.25">
      <c r="A193" s="50"/>
      <c r="B193" s="11" t="s">
        <v>156</v>
      </c>
      <c r="C193" s="53"/>
      <c r="D193" s="21"/>
      <c r="E193" s="21"/>
      <c r="F193" s="21"/>
      <c r="G193" s="21"/>
      <c r="H193" s="21"/>
      <c r="I193" s="21"/>
      <c r="J193" s="21"/>
    </row>
    <row r="194" spans="1:10" x14ac:dyDescent="0.25">
      <c r="A194" s="50">
        <v>5131</v>
      </c>
      <c r="B194" s="9" t="s">
        <v>507</v>
      </c>
      <c r="C194" s="55" t="s">
        <v>96</v>
      </c>
      <c r="D194" s="21">
        <f>+'4.Gorcarakan ev tntesagitakan'!G48+'4.Gorcarakan ev tntesagitakan'!G406</f>
        <v>6414.4</v>
      </c>
      <c r="E194" s="21" t="s">
        <v>1</v>
      </c>
      <c r="F194" s="21">
        <f>+'4.Gorcarakan ev tntesagitakan'!I48+'4.Gorcarakan ev tntesagitakan'!I406</f>
        <v>6414.4</v>
      </c>
      <c r="G194" s="21">
        <f>+'4.Gorcarakan ev tntesagitakan'!J48+'4.Gorcarakan ev tntesagitakan'!J406</f>
        <v>1872.2222222222222</v>
      </c>
      <c r="H194" s="21">
        <f>+'4.Gorcarakan ev tntesagitakan'!K48+'4.Gorcarakan ev tntesagitakan'!K406</f>
        <v>3344.4444444444398</v>
      </c>
      <c r="I194" s="21">
        <f>+'4.Gorcarakan ev tntesagitakan'!L48+'4.Gorcarakan ev tntesagitakan'!L406</f>
        <v>3344.4444444444398</v>
      </c>
      <c r="J194" s="21">
        <f>+'4.Gorcarakan ev tntesagitakan'!M48+'4.Gorcarakan ev tntesagitakan'!M406</f>
        <v>6414.4</v>
      </c>
    </row>
    <row r="195" spans="1:10" x14ac:dyDescent="0.25">
      <c r="A195" s="50">
        <v>5132</v>
      </c>
      <c r="B195" s="9" t="s">
        <v>508</v>
      </c>
      <c r="C195" s="55" t="s">
        <v>97</v>
      </c>
      <c r="D195" s="21">
        <f>+'4.Gorcarakan ev tntesagitakan'!G47</f>
        <v>0</v>
      </c>
      <c r="E195" s="21" t="s">
        <v>1</v>
      </c>
      <c r="F195" s="21">
        <f>+'4.Gorcarakan ev tntesagitakan'!I47</f>
        <v>0</v>
      </c>
      <c r="G195" s="21">
        <f>+'4.Gorcarakan ev tntesagitakan'!J47</f>
        <v>0</v>
      </c>
      <c r="H195" s="21">
        <f>+'4.Gorcarakan ev tntesagitakan'!K47</f>
        <v>0</v>
      </c>
      <c r="I195" s="21">
        <f>+'4.Gorcarakan ev tntesagitakan'!L47</f>
        <v>0</v>
      </c>
      <c r="J195" s="21">
        <f>+'4.Gorcarakan ev tntesagitakan'!M47</f>
        <v>0</v>
      </c>
    </row>
    <row r="196" spans="1:10" x14ac:dyDescent="0.25">
      <c r="A196" s="50">
        <v>5133</v>
      </c>
      <c r="B196" s="9" t="s">
        <v>509</v>
      </c>
      <c r="C196" s="55" t="s">
        <v>98</v>
      </c>
      <c r="D196" s="21">
        <f>SUM(E196:F196)</f>
        <v>0</v>
      </c>
      <c r="E196" s="21" t="s">
        <v>1</v>
      </c>
      <c r="F196" s="21"/>
      <c r="G196" s="21">
        <f>SUM(H196:I196)</f>
        <v>0</v>
      </c>
      <c r="H196" s="21">
        <f>SUM(I196:J196)</f>
        <v>0</v>
      </c>
      <c r="I196" s="21">
        <f>SUM(J196:J196)</f>
        <v>0</v>
      </c>
      <c r="J196" s="21"/>
    </row>
    <row r="197" spans="1:10" x14ac:dyDescent="0.25">
      <c r="A197" s="50">
        <v>5134</v>
      </c>
      <c r="B197" s="9" t="s">
        <v>510</v>
      </c>
      <c r="C197" s="55" t="s">
        <v>99</v>
      </c>
      <c r="D197" s="279">
        <f>+'4.Gorcarakan ev tntesagitakan'!G49+'4.Gorcarakan ev tntesagitakan'!G99+'4.Gorcarakan ev tntesagitakan'!G288+'4.Gorcarakan ev tntesagitakan'!G407+'4.Gorcarakan ev tntesagitakan'!G463</f>
        <v>148221.139</v>
      </c>
      <c r="E197" s="21">
        <f>+'4.Gorcarakan ev tntesagitakan'!H99+'4.Gorcarakan ev tntesagitakan'!H288+'4.Gorcarakan ev tntesagitakan'!H407+'4.Gorcarakan ev tntesagitakan'!H463</f>
        <v>0</v>
      </c>
      <c r="F197" s="279">
        <f>+'4.Gorcarakan ev tntesagitakan'!I49+'4.Gorcarakan ev tntesagitakan'!I99+'4.Gorcarakan ev tntesagitakan'!I288+'4.Gorcarakan ev tntesagitakan'!I407+'4.Gorcarakan ev tntesagitakan'!I463</f>
        <v>148221.139</v>
      </c>
      <c r="G197" s="279">
        <f>+'4.Gorcarakan ev tntesagitakan'!J49+'4.Gorcarakan ev tntesagitakan'!J99+'4.Gorcarakan ev tntesagitakan'!J288+'4.Gorcarakan ev tntesagitakan'!J407+'4.Gorcarakan ev tntesagitakan'!J463</f>
        <v>105799.29455555497</v>
      </c>
      <c r="H197" s="279">
        <f>+'4.Gorcarakan ev tntesagitakan'!K49+'4.Gorcarakan ev tntesagitakan'!K99+'4.Gorcarakan ev tntesagitakan'!K288+'4.Gorcarakan ev tntesagitakan'!K407+'4.Gorcarakan ev tntesagitakan'!K463</f>
        <v>112934.2151904756</v>
      </c>
      <c r="I197" s="279">
        <f>+'4.Gorcarakan ev tntesagitakan'!L49+'4.Gorcarakan ev tntesagitakan'!L99+'4.Gorcarakan ev tntesagitakan'!L288+'4.Gorcarakan ev tntesagitakan'!L407+'4.Gorcarakan ev tntesagitakan'!L463</f>
        <v>127802.91519047559</v>
      </c>
      <c r="J197" s="279">
        <f>+'4.Gorcarakan ev tntesagitakan'!M49+'4.Gorcarakan ev tntesagitakan'!M99+'4.Gorcarakan ev tntesagitakan'!M288+'4.Gorcarakan ev tntesagitakan'!M407+'4.Gorcarakan ev tntesagitakan'!M463</f>
        <v>148221.139</v>
      </c>
    </row>
    <row r="198" spans="1:10" x14ac:dyDescent="0.25">
      <c r="A198" s="50">
        <v>5200</v>
      </c>
      <c r="B198" s="9" t="s">
        <v>511</v>
      </c>
      <c r="C198" s="53" t="s">
        <v>19</v>
      </c>
      <c r="D198" s="21">
        <f>SUM(D200:D203)</f>
        <v>0</v>
      </c>
      <c r="E198" s="21" t="s">
        <v>1</v>
      </c>
      <c r="F198" s="21">
        <f>SUM(F200:F203)</f>
        <v>0</v>
      </c>
      <c r="G198" s="21">
        <f>SUM(G200:G203)</f>
        <v>0</v>
      </c>
      <c r="H198" s="21">
        <f>SUM(H200:H203)</f>
        <v>0</v>
      </c>
      <c r="I198" s="21">
        <f>SUM(I200:I203)</f>
        <v>0</v>
      </c>
      <c r="J198" s="21">
        <f>SUM(J200:J203)</f>
        <v>0</v>
      </c>
    </row>
    <row r="199" spans="1:10" x14ac:dyDescent="0.25">
      <c r="A199" s="50"/>
      <c r="B199" s="11" t="s">
        <v>379</v>
      </c>
      <c r="C199" s="51"/>
      <c r="D199" s="21"/>
      <c r="E199" s="21"/>
      <c r="F199" s="21"/>
      <c r="G199" s="21"/>
      <c r="H199" s="21"/>
      <c r="I199" s="21"/>
      <c r="J199" s="21"/>
    </row>
    <row r="200" spans="1:10" ht="27" x14ac:dyDescent="0.25">
      <c r="A200" s="50">
        <v>5211</v>
      </c>
      <c r="B200" s="9" t="s">
        <v>512</v>
      </c>
      <c r="C200" s="55" t="s">
        <v>100</v>
      </c>
      <c r="D200" s="21">
        <f>SUM(E200:F200)</f>
        <v>0</v>
      </c>
      <c r="E200" s="21" t="s">
        <v>1</v>
      </c>
      <c r="F200" s="21"/>
      <c r="G200" s="21">
        <f t="shared" ref="G200:H203" si="8">SUM(H200:I200)</f>
        <v>0</v>
      </c>
      <c r="H200" s="21">
        <f t="shared" si="8"/>
        <v>0</v>
      </c>
      <c r="I200" s="21">
        <f>SUM(J200:J200)</f>
        <v>0</v>
      </c>
      <c r="J200" s="21"/>
    </row>
    <row r="201" spans="1:10" x14ac:dyDescent="0.25">
      <c r="A201" s="50">
        <v>5221</v>
      </c>
      <c r="B201" s="9" t="s">
        <v>513</v>
      </c>
      <c r="C201" s="55" t="s">
        <v>101</v>
      </c>
      <c r="D201" s="21">
        <f>SUM(E201:F201)</f>
        <v>0</v>
      </c>
      <c r="E201" s="21" t="s">
        <v>1</v>
      </c>
      <c r="F201" s="21"/>
      <c r="G201" s="21">
        <f t="shared" si="8"/>
        <v>0</v>
      </c>
      <c r="H201" s="21">
        <f t="shared" si="8"/>
        <v>0</v>
      </c>
      <c r="I201" s="21">
        <f>SUM(J201:J201)</f>
        <v>0</v>
      </c>
      <c r="J201" s="21"/>
    </row>
    <row r="202" spans="1:10" x14ac:dyDescent="0.25">
      <c r="A202" s="50">
        <v>5231</v>
      </c>
      <c r="B202" s="9" t="s">
        <v>514</v>
      </c>
      <c r="C202" s="55" t="s">
        <v>102</v>
      </c>
      <c r="D202" s="21">
        <f>SUM(E202:F202)</f>
        <v>0</v>
      </c>
      <c r="E202" s="21" t="s">
        <v>1</v>
      </c>
      <c r="F202" s="21"/>
      <c r="G202" s="21">
        <f t="shared" si="8"/>
        <v>0</v>
      </c>
      <c r="H202" s="21">
        <f t="shared" si="8"/>
        <v>0</v>
      </c>
      <c r="I202" s="21">
        <f>SUM(J202:J202)</f>
        <v>0</v>
      </c>
      <c r="J202" s="21"/>
    </row>
    <row r="203" spans="1:10" x14ac:dyDescent="0.25">
      <c r="A203" s="50">
        <v>5241</v>
      </c>
      <c r="B203" s="9" t="s">
        <v>515</v>
      </c>
      <c r="C203" s="55" t="s">
        <v>103</v>
      </c>
      <c r="D203" s="21">
        <f>SUM(E203:F203)</f>
        <v>0</v>
      </c>
      <c r="E203" s="21" t="s">
        <v>1</v>
      </c>
      <c r="F203" s="21"/>
      <c r="G203" s="21">
        <f t="shared" si="8"/>
        <v>0</v>
      </c>
      <c r="H203" s="21">
        <f t="shared" si="8"/>
        <v>0</v>
      </c>
      <c r="I203" s="21">
        <f>SUM(J203:J203)</f>
        <v>0</v>
      </c>
      <c r="J203" s="21"/>
    </row>
    <row r="204" spans="1:10" x14ac:dyDescent="0.25">
      <c r="A204" s="50">
        <v>5300</v>
      </c>
      <c r="B204" s="9" t="s">
        <v>516</v>
      </c>
      <c r="C204" s="53" t="s">
        <v>19</v>
      </c>
      <c r="D204" s="21">
        <f>SUM(D206)</f>
        <v>0</v>
      </c>
      <c r="E204" s="21" t="s">
        <v>1</v>
      </c>
      <c r="F204" s="21">
        <f>SUM(F206)</f>
        <v>0</v>
      </c>
      <c r="G204" s="21">
        <f>SUM(G206)</f>
        <v>0</v>
      </c>
      <c r="H204" s="21">
        <f>SUM(H206)</f>
        <v>0</v>
      </c>
      <c r="I204" s="21">
        <f>SUM(I206)</f>
        <v>0</v>
      </c>
      <c r="J204" s="21">
        <f>SUM(J206)</f>
        <v>0</v>
      </c>
    </row>
    <row r="205" spans="1:10" x14ac:dyDescent="0.25">
      <c r="A205" s="50"/>
      <c r="B205" s="11" t="s">
        <v>379</v>
      </c>
      <c r="C205" s="51"/>
      <c r="D205" s="21"/>
      <c r="E205" s="21"/>
      <c r="F205" s="21"/>
      <c r="G205" s="21"/>
      <c r="H205" s="21"/>
      <c r="I205" s="21"/>
      <c r="J205" s="21"/>
    </row>
    <row r="206" spans="1:10" x14ac:dyDescent="0.25">
      <c r="A206" s="50">
        <v>5311</v>
      </c>
      <c r="B206" s="9" t="s">
        <v>517</v>
      </c>
      <c r="C206" s="55" t="s">
        <v>104</v>
      </c>
      <c r="D206" s="21">
        <f>SUM(E206:F206)</f>
        <v>0</v>
      </c>
      <c r="E206" s="21" t="s">
        <v>1</v>
      </c>
      <c r="F206" s="21"/>
      <c r="G206" s="21">
        <f>SUM(H206:I206)</f>
        <v>0</v>
      </c>
      <c r="H206" s="21">
        <f>SUM(I206:J206)</f>
        <v>0</v>
      </c>
      <c r="I206" s="21">
        <f>SUM(J206:J206)</f>
        <v>0</v>
      </c>
      <c r="J206" s="21"/>
    </row>
    <row r="207" spans="1:10" ht="27" x14ac:dyDescent="0.25">
      <c r="A207" s="50">
        <v>5400</v>
      </c>
      <c r="B207" s="9" t="s">
        <v>518</v>
      </c>
      <c r="C207" s="53" t="s">
        <v>19</v>
      </c>
      <c r="D207" s="21">
        <f>SUM(D209:D212)</f>
        <v>0</v>
      </c>
      <c r="E207" s="21" t="s">
        <v>1</v>
      </c>
      <c r="F207" s="21">
        <f>SUM(F209:F212)</f>
        <v>0</v>
      </c>
      <c r="G207" s="21">
        <f>SUM(G209:G212)</f>
        <v>0</v>
      </c>
      <c r="H207" s="21">
        <f>SUM(H209:H212)</f>
        <v>0</v>
      </c>
      <c r="I207" s="21">
        <f>SUM(I209:I212)</f>
        <v>0</v>
      </c>
      <c r="J207" s="21">
        <f>SUM(J209:J212)</f>
        <v>0</v>
      </c>
    </row>
    <row r="208" spans="1:10" x14ac:dyDescent="0.25">
      <c r="A208" s="50"/>
      <c r="B208" s="11" t="s">
        <v>379</v>
      </c>
      <c r="C208" s="51"/>
      <c r="D208" s="21"/>
      <c r="E208" s="21"/>
      <c r="F208" s="21"/>
      <c r="G208" s="21"/>
      <c r="H208" s="21"/>
      <c r="I208" s="21"/>
      <c r="J208" s="21"/>
    </row>
    <row r="209" spans="1:10" x14ac:dyDescent="0.25">
      <c r="A209" s="50">
        <v>5411</v>
      </c>
      <c r="B209" s="9" t="s">
        <v>519</v>
      </c>
      <c r="C209" s="55" t="s">
        <v>105</v>
      </c>
      <c r="D209" s="21">
        <f>+'4.Gorcarakan ev tntesagitakan'!G589</f>
        <v>0</v>
      </c>
      <c r="E209" s="21" t="s">
        <v>1</v>
      </c>
      <c r="F209" s="21">
        <f>+'4.Gorcarakan ev tntesagitakan'!I589</f>
        <v>0</v>
      </c>
      <c r="G209" s="21">
        <f>+'4.Gorcarakan ev tntesagitakan'!J589</f>
        <v>0</v>
      </c>
      <c r="H209" s="21">
        <f>+'4.Gorcarakan ev tntesagitakan'!K589</f>
        <v>0</v>
      </c>
      <c r="I209" s="21">
        <f>+'4.Gorcarakan ev tntesagitakan'!L589</f>
        <v>0</v>
      </c>
      <c r="J209" s="21">
        <f>+'4.Gorcarakan ev tntesagitakan'!M589</f>
        <v>0</v>
      </c>
    </row>
    <row r="210" spans="1:10" x14ac:dyDescent="0.25">
      <c r="A210" s="50">
        <v>5421</v>
      </c>
      <c r="B210" s="9" t="s">
        <v>520</v>
      </c>
      <c r="C210" s="55" t="s">
        <v>106</v>
      </c>
      <c r="D210" s="21">
        <f>SUM(E210:F210)</f>
        <v>0</v>
      </c>
      <c r="E210" s="21" t="s">
        <v>1</v>
      </c>
      <c r="F210" s="21"/>
      <c r="G210" s="21">
        <f t="shared" ref="G210:H212" si="9">SUM(H210:I210)</f>
        <v>0</v>
      </c>
      <c r="H210" s="21">
        <f t="shared" si="9"/>
        <v>0</v>
      </c>
      <c r="I210" s="21">
        <f>SUM(J210:J210)</f>
        <v>0</v>
      </c>
      <c r="J210" s="21"/>
    </row>
    <row r="211" spans="1:10" x14ac:dyDescent="0.25">
      <c r="A211" s="50">
        <v>5431</v>
      </c>
      <c r="B211" s="9" t="s">
        <v>521</v>
      </c>
      <c r="C211" s="55" t="s">
        <v>107</v>
      </c>
      <c r="D211" s="21">
        <f>SUM(E211:F211)</f>
        <v>0</v>
      </c>
      <c r="E211" s="21" t="s">
        <v>1</v>
      </c>
      <c r="F211" s="21"/>
      <c r="G211" s="21">
        <f t="shared" si="9"/>
        <v>0</v>
      </c>
      <c r="H211" s="21">
        <f t="shared" si="9"/>
        <v>0</v>
      </c>
      <c r="I211" s="21">
        <f>SUM(J211:J211)</f>
        <v>0</v>
      </c>
      <c r="J211" s="21"/>
    </row>
    <row r="212" spans="1:10" x14ac:dyDescent="0.25">
      <c r="A212" s="50">
        <v>5441</v>
      </c>
      <c r="B212" s="11" t="s">
        <v>522</v>
      </c>
      <c r="C212" s="55" t="s">
        <v>108</v>
      </c>
      <c r="D212" s="21">
        <f>SUM(E212:F212)</f>
        <v>0</v>
      </c>
      <c r="E212" s="21" t="s">
        <v>1</v>
      </c>
      <c r="F212" s="21"/>
      <c r="G212" s="21">
        <f t="shared" si="9"/>
        <v>0</v>
      </c>
      <c r="H212" s="21">
        <f t="shared" si="9"/>
        <v>0</v>
      </c>
      <c r="I212" s="21">
        <f>SUM(J212:J212)</f>
        <v>0</v>
      </c>
      <c r="J212" s="21"/>
    </row>
    <row r="213" spans="1:10" ht="57" customHeight="1" x14ac:dyDescent="0.25">
      <c r="A213" s="56" t="s">
        <v>109</v>
      </c>
      <c r="B213" s="67" t="s">
        <v>523</v>
      </c>
      <c r="C213" s="56" t="s">
        <v>19</v>
      </c>
      <c r="D213" s="21">
        <f>SUM(D215,D220,D228,D231)</f>
        <v>-2454078</v>
      </c>
      <c r="E213" s="21"/>
      <c r="F213" s="21">
        <f>SUM(F215,F220,F228,F231)</f>
        <v>-2454078</v>
      </c>
      <c r="G213" s="21">
        <f>SUM(G215,G220,G228,G231)</f>
        <v>-603781.09523809515</v>
      </c>
      <c r="H213" s="21">
        <f>SUM(H215,H220,H228,H231)</f>
        <v>-1207562.1904761903</v>
      </c>
      <c r="I213" s="21">
        <f>SUM(I215,I220,I228,I231)</f>
        <v>-1821081.6904761903</v>
      </c>
      <c r="J213" s="21">
        <f>SUM(J215,J220,J228,J231)</f>
        <v>-2454078</v>
      </c>
    </row>
    <row r="214" spans="1:10" ht="44.25" customHeight="1" x14ac:dyDescent="0.25">
      <c r="A214" s="56"/>
      <c r="B214" s="14" t="s">
        <v>154</v>
      </c>
      <c r="C214" s="56"/>
      <c r="D214" s="21"/>
      <c r="E214" s="21"/>
      <c r="F214" s="21"/>
      <c r="G214" s="21"/>
      <c r="H214" s="21"/>
      <c r="I214" s="21"/>
      <c r="J214" s="21"/>
    </row>
    <row r="215" spans="1:10" ht="33" x14ac:dyDescent="0.25">
      <c r="A215" s="57" t="s">
        <v>111</v>
      </c>
      <c r="B215" s="68" t="s">
        <v>524</v>
      </c>
      <c r="C215" s="58" t="s">
        <v>19</v>
      </c>
      <c r="D215" s="21">
        <f>SUM(D217:D219)</f>
        <v>-1802800</v>
      </c>
      <c r="E215" s="21" t="s">
        <v>110</v>
      </c>
      <c r="F215" s="21">
        <f>SUM(F217:F219)</f>
        <v>-1802800</v>
      </c>
      <c r="G215" s="21">
        <f>+G217+G219</f>
        <v>-443546.03174603172</v>
      </c>
      <c r="H215" s="21">
        <f>+H217+H219</f>
        <v>-887092.06349206343</v>
      </c>
      <c r="I215" s="21">
        <f>+I217+I219</f>
        <v>-1337792.0634920634</v>
      </c>
      <c r="J215" s="21">
        <f>+J217+J219</f>
        <v>-1802800</v>
      </c>
    </row>
    <row r="216" spans="1:10" ht="44.25" customHeight="1" x14ac:dyDescent="0.25">
      <c r="A216" s="57"/>
      <c r="B216" s="14" t="s">
        <v>154</v>
      </c>
      <c r="C216" s="58"/>
      <c r="D216" s="21"/>
      <c r="E216" s="21"/>
      <c r="F216" s="21"/>
      <c r="G216" s="21"/>
      <c r="H216" s="21"/>
      <c r="I216" s="21"/>
      <c r="J216" s="21"/>
    </row>
    <row r="217" spans="1:10" ht="37.5" customHeight="1" x14ac:dyDescent="0.25">
      <c r="A217" s="57" t="s">
        <v>112</v>
      </c>
      <c r="B217" s="14" t="s">
        <v>525</v>
      </c>
      <c r="C217" s="57" t="s">
        <v>113</v>
      </c>
      <c r="D217" s="21"/>
      <c r="E217" s="21" t="s">
        <v>0</v>
      </c>
      <c r="F217" s="21">
        <f>+D217</f>
        <v>0</v>
      </c>
      <c r="G217" s="21">
        <f>+D217/4</f>
        <v>0</v>
      </c>
      <c r="H217" s="21">
        <f>+D217/4*2</f>
        <v>0</v>
      </c>
      <c r="I217" s="21">
        <f>+D217/4*3</f>
        <v>0</v>
      </c>
      <c r="J217" s="21">
        <f>+D217</f>
        <v>0</v>
      </c>
    </row>
    <row r="218" spans="1:10" s="258" customFormat="1" ht="14.25" x14ac:dyDescent="0.25">
      <c r="A218" s="57" t="s">
        <v>114</v>
      </c>
      <c r="B218" s="14" t="s">
        <v>526</v>
      </c>
      <c r="C218" s="57" t="s">
        <v>115</v>
      </c>
      <c r="D218" s="21">
        <f>SUM(E218:F218)</f>
        <v>0</v>
      </c>
      <c r="E218" s="21" t="s">
        <v>0</v>
      </c>
      <c r="F218" s="59"/>
      <c r="G218" s="21">
        <f>+D218/4</f>
        <v>0</v>
      </c>
      <c r="H218" s="21">
        <f>+D218/4*2</f>
        <v>0</v>
      </c>
      <c r="I218" s="21">
        <f>+D218/4*3</f>
        <v>0</v>
      </c>
      <c r="J218" s="21">
        <f>+D218</f>
        <v>0</v>
      </c>
    </row>
    <row r="219" spans="1:10" ht="27" x14ac:dyDescent="0.25">
      <c r="A219" s="20" t="s">
        <v>116</v>
      </c>
      <c r="B219" s="14" t="s">
        <v>527</v>
      </c>
      <c r="C219" s="58" t="s">
        <v>117</v>
      </c>
      <c r="D219" s="21">
        <f>+F219</f>
        <v>-1802800</v>
      </c>
      <c r="E219" s="21" t="s">
        <v>110</v>
      </c>
      <c r="F219" s="21">
        <v>-1802800</v>
      </c>
      <c r="G219" s="146">
        <f>+D219/252*62</f>
        <v>-443546.03174603172</v>
      </c>
      <c r="H219" s="146">
        <f>+D219/252*124</f>
        <v>-887092.06349206343</v>
      </c>
      <c r="I219" s="146">
        <f>+D219/252*187</f>
        <v>-1337792.0634920634</v>
      </c>
      <c r="J219" s="146">
        <f>+D219</f>
        <v>-1802800</v>
      </c>
    </row>
    <row r="220" spans="1:10" ht="33" x14ac:dyDescent="0.25">
      <c r="A220" s="20" t="s">
        <v>118</v>
      </c>
      <c r="B220" s="68" t="s">
        <v>528</v>
      </c>
      <c r="C220" s="58" t="s">
        <v>19</v>
      </c>
      <c r="D220" s="21">
        <f>SUM(D222:D223)</f>
        <v>0</v>
      </c>
      <c r="E220" s="21" t="s">
        <v>110</v>
      </c>
      <c r="F220" s="21">
        <f>SUM(F222:F223)</f>
        <v>0</v>
      </c>
      <c r="G220" s="21">
        <f>SUM(G222:G223)</f>
        <v>0</v>
      </c>
      <c r="H220" s="21">
        <f>SUM(H222:H223)</f>
        <v>0</v>
      </c>
      <c r="I220" s="21">
        <f>SUM(I222:I223)</f>
        <v>0</v>
      </c>
      <c r="J220" s="21">
        <f>SUM(J222:J223)</f>
        <v>0</v>
      </c>
    </row>
    <row r="221" spans="1:10" x14ac:dyDescent="0.25">
      <c r="A221" s="20"/>
      <c r="B221" s="14" t="s">
        <v>154</v>
      </c>
      <c r="C221" s="58"/>
      <c r="D221" s="21"/>
      <c r="E221" s="21"/>
      <c r="F221" s="21"/>
      <c r="G221" s="21"/>
      <c r="H221" s="21"/>
      <c r="I221" s="21"/>
      <c r="J221" s="21"/>
    </row>
    <row r="222" spans="1:10" s="259" customFormat="1" ht="31.5" customHeight="1" x14ac:dyDescent="0.25">
      <c r="A222" s="65" t="s">
        <v>119</v>
      </c>
      <c r="B222" s="14" t="s">
        <v>529</v>
      </c>
      <c r="C222" s="57" t="s">
        <v>120</v>
      </c>
      <c r="D222" s="66">
        <f>SUM(E222:F222)</f>
        <v>0</v>
      </c>
      <c r="E222" s="66" t="s">
        <v>110</v>
      </c>
      <c r="F222" s="66"/>
      <c r="G222" s="21">
        <f>+D222/4</f>
        <v>0</v>
      </c>
      <c r="H222" s="21">
        <f>+D222/4*2</f>
        <v>0</v>
      </c>
      <c r="I222" s="21">
        <f>+D222/4*3</f>
        <v>0</v>
      </c>
      <c r="J222" s="21">
        <f>+D222</f>
        <v>0</v>
      </c>
    </row>
    <row r="223" spans="1:10" ht="33" customHeight="1" x14ac:dyDescent="0.25">
      <c r="A223" s="20" t="s">
        <v>121</v>
      </c>
      <c r="B223" s="14" t="s">
        <v>530</v>
      </c>
      <c r="C223" s="58" t="s">
        <v>19</v>
      </c>
      <c r="D223" s="21">
        <f>SUM(D225:D227)</f>
        <v>0</v>
      </c>
      <c r="E223" s="21" t="s">
        <v>110</v>
      </c>
      <c r="F223" s="21">
        <f>SUM(F225:F227)</f>
        <v>0</v>
      </c>
      <c r="G223" s="21">
        <f>SUM(G225:G227)</f>
        <v>0</v>
      </c>
      <c r="H223" s="21">
        <f>SUM(H225:H227)</f>
        <v>0</v>
      </c>
      <c r="I223" s="21">
        <f>SUM(I225:I227)</f>
        <v>0</v>
      </c>
      <c r="J223" s="21">
        <f>SUM(J225:J227)</f>
        <v>0</v>
      </c>
    </row>
    <row r="224" spans="1:10" x14ac:dyDescent="0.25">
      <c r="A224" s="20"/>
      <c r="B224" s="14" t="s">
        <v>156</v>
      </c>
      <c r="C224" s="58"/>
      <c r="D224" s="21"/>
      <c r="E224" s="21"/>
      <c r="F224" s="21"/>
      <c r="G224" s="21"/>
      <c r="H224" s="21"/>
      <c r="I224" s="21"/>
      <c r="J224" s="21"/>
    </row>
    <row r="225" spans="1:10" x14ac:dyDescent="0.25">
      <c r="A225" s="20" t="s">
        <v>122</v>
      </c>
      <c r="B225" s="14" t="s">
        <v>531</v>
      </c>
      <c r="C225" s="57" t="s">
        <v>123</v>
      </c>
      <c r="D225" s="21">
        <f>SUM(E225:F225)</f>
        <v>0</v>
      </c>
      <c r="E225" s="21" t="s">
        <v>0</v>
      </c>
      <c r="F225" s="21"/>
      <c r="G225" s="21">
        <f>+D225/4</f>
        <v>0</v>
      </c>
      <c r="H225" s="21">
        <f>+D225/4*2</f>
        <v>0</v>
      </c>
      <c r="I225" s="21">
        <f>+D225/4*3</f>
        <v>0</v>
      </c>
      <c r="J225" s="21">
        <f>+D225</f>
        <v>0</v>
      </c>
    </row>
    <row r="226" spans="1:10" ht="30.75" customHeight="1" x14ac:dyDescent="0.25">
      <c r="A226" s="60" t="s">
        <v>124</v>
      </c>
      <c r="B226" s="14" t="s">
        <v>532</v>
      </c>
      <c r="C226" s="58" t="s">
        <v>125</v>
      </c>
      <c r="D226" s="21">
        <f>SUM(E226:F226)</f>
        <v>0</v>
      </c>
      <c r="E226" s="21" t="s">
        <v>110</v>
      </c>
      <c r="F226" s="21"/>
      <c r="G226" s="21">
        <f>+D226/4</f>
        <v>0</v>
      </c>
      <c r="H226" s="21">
        <f>+D226/4*2</f>
        <v>0</v>
      </c>
      <c r="I226" s="21">
        <f>+D226/4*3</f>
        <v>0</v>
      </c>
      <c r="J226" s="21">
        <f>+D226</f>
        <v>0</v>
      </c>
    </row>
    <row r="227" spans="1:10" ht="33" customHeight="1" x14ac:dyDescent="0.25">
      <c r="A227" s="20" t="s">
        <v>126</v>
      </c>
      <c r="B227" s="7" t="s">
        <v>533</v>
      </c>
      <c r="C227" s="58" t="s">
        <v>127</v>
      </c>
      <c r="D227" s="21">
        <f>SUM(E227:F227)</f>
        <v>0</v>
      </c>
      <c r="E227" s="21" t="s">
        <v>110</v>
      </c>
      <c r="F227" s="21"/>
      <c r="G227" s="21">
        <f>+D227/4</f>
        <v>0</v>
      </c>
      <c r="H227" s="21">
        <f>+D227/4*2</f>
        <v>0</v>
      </c>
      <c r="I227" s="21">
        <f>+D227/4*3</f>
        <v>0</v>
      </c>
      <c r="J227" s="21">
        <f>+D227</f>
        <v>0</v>
      </c>
    </row>
    <row r="228" spans="1:10" ht="33" x14ac:dyDescent="0.25">
      <c r="A228" s="20" t="s">
        <v>128</v>
      </c>
      <c r="B228" s="68" t="s">
        <v>534</v>
      </c>
      <c r="C228" s="58" t="s">
        <v>19</v>
      </c>
      <c r="D228" s="21">
        <f>SUM(D230)</f>
        <v>0</v>
      </c>
      <c r="E228" s="21" t="s">
        <v>110</v>
      </c>
      <c r="F228" s="21">
        <f>SUM(F230)</f>
        <v>0</v>
      </c>
      <c r="G228" s="21">
        <f>SUM(G230)</f>
        <v>0</v>
      </c>
      <c r="H228" s="21">
        <f>SUM(H230)</f>
        <v>0</v>
      </c>
      <c r="I228" s="21">
        <f>SUM(I230)</f>
        <v>0</v>
      </c>
      <c r="J228" s="21">
        <f>SUM(J230)</f>
        <v>0</v>
      </c>
    </row>
    <row r="229" spans="1:10" x14ac:dyDescent="0.25">
      <c r="A229" s="20"/>
      <c r="B229" s="14" t="s">
        <v>154</v>
      </c>
      <c r="C229" s="58"/>
      <c r="D229" s="21"/>
      <c r="E229" s="21"/>
      <c r="F229" s="21"/>
      <c r="G229" s="21"/>
      <c r="H229" s="21"/>
      <c r="I229" s="21"/>
      <c r="J229" s="21"/>
    </row>
    <row r="230" spans="1:10" x14ac:dyDescent="0.25">
      <c r="A230" s="60" t="s">
        <v>129</v>
      </c>
      <c r="B230" s="14" t="s">
        <v>535</v>
      </c>
      <c r="C230" s="56" t="s">
        <v>130</v>
      </c>
      <c r="D230" s="21">
        <f>SUM(E230:F230)</f>
        <v>0</v>
      </c>
      <c r="E230" s="21" t="s">
        <v>110</v>
      </c>
      <c r="F230" s="21"/>
      <c r="G230" s="21">
        <f>+D230/4</f>
        <v>0</v>
      </c>
      <c r="H230" s="21">
        <f>+D230/4*2</f>
        <v>0</v>
      </c>
      <c r="I230" s="21">
        <f>+D230/4*3</f>
        <v>0</v>
      </c>
      <c r="J230" s="21">
        <f>+D230</f>
        <v>0</v>
      </c>
    </row>
    <row r="231" spans="1:10" ht="49.5" x14ac:dyDescent="0.25">
      <c r="A231" s="20" t="s">
        <v>131</v>
      </c>
      <c r="B231" s="68" t="s">
        <v>536</v>
      </c>
      <c r="C231" s="58" t="s">
        <v>19</v>
      </c>
      <c r="D231" s="21">
        <f>SUM(D233:D236)</f>
        <v>-651278</v>
      </c>
      <c r="E231" s="21" t="s">
        <v>110</v>
      </c>
      <c r="F231" s="21">
        <f>SUM(F233:F236)</f>
        <v>-651278</v>
      </c>
      <c r="G231" s="21">
        <f>SUM(G233:G236)</f>
        <v>-160235.06349206349</v>
      </c>
      <c r="H231" s="21">
        <f>SUM(H233:H236)</f>
        <v>-320470.12698412698</v>
      </c>
      <c r="I231" s="21">
        <f>SUM(I233:I236)</f>
        <v>-483289.62698412698</v>
      </c>
      <c r="J231" s="21">
        <f>SUM(J233:J236)</f>
        <v>-651278</v>
      </c>
    </row>
    <row r="232" spans="1:10" x14ac:dyDescent="0.25">
      <c r="A232" s="20"/>
      <c r="B232" s="14" t="s">
        <v>154</v>
      </c>
      <c r="C232" s="58"/>
      <c r="D232" s="21"/>
      <c r="E232" s="21"/>
      <c r="F232" s="21"/>
      <c r="G232" s="21"/>
      <c r="H232" s="21"/>
      <c r="I232" s="21"/>
      <c r="J232" s="21"/>
    </row>
    <row r="233" spans="1:10" x14ac:dyDescent="0.25">
      <c r="A233" s="20" t="s">
        <v>132</v>
      </c>
      <c r="B233" s="14" t="s">
        <v>537</v>
      </c>
      <c r="C233" s="57" t="s">
        <v>133</v>
      </c>
      <c r="D233" s="21">
        <f>+F233</f>
        <v>-651278</v>
      </c>
      <c r="E233" s="21" t="s">
        <v>110</v>
      </c>
      <c r="F233" s="21">
        <v>-651278</v>
      </c>
      <c r="G233" s="146">
        <f>+D233/252*62</f>
        <v>-160235.06349206349</v>
      </c>
      <c r="H233" s="146">
        <f>+D233/252*124</f>
        <v>-320470.12698412698</v>
      </c>
      <c r="I233" s="146">
        <f>+D233/252*187</f>
        <v>-483289.62698412698</v>
      </c>
      <c r="J233" s="146">
        <f>+D233</f>
        <v>-651278</v>
      </c>
    </row>
    <row r="234" spans="1:10" x14ac:dyDescent="0.25">
      <c r="A234" s="60" t="s">
        <v>134</v>
      </c>
      <c r="B234" s="14" t="s">
        <v>538</v>
      </c>
      <c r="C234" s="56" t="s">
        <v>135</v>
      </c>
      <c r="D234" s="21">
        <f>SUM(E234:F234)</f>
        <v>0</v>
      </c>
      <c r="E234" s="21" t="s">
        <v>110</v>
      </c>
      <c r="F234" s="21"/>
      <c r="G234" s="21">
        <f>+D234/4</f>
        <v>0</v>
      </c>
      <c r="H234" s="21">
        <f>+D234/4*2</f>
        <v>0</v>
      </c>
      <c r="I234" s="21">
        <f>+D234/4*3</f>
        <v>0</v>
      </c>
      <c r="J234" s="21">
        <f>+D234</f>
        <v>0</v>
      </c>
    </row>
    <row r="235" spans="1:10" ht="36.75" customHeight="1" x14ac:dyDescent="0.25">
      <c r="A235" s="20" t="s">
        <v>136</v>
      </c>
      <c r="B235" s="14" t="s">
        <v>539</v>
      </c>
      <c r="C235" s="58" t="s">
        <v>137</v>
      </c>
      <c r="D235" s="21">
        <f>SUM(E235:F235)</f>
        <v>0</v>
      </c>
      <c r="E235" s="21" t="s">
        <v>110</v>
      </c>
      <c r="F235" s="21"/>
      <c r="G235" s="21">
        <f>+D235/4</f>
        <v>0</v>
      </c>
      <c r="H235" s="21">
        <f>+D235/4*2</f>
        <v>0</v>
      </c>
      <c r="I235" s="21">
        <f>+D235/4*3</f>
        <v>0</v>
      </c>
      <c r="J235" s="21">
        <f>+D235</f>
        <v>0</v>
      </c>
    </row>
    <row r="236" spans="1:10" ht="36" customHeight="1" x14ac:dyDescent="0.25">
      <c r="A236" s="20" t="s">
        <v>138</v>
      </c>
      <c r="B236" s="14" t="s">
        <v>540</v>
      </c>
      <c r="C236" s="58" t="s">
        <v>139</v>
      </c>
      <c r="D236" s="21">
        <f>SUM(E236:F236)</f>
        <v>0</v>
      </c>
      <c r="E236" s="21" t="s">
        <v>110</v>
      </c>
      <c r="F236" s="21"/>
      <c r="G236" s="21">
        <f>+D236/4</f>
        <v>0</v>
      </c>
      <c r="H236" s="21">
        <f>+D236/4*2</f>
        <v>0</v>
      </c>
      <c r="I236" s="21">
        <f>+D236/4*3</f>
        <v>0</v>
      </c>
      <c r="J236" s="21">
        <f>+D236</f>
        <v>0</v>
      </c>
    </row>
  </sheetData>
  <protectedRanges>
    <protectedRange sqref="E111" name="Range18"/>
    <protectedRange sqref="F225 F217:F218 F222 D216:J216 D224:J224 D221:J221 D214:J214" name="Range15"/>
    <protectedRange sqref="D181:J181 D183:J183 D193:J193 D188:J188 D179:J179" name="Range13"/>
    <protectedRange sqref="E153 E157 E148 E159:E160 D150:J150 D152:J152 D156:J156 D147:J147" name="Range11"/>
    <protectedRange sqref="D117:E117 E120:E123 E125:E127 D119:E119 G117:J117 G119:J119 D124:J124 D128:J128" name="Range9"/>
    <protectedRange sqref="E97 E101 D105:J105 D103:J103 D99:J99 D95:J95" name="Range7"/>
    <protectedRange sqref="E81 E73:E74 D80:J80 D68:J68 D78:J78" name="Range5"/>
    <protectedRange sqref="E49 E33:F33 D37 G37:J37 D35:J35 D46:J46 D32:J32" name="Range3"/>
    <protectedRange sqref="E27 D18:F18 D20:F20 D22:J22 D24:J24 D29:J29" name="Range1"/>
    <protectedRange sqref="E52 E56:E57 E54 D61:J61 D64:J64 D51:J51" name="Range4"/>
    <protectedRange sqref="E89:E91 E85:E86 D93:J93 D88:J88 D84:J84" name="Range6"/>
    <protectedRange sqref="E106:E107 E115 E110 D113:E113 G113:J113 D109:J109" name="Range8"/>
    <protectedRange sqref="E129:E133 E138:E139 E142 D137:J137 D141:J141 D135:J135" name="Range10"/>
    <protectedRange sqref="E170 E163 E177 E166:E167 D172:J172 D165:J165 D169:J169 D175:J175 D162:J162" name="Range12"/>
    <protectedRange sqref="F200:F203 F210:F212 D205:J205 D199:J199 D208:J208" name="Range14"/>
    <protectedRange sqref="F226:F227 F233:F236 F230 D229:J229 D232:F232" name="Range16"/>
    <protectedRange sqref="E30" name="Range17"/>
    <protectedRange sqref="F206" name="Range21"/>
    <protectedRange sqref="G233:J233" name="Range1_28"/>
    <protectedRange sqref="G219:J219" name="Range1_28_1"/>
  </protectedRanges>
  <autoFilter ref="A16:U236" xr:uid="{00000000-0009-0000-0000-000002000000}"/>
  <mergeCells count="15">
    <mergeCell ref="G14:J14"/>
    <mergeCell ref="E13:F13"/>
    <mergeCell ref="E14:F14"/>
    <mergeCell ref="D14:D15"/>
    <mergeCell ref="A14:A15"/>
    <mergeCell ref="B14:C15"/>
    <mergeCell ref="G7:J7"/>
    <mergeCell ref="G8:J8"/>
    <mergeCell ref="A11:J11"/>
    <mergeCell ref="G2:J2"/>
    <mergeCell ref="G3:J3"/>
    <mergeCell ref="G4:J4"/>
    <mergeCell ref="G5:J5"/>
    <mergeCell ref="G6:J6"/>
    <mergeCell ref="A10:G10"/>
  </mergeCells>
  <pageMargins left="0.7" right="0.2" top="0.25" bottom="0.25" header="0" footer="0"/>
  <pageSetup paperSize="9" scale="55" firstPageNumber="93" orientation="portrait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20"/>
  <sheetViews>
    <sheetView workbookViewId="0">
      <selection activeCell="F1" sqref="F1:I4"/>
    </sheetView>
  </sheetViews>
  <sheetFormatPr defaultRowHeight="12.75" x14ac:dyDescent="0.2"/>
  <cols>
    <col min="1" max="1" width="5.5703125" style="94" customWidth="1"/>
    <col min="2" max="2" width="39" style="94" customWidth="1"/>
    <col min="3" max="3" width="11.7109375" style="94" customWidth="1"/>
    <col min="4" max="4" width="11" style="94" customWidth="1"/>
    <col min="5" max="5" width="12.28515625" style="94" customWidth="1"/>
    <col min="6" max="6" width="13.7109375" style="94" customWidth="1"/>
    <col min="7" max="7" width="13.85546875" style="94" customWidth="1"/>
    <col min="8" max="8" width="13.140625" style="94" customWidth="1"/>
    <col min="9" max="9" width="11.7109375" style="94" customWidth="1"/>
    <col min="10" max="16384" width="9.140625" style="94"/>
  </cols>
  <sheetData>
    <row r="1" spans="1:10" ht="13.5" x14ac:dyDescent="0.2">
      <c r="F1" s="293"/>
      <c r="G1" s="293"/>
      <c r="H1" s="293"/>
      <c r="I1" s="293"/>
      <c r="J1" s="274"/>
    </row>
    <row r="2" spans="1:10" s="90" customFormat="1" ht="13.5" customHeight="1" x14ac:dyDescent="0.25">
      <c r="A2" s="92"/>
      <c r="C2" s="92"/>
      <c r="D2" s="139"/>
      <c r="E2" s="140"/>
      <c r="F2" s="293"/>
      <c r="G2" s="293"/>
      <c r="H2" s="293"/>
      <c r="I2" s="293"/>
    </row>
    <row r="3" spans="1:10" s="90" customFormat="1" ht="13.5" customHeight="1" x14ac:dyDescent="0.25">
      <c r="A3" s="92"/>
      <c r="C3" s="92"/>
      <c r="D3" s="139"/>
      <c r="E3" s="140"/>
      <c r="F3" s="293"/>
      <c r="G3" s="293"/>
      <c r="H3" s="293"/>
      <c r="I3" s="293"/>
    </row>
    <row r="4" spans="1:10" s="90" customFormat="1" ht="13.5" customHeight="1" x14ac:dyDescent="0.25">
      <c r="A4" s="92"/>
      <c r="C4" s="92"/>
      <c r="D4" s="139"/>
      <c r="E4" s="140"/>
      <c r="F4" s="292"/>
      <c r="G4" s="292"/>
      <c r="H4" s="292"/>
      <c r="I4" s="292"/>
    </row>
    <row r="5" spans="1:10" s="90" customFormat="1" ht="27" customHeight="1" x14ac:dyDescent="0.25">
      <c r="A5" s="92"/>
      <c r="C5" s="92"/>
      <c r="D5" s="139"/>
      <c r="E5" s="140"/>
      <c r="F5" s="294"/>
      <c r="G5" s="294"/>
      <c r="H5" s="294"/>
      <c r="I5" s="294"/>
    </row>
    <row r="6" spans="1:10" s="90" customFormat="1" ht="13.5" customHeight="1" x14ac:dyDescent="0.25">
      <c r="A6" s="92"/>
      <c r="C6" s="92"/>
      <c r="D6" s="139"/>
      <c r="E6" s="140"/>
      <c r="F6" s="293"/>
      <c r="G6" s="293"/>
      <c r="H6" s="293"/>
      <c r="I6" s="293"/>
    </row>
    <row r="7" spans="1:10" s="90" customFormat="1" ht="13.5" customHeight="1" x14ac:dyDescent="0.25">
      <c r="A7" s="92"/>
      <c r="C7" s="92"/>
      <c r="D7" s="139"/>
      <c r="E7" s="140"/>
      <c r="F7" s="293"/>
      <c r="G7" s="293"/>
      <c r="H7" s="293"/>
      <c r="I7" s="293"/>
    </row>
    <row r="8" spans="1:10" s="90" customFormat="1" ht="13.5" customHeight="1" x14ac:dyDescent="0.25">
      <c r="A8" s="92"/>
      <c r="C8" s="92"/>
      <c r="D8" s="139"/>
      <c r="E8" s="140"/>
      <c r="F8" s="292"/>
      <c r="G8" s="292"/>
      <c r="H8" s="292"/>
      <c r="I8" s="292"/>
    </row>
    <row r="9" spans="1:10" ht="13.5" x14ac:dyDescent="0.25">
      <c r="E9" s="311"/>
      <c r="F9" s="311"/>
      <c r="G9" s="311"/>
      <c r="H9" s="311"/>
      <c r="I9" s="311"/>
    </row>
    <row r="10" spans="1:10" ht="16.5" x14ac:dyDescent="0.3">
      <c r="A10" s="312" t="s">
        <v>767</v>
      </c>
      <c r="B10" s="312"/>
      <c r="C10" s="312"/>
      <c r="D10" s="312"/>
      <c r="E10" s="312"/>
      <c r="F10" s="312"/>
      <c r="G10" s="312"/>
      <c r="H10" s="312"/>
      <c r="I10" s="312"/>
    </row>
    <row r="11" spans="1:10" ht="42" customHeight="1" x14ac:dyDescent="0.2">
      <c r="A11" s="313" t="s">
        <v>768</v>
      </c>
      <c r="B11" s="313"/>
      <c r="C11" s="313"/>
      <c r="D11" s="313"/>
      <c r="E11" s="313"/>
      <c r="F11" s="313"/>
      <c r="G11" s="313"/>
      <c r="H11" s="313"/>
      <c r="I11" s="313"/>
    </row>
    <row r="12" spans="1:10" ht="30" customHeight="1" thickBot="1" x14ac:dyDescent="0.35">
      <c r="A12" s="2"/>
      <c r="B12" s="96"/>
      <c r="C12" s="96"/>
      <c r="D12" s="310" t="s">
        <v>763</v>
      </c>
      <c r="E12" s="310"/>
    </row>
    <row r="13" spans="1:10" ht="13.5" customHeight="1" thickBot="1" x14ac:dyDescent="0.35">
      <c r="A13" s="314" t="s">
        <v>769</v>
      </c>
      <c r="B13" s="317"/>
      <c r="C13" s="320" t="s">
        <v>707</v>
      </c>
      <c r="D13" s="320"/>
      <c r="E13" s="321"/>
      <c r="F13" s="322" t="s">
        <v>372</v>
      </c>
      <c r="G13" s="323"/>
      <c r="H13" s="323"/>
      <c r="I13" s="324"/>
    </row>
    <row r="14" spans="1:10" ht="30" customHeight="1" thickBot="1" x14ac:dyDescent="0.35">
      <c r="A14" s="315"/>
      <c r="B14" s="318"/>
      <c r="C14" s="98" t="s">
        <v>370</v>
      </c>
      <c r="D14" s="325" t="s">
        <v>770</v>
      </c>
      <c r="E14" s="321"/>
      <c r="F14" s="99" t="s">
        <v>191</v>
      </c>
      <c r="G14" s="99" t="s">
        <v>192</v>
      </c>
      <c r="H14" s="99" t="s">
        <v>193</v>
      </c>
      <c r="I14" s="99" t="s">
        <v>194</v>
      </c>
    </row>
    <row r="15" spans="1:10" ht="39.75" customHeight="1" thickBot="1" x14ac:dyDescent="0.35">
      <c r="A15" s="316"/>
      <c r="B15" s="319"/>
      <c r="C15" s="101" t="s">
        <v>771</v>
      </c>
      <c r="D15" s="102" t="s">
        <v>150</v>
      </c>
      <c r="E15" s="102" t="s">
        <v>151</v>
      </c>
      <c r="F15" s="97">
        <v>7</v>
      </c>
      <c r="G15" s="69">
        <v>8</v>
      </c>
      <c r="H15" s="69">
        <v>9</v>
      </c>
      <c r="I15" s="69">
        <v>10</v>
      </c>
    </row>
    <row r="16" spans="1:10" ht="20.25" customHeight="1" thickBot="1" x14ac:dyDescent="0.3">
      <c r="A16" s="103">
        <v>1</v>
      </c>
      <c r="B16" s="103">
        <v>2</v>
      </c>
      <c r="C16" s="100">
        <v>3</v>
      </c>
      <c r="D16" s="104">
        <v>4</v>
      </c>
      <c r="E16" s="105">
        <v>5</v>
      </c>
      <c r="F16" s="12"/>
      <c r="G16" s="12"/>
      <c r="H16" s="12"/>
      <c r="I16" s="12"/>
    </row>
    <row r="17" spans="1:13" ht="41.25" customHeight="1" thickBot="1" x14ac:dyDescent="0.35">
      <c r="A17" s="106">
        <v>8000</v>
      </c>
      <c r="B17" s="107" t="s">
        <v>772</v>
      </c>
      <c r="C17" s="108">
        <f>+'4.Gorcarakan ev tntesagitakan'!G15-'1. Ekamutner'!D16</f>
        <v>571759.45979999658</v>
      </c>
      <c r="D17" s="108">
        <f>+'4.Gorcarakan ev tntesagitakan'!H15-'1. Ekamutner'!E16</f>
        <v>64980.449999997392</v>
      </c>
      <c r="E17" s="108">
        <f>+'4.Gorcarakan ev tntesagitakan'!I15-'1. Ekamutner'!F16</f>
        <v>506779.00979999918</v>
      </c>
      <c r="F17" s="108">
        <f>+'4.Gorcarakan ev tntesagitakan'!J15-'1. Ekamutner'!G16</f>
        <v>571759.48579999991</v>
      </c>
      <c r="G17" s="108">
        <f>+'4.Gorcarakan ev tntesagitakan'!K15-'1. Ekamutner'!H16</f>
        <v>571759.48579999991</v>
      </c>
      <c r="H17" s="108">
        <f>+'4.Gorcarakan ev tntesagitakan'!L15-'1. Ekamutner'!I16</f>
        <v>571759.48579999898</v>
      </c>
      <c r="I17" s="108">
        <f>+'4.Gorcarakan ev tntesagitakan'!M15-'1. Ekamutner'!J16</f>
        <v>571759.45979999658</v>
      </c>
      <c r="K17" s="269"/>
      <c r="L17" s="269"/>
      <c r="M17" s="269"/>
    </row>
    <row r="22" spans="1:13" x14ac:dyDescent="0.2">
      <c r="B22" s="109"/>
      <c r="C22" s="110"/>
      <c r="D22" s="110"/>
      <c r="E22" s="110"/>
    </row>
    <row r="23" spans="1:13" x14ac:dyDescent="0.2">
      <c r="B23" s="109"/>
      <c r="C23" s="110"/>
      <c r="D23" s="110"/>
      <c r="E23" s="110"/>
    </row>
    <row r="24" spans="1:13" x14ac:dyDescent="0.2">
      <c r="B24" s="109"/>
      <c r="C24" s="110"/>
      <c r="D24" s="110"/>
      <c r="E24" s="110"/>
    </row>
    <row r="25" spans="1:13" x14ac:dyDescent="0.2">
      <c r="B25" s="111"/>
      <c r="C25" s="112"/>
      <c r="D25" s="112"/>
      <c r="E25" s="112"/>
    </row>
    <row r="26" spans="1:13" x14ac:dyDescent="0.2">
      <c r="B26" s="111"/>
      <c r="C26" s="112"/>
      <c r="D26" s="112"/>
      <c r="E26" s="112"/>
    </row>
    <row r="27" spans="1:13" x14ac:dyDescent="0.2">
      <c r="B27" s="111"/>
      <c r="C27" s="112"/>
      <c r="D27" s="112"/>
      <c r="E27" s="112"/>
    </row>
    <row r="41" spans="1:2" x14ac:dyDescent="0.2">
      <c r="A41" s="113"/>
      <c r="B41" s="114"/>
    </row>
    <row r="42" spans="1:2" x14ac:dyDescent="0.2">
      <c r="A42" s="113"/>
      <c r="B42" s="115"/>
    </row>
    <row r="43" spans="1:2" x14ac:dyDescent="0.2">
      <c r="A43" s="113"/>
      <c r="B43" s="114"/>
    </row>
    <row r="44" spans="1:2" x14ac:dyDescent="0.2">
      <c r="A44" s="113"/>
      <c r="B44" s="114"/>
    </row>
    <row r="45" spans="1:2" x14ac:dyDescent="0.2">
      <c r="A45" s="113"/>
      <c r="B45" s="114"/>
    </row>
    <row r="46" spans="1:2" x14ac:dyDescent="0.2">
      <c r="A46" s="113"/>
      <c r="B46" s="114"/>
    </row>
    <row r="47" spans="1:2" x14ac:dyDescent="0.2">
      <c r="B47" s="114"/>
    </row>
    <row r="48" spans="1:2" x14ac:dyDescent="0.2">
      <c r="B48" s="114"/>
    </row>
    <row r="49" spans="2:2" x14ac:dyDescent="0.2">
      <c r="B49" s="114"/>
    </row>
    <row r="50" spans="2:2" x14ac:dyDescent="0.2">
      <c r="B50" s="114"/>
    </row>
    <row r="51" spans="2:2" x14ac:dyDescent="0.2">
      <c r="B51" s="114"/>
    </row>
    <row r="52" spans="2:2" x14ac:dyDescent="0.2">
      <c r="B52" s="114"/>
    </row>
    <row r="53" spans="2:2" x14ac:dyDescent="0.2">
      <c r="B53" s="114"/>
    </row>
    <row r="54" spans="2:2" x14ac:dyDescent="0.2">
      <c r="B54" s="114"/>
    </row>
    <row r="55" spans="2:2" x14ac:dyDescent="0.2">
      <c r="B55" s="114"/>
    </row>
    <row r="56" spans="2:2" x14ac:dyDescent="0.2">
      <c r="B56" s="114"/>
    </row>
    <row r="57" spans="2:2" x14ac:dyDescent="0.2">
      <c r="B57" s="114"/>
    </row>
    <row r="58" spans="2:2" x14ac:dyDescent="0.2">
      <c r="B58" s="114"/>
    </row>
    <row r="59" spans="2:2" x14ac:dyDescent="0.2">
      <c r="B59" s="114"/>
    </row>
    <row r="60" spans="2:2" x14ac:dyDescent="0.2">
      <c r="B60" s="114"/>
    </row>
    <row r="61" spans="2:2" x14ac:dyDescent="0.2">
      <c r="B61" s="114"/>
    </row>
    <row r="62" spans="2:2" x14ac:dyDescent="0.2">
      <c r="B62" s="114"/>
    </row>
    <row r="63" spans="2:2" x14ac:dyDescent="0.2">
      <c r="B63" s="114"/>
    </row>
    <row r="64" spans="2:2" x14ac:dyDescent="0.2">
      <c r="B64" s="114"/>
    </row>
    <row r="65" spans="2:2" x14ac:dyDescent="0.2">
      <c r="B65" s="114"/>
    </row>
    <row r="66" spans="2:2" x14ac:dyDescent="0.2">
      <c r="B66" s="114"/>
    </row>
    <row r="67" spans="2:2" x14ac:dyDescent="0.2">
      <c r="B67" s="114"/>
    </row>
    <row r="68" spans="2:2" x14ac:dyDescent="0.2">
      <c r="B68" s="114"/>
    </row>
    <row r="69" spans="2:2" x14ac:dyDescent="0.2">
      <c r="B69" s="114"/>
    </row>
    <row r="70" spans="2:2" x14ac:dyDescent="0.2">
      <c r="B70" s="114"/>
    </row>
    <row r="71" spans="2:2" x14ac:dyDescent="0.2">
      <c r="B71" s="114"/>
    </row>
    <row r="72" spans="2:2" x14ac:dyDescent="0.2">
      <c r="B72" s="114"/>
    </row>
    <row r="73" spans="2:2" x14ac:dyDescent="0.2">
      <c r="B73" s="114"/>
    </row>
    <row r="74" spans="2:2" x14ac:dyDescent="0.2">
      <c r="B74" s="114"/>
    </row>
    <row r="75" spans="2:2" x14ac:dyDescent="0.2">
      <c r="B75" s="114"/>
    </row>
    <row r="76" spans="2:2" x14ac:dyDescent="0.2">
      <c r="B76" s="114"/>
    </row>
    <row r="77" spans="2:2" x14ac:dyDescent="0.2">
      <c r="B77" s="114"/>
    </row>
    <row r="78" spans="2:2" x14ac:dyDescent="0.2">
      <c r="B78" s="114"/>
    </row>
    <row r="79" spans="2:2" x14ac:dyDescent="0.2">
      <c r="B79" s="114"/>
    </row>
    <row r="80" spans="2:2" x14ac:dyDescent="0.2">
      <c r="B80" s="114"/>
    </row>
    <row r="81" spans="2:2" x14ac:dyDescent="0.2">
      <c r="B81" s="114"/>
    </row>
    <row r="82" spans="2:2" x14ac:dyDescent="0.2">
      <c r="B82" s="114"/>
    </row>
    <row r="83" spans="2:2" x14ac:dyDescent="0.2">
      <c r="B83" s="114"/>
    </row>
    <row r="84" spans="2:2" x14ac:dyDescent="0.2">
      <c r="B84" s="114"/>
    </row>
    <row r="85" spans="2:2" x14ac:dyDescent="0.2">
      <c r="B85" s="114"/>
    </row>
    <row r="86" spans="2:2" x14ac:dyDescent="0.2">
      <c r="B86" s="114"/>
    </row>
    <row r="87" spans="2:2" x14ac:dyDescent="0.2">
      <c r="B87" s="114"/>
    </row>
    <row r="88" spans="2:2" x14ac:dyDescent="0.2">
      <c r="B88" s="114"/>
    </row>
    <row r="89" spans="2:2" x14ac:dyDescent="0.2">
      <c r="B89" s="114"/>
    </row>
    <row r="90" spans="2:2" x14ac:dyDescent="0.2">
      <c r="B90" s="114"/>
    </row>
    <row r="91" spans="2:2" x14ac:dyDescent="0.2">
      <c r="B91" s="114"/>
    </row>
    <row r="92" spans="2:2" x14ac:dyDescent="0.2">
      <c r="B92" s="114"/>
    </row>
    <row r="93" spans="2:2" x14ac:dyDescent="0.2">
      <c r="B93" s="114"/>
    </row>
    <row r="94" spans="2:2" x14ac:dyDescent="0.2">
      <c r="B94" s="114"/>
    </row>
    <row r="95" spans="2:2" x14ac:dyDescent="0.2">
      <c r="B95" s="114"/>
    </row>
    <row r="96" spans="2:2" x14ac:dyDescent="0.2">
      <c r="B96" s="114"/>
    </row>
    <row r="97" spans="2:2" x14ac:dyDescent="0.2">
      <c r="B97" s="114"/>
    </row>
    <row r="98" spans="2:2" x14ac:dyDescent="0.2">
      <c r="B98" s="114"/>
    </row>
    <row r="99" spans="2:2" x14ac:dyDescent="0.2">
      <c r="B99" s="114"/>
    </row>
    <row r="100" spans="2:2" x14ac:dyDescent="0.2">
      <c r="B100" s="114"/>
    </row>
    <row r="101" spans="2:2" x14ac:dyDescent="0.2">
      <c r="B101" s="114"/>
    </row>
    <row r="102" spans="2:2" x14ac:dyDescent="0.2">
      <c r="B102" s="114"/>
    </row>
    <row r="103" spans="2:2" x14ac:dyDescent="0.2">
      <c r="B103" s="114"/>
    </row>
    <row r="104" spans="2:2" x14ac:dyDescent="0.2">
      <c r="B104" s="114"/>
    </row>
    <row r="105" spans="2:2" x14ac:dyDescent="0.2">
      <c r="B105" s="114"/>
    </row>
    <row r="106" spans="2:2" x14ac:dyDescent="0.2">
      <c r="B106" s="114"/>
    </row>
    <row r="107" spans="2:2" x14ac:dyDescent="0.2">
      <c r="B107" s="114"/>
    </row>
    <row r="108" spans="2:2" x14ac:dyDescent="0.2">
      <c r="B108" s="114"/>
    </row>
    <row r="109" spans="2:2" x14ac:dyDescent="0.2">
      <c r="B109" s="114"/>
    </row>
    <row r="110" spans="2:2" x14ac:dyDescent="0.2">
      <c r="B110" s="114"/>
    </row>
    <row r="111" spans="2:2" x14ac:dyDescent="0.2">
      <c r="B111" s="114"/>
    </row>
    <row r="112" spans="2:2" x14ac:dyDescent="0.2">
      <c r="B112" s="114"/>
    </row>
    <row r="113" spans="2:2" x14ac:dyDescent="0.2">
      <c r="B113" s="114"/>
    </row>
    <row r="114" spans="2:2" x14ac:dyDescent="0.2">
      <c r="B114" s="114"/>
    </row>
    <row r="115" spans="2:2" x14ac:dyDescent="0.2">
      <c r="B115" s="114"/>
    </row>
    <row r="116" spans="2:2" x14ac:dyDescent="0.2">
      <c r="B116" s="114"/>
    </row>
    <row r="117" spans="2:2" x14ac:dyDescent="0.2">
      <c r="B117" s="114"/>
    </row>
    <row r="118" spans="2:2" x14ac:dyDescent="0.2">
      <c r="B118" s="114"/>
    </row>
    <row r="119" spans="2:2" x14ac:dyDescent="0.2">
      <c r="B119" s="114"/>
    </row>
    <row r="120" spans="2:2" x14ac:dyDescent="0.2">
      <c r="B120" s="114"/>
    </row>
    <row r="121" spans="2:2" x14ac:dyDescent="0.2">
      <c r="B121" s="114"/>
    </row>
    <row r="122" spans="2:2" x14ac:dyDescent="0.2">
      <c r="B122" s="114"/>
    </row>
    <row r="123" spans="2:2" x14ac:dyDescent="0.2">
      <c r="B123" s="114"/>
    </row>
    <row r="124" spans="2:2" x14ac:dyDescent="0.2">
      <c r="B124" s="114"/>
    </row>
    <row r="125" spans="2:2" x14ac:dyDescent="0.2">
      <c r="B125" s="114"/>
    </row>
    <row r="126" spans="2:2" x14ac:dyDescent="0.2">
      <c r="B126" s="114"/>
    </row>
    <row r="127" spans="2:2" x14ac:dyDescent="0.2">
      <c r="B127" s="114"/>
    </row>
    <row r="128" spans="2:2" x14ac:dyDescent="0.2">
      <c r="B128" s="114"/>
    </row>
    <row r="129" spans="2:2" x14ac:dyDescent="0.2">
      <c r="B129" s="114"/>
    </row>
    <row r="130" spans="2:2" x14ac:dyDescent="0.2">
      <c r="B130" s="114"/>
    </row>
    <row r="131" spans="2:2" x14ac:dyDescent="0.2">
      <c r="B131" s="114"/>
    </row>
    <row r="132" spans="2:2" x14ac:dyDescent="0.2">
      <c r="B132" s="114"/>
    </row>
    <row r="133" spans="2:2" x14ac:dyDescent="0.2">
      <c r="B133" s="114"/>
    </row>
    <row r="134" spans="2:2" x14ac:dyDescent="0.2">
      <c r="B134" s="114"/>
    </row>
    <row r="135" spans="2:2" x14ac:dyDescent="0.2">
      <c r="B135" s="114"/>
    </row>
    <row r="136" spans="2:2" x14ac:dyDescent="0.2">
      <c r="B136" s="114"/>
    </row>
    <row r="137" spans="2:2" x14ac:dyDescent="0.2">
      <c r="B137" s="114"/>
    </row>
    <row r="138" spans="2:2" x14ac:dyDescent="0.2">
      <c r="B138" s="114"/>
    </row>
    <row r="139" spans="2:2" x14ac:dyDescent="0.2">
      <c r="B139" s="114"/>
    </row>
    <row r="140" spans="2:2" x14ac:dyDescent="0.2">
      <c r="B140" s="114"/>
    </row>
    <row r="141" spans="2:2" x14ac:dyDescent="0.2">
      <c r="B141" s="114"/>
    </row>
    <row r="142" spans="2:2" x14ac:dyDescent="0.2">
      <c r="B142" s="114"/>
    </row>
    <row r="143" spans="2:2" x14ac:dyDescent="0.2">
      <c r="B143" s="114"/>
    </row>
    <row r="144" spans="2:2" x14ac:dyDescent="0.2">
      <c r="B144" s="114"/>
    </row>
    <row r="145" spans="2:2" x14ac:dyDescent="0.2">
      <c r="B145" s="114"/>
    </row>
    <row r="146" spans="2:2" x14ac:dyDescent="0.2">
      <c r="B146" s="114"/>
    </row>
    <row r="147" spans="2:2" x14ac:dyDescent="0.2">
      <c r="B147" s="114"/>
    </row>
    <row r="148" spans="2:2" x14ac:dyDescent="0.2">
      <c r="B148" s="114"/>
    </row>
    <row r="149" spans="2:2" x14ac:dyDescent="0.2">
      <c r="B149" s="114"/>
    </row>
    <row r="150" spans="2:2" x14ac:dyDescent="0.2">
      <c r="B150" s="114"/>
    </row>
    <row r="151" spans="2:2" x14ac:dyDescent="0.2">
      <c r="B151" s="114"/>
    </row>
    <row r="152" spans="2:2" x14ac:dyDescent="0.2">
      <c r="B152" s="114"/>
    </row>
    <row r="153" spans="2:2" x14ac:dyDescent="0.2">
      <c r="B153" s="114"/>
    </row>
    <row r="154" spans="2:2" x14ac:dyDescent="0.2">
      <c r="B154" s="114"/>
    </row>
    <row r="155" spans="2:2" x14ac:dyDescent="0.2">
      <c r="B155" s="114"/>
    </row>
    <row r="156" spans="2:2" x14ac:dyDescent="0.2">
      <c r="B156" s="114"/>
    </row>
    <row r="157" spans="2:2" x14ac:dyDescent="0.2">
      <c r="B157" s="114"/>
    </row>
    <row r="158" spans="2:2" x14ac:dyDescent="0.2">
      <c r="B158" s="114"/>
    </row>
    <row r="159" spans="2:2" x14ac:dyDescent="0.2">
      <c r="B159" s="114"/>
    </row>
    <row r="160" spans="2:2" x14ac:dyDescent="0.2">
      <c r="B160" s="114"/>
    </row>
    <row r="161" spans="2:2" x14ac:dyDescent="0.2">
      <c r="B161" s="114"/>
    </row>
    <row r="162" spans="2:2" x14ac:dyDescent="0.2">
      <c r="B162" s="114"/>
    </row>
    <row r="163" spans="2:2" x14ac:dyDescent="0.2">
      <c r="B163" s="114"/>
    </row>
    <row r="164" spans="2:2" x14ac:dyDescent="0.2">
      <c r="B164" s="114"/>
    </row>
    <row r="165" spans="2:2" x14ac:dyDescent="0.2">
      <c r="B165" s="114"/>
    </row>
    <row r="166" spans="2:2" x14ac:dyDescent="0.2">
      <c r="B166" s="114"/>
    </row>
    <row r="167" spans="2:2" x14ac:dyDescent="0.2">
      <c r="B167" s="114"/>
    </row>
    <row r="168" spans="2:2" x14ac:dyDescent="0.2">
      <c r="B168" s="114"/>
    </row>
    <row r="169" spans="2:2" x14ac:dyDescent="0.2">
      <c r="B169" s="114"/>
    </row>
    <row r="170" spans="2:2" x14ac:dyDescent="0.2">
      <c r="B170" s="114"/>
    </row>
    <row r="171" spans="2:2" x14ac:dyDescent="0.2">
      <c r="B171" s="114"/>
    </row>
    <row r="172" spans="2:2" x14ac:dyDescent="0.2">
      <c r="B172" s="114"/>
    </row>
    <row r="173" spans="2:2" x14ac:dyDescent="0.2">
      <c r="B173" s="114"/>
    </row>
    <row r="174" spans="2:2" x14ac:dyDescent="0.2">
      <c r="B174" s="114"/>
    </row>
    <row r="175" spans="2:2" x14ac:dyDescent="0.2">
      <c r="B175" s="114"/>
    </row>
    <row r="176" spans="2:2" x14ac:dyDescent="0.2">
      <c r="B176" s="114"/>
    </row>
    <row r="177" spans="2:2" x14ac:dyDescent="0.2">
      <c r="B177" s="114"/>
    </row>
    <row r="178" spans="2:2" x14ac:dyDescent="0.2">
      <c r="B178" s="114"/>
    </row>
    <row r="179" spans="2:2" x14ac:dyDescent="0.2">
      <c r="B179" s="114"/>
    </row>
    <row r="180" spans="2:2" x14ac:dyDescent="0.2">
      <c r="B180" s="114"/>
    </row>
    <row r="181" spans="2:2" x14ac:dyDescent="0.2">
      <c r="B181" s="114"/>
    </row>
    <row r="182" spans="2:2" x14ac:dyDescent="0.2">
      <c r="B182" s="114"/>
    </row>
    <row r="183" spans="2:2" x14ac:dyDescent="0.2">
      <c r="B183" s="114"/>
    </row>
    <row r="184" spans="2:2" x14ac:dyDescent="0.2">
      <c r="B184" s="114"/>
    </row>
    <row r="185" spans="2:2" x14ac:dyDescent="0.2">
      <c r="B185" s="114"/>
    </row>
    <row r="186" spans="2:2" x14ac:dyDescent="0.2">
      <c r="B186" s="114"/>
    </row>
    <row r="187" spans="2:2" x14ac:dyDescent="0.2">
      <c r="B187" s="114"/>
    </row>
    <row r="188" spans="2:2" x14ac:dyDescent="0.2">
      <c r="B188" s="114"/>
    </row>
    <row r="189" spans="2:2" x14ac:dyDescent="0.2">
      <c r="B189" s="114"/>
    </row>
    <row r="190" spans="2:2" x14ac:dyDescent="0.2">
      <c r="B190" s="114"/>
    </row>
    <row r="191" spans="2:2" x14ac:dyDescent="0.2">
      <c r="B191" s="114"/>
    </row>
    <row r="192" spans="2:2" x14ac:dyDescent="0.2">
      <c r="B192" s="114"/>
    </row>
    <row r="193" spans="2:2" x14ac:dyDescent="0.2">
      <c r="B193" s="114"/>
    </row>
    <row r="194" spans="2:2" x14ac:dyDescent="0.2">
      <c r="B194" s="114"/>
    </row>
    <row r="195" spans="2:2" x14ac:dyDescent="0.2">
      <c r="B195" s="114"/>
    </row>
    <row r="196" spans="2:2" x14ac:dyDescent="0.2">
      <c r="B196" s="114"/>
    </row>
    <row r="197" spans="2:2" x14ac:dyDescent="0.2">
      <c r="B197" s="114"/>
    </row>
    <row r="198" spans="2:2" x14ac:dyDescent="0.2">
      <c r="B198" s="114"/>
    </row>
    <row r="199" spans="2:2" x14ac:dyDescent="0.2">
      <c r="B199" s="114"/>
    </row>
    <row r="200" spans="2:2" x14ac:dyDescent="0.2">
      <c r="B200" s="114"/>
    </row>
    <row r="201" spans="2:2" x14ac:dyDescent="0.2">
      <c r="B201" s="114"/>
    </row>
    <row r="202" spans="2:2" x14ac:dyDescent="0.2">
      <c r="B202" s="114"/>
    </row>
    <row r="203" spans="2:2" x14ac:dyDescent="0.2">
      <c r="B203" s="114"/>
    </row>
    <row r="204" spans="2:2" x14ac:dyDescent="0.2">
      <c r="B204" s="114"/>
    </row>
    <row r="205" spans="2:2" x14ac:dyDescent="0.2">
      <c r="B205" s="114"/>
    </row>
    <row r="206" spans="2:2" x14ac:dyDescent="0.2">
      <c r="B206" s="114"/>
    </row>
    <row r="207" spans="2:2" x14ac:dyDescent="0.2">
      <c r="B207" s="114"/>
    </row>
    <row r="208" spans="2:2" x14ac:dyDescent="0.2">
      <c r="B208" s="114"/>
    </row>
    <row r="209" spans="2:2" x14ac:dyDescent="0.2">
      <c r="B209" s="114"/>
    </row>
    <row r="210" spans="2:2" x14ac:dyDescent="0.2">
      <c r="B210" s="114"/>
    </row>
    <row r="211" spans="2:2" x14ac:dyDescent="0.2">
      <c r="B211" s="114"/>
    </row>
    <row r="212" spans="2:2" x14ac:dyDescent="0.2">
      <c r="B212" s="114"/>
    </row>
    <row r="213" spans="2:2" x14ac:dyDescent="0.2">
      <c r="B213" s="114"/>
    </row>
    <row r="214" spans="2:2" x14ac:dyDescent="0.2">
      <c r="B214" s="114"/>
    </row>
    <row r="215" spans="2:2" x14ac:dyDescent="0.2">
      <c r="B215" s="114"/>
    </row>
    <row r="216" spans="2:2" x14ac:dyDescent="0.2">
      <c r="B216" s="114"/>
    </row>
    <row r="217" spans="2:2" x14ac:dyDescent="0.2">
      <c r="B217" s="114"/>
    </row>
    <row r="218" spans="2:2" x14ac:dyDescent="0.2">
      <c r="B218" s="114"/>
    </row>
    <row r="219" spans="2:2" x14ac:dyDescent="0.2">
      <c r="B219" s="114"/>
    </row>
    <row r="220" spans="2:2" x14ac:dyDescent="0.2">
      <c r="B220" s="114"/>
    </row>
  </sheetData>
  <mergeCells count="17">
    <mergeCell ref="A13:A15"/>
    <mergeCell ref="B13:B15"/>
    <mergeCell ref="C13:E13"/>
    <mergeCell ref="F13:I13"/>
    <mergeCell ref="D14:E14"/>
    <mergeCell ref="F5:I5"/>
    <mergeCell ref="F6:I6"/>
    <mergeCell ref="F1:I1"/>
    <mergeCell ref="F8:I8"/>
    <mergeCell ref="D12:E12"/>
    <mergeCell ref="E9:I9"/>
    <mergeCell ref="A10:I10"/>
    <mergeCell ref="A11:I11"/>
    <mergeCell ref="F7:I7"/>
    <mergeCell ref="F2:I2"/>
    <mergeCell ref="F3:I3"/>
    <mergeCell ref="F4:I4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J90"/>
  <sheetViews>
    <sheetView topLeftCell="A10" workbookViewId="0">
      <selection activeCell="R30" sqref="R30"/>
    </sheetView>
  </sheetViews>
  <sheetFormatPr defaultRowHeight="16.5" x14ac:dyDescent="0.3"/>
  <cols>
    <col min="1" max="1" width="7.7109375" style="116" customWidth="1"/>
    <col min="2" max="2" width="61.7109375" style="1" customWidth="1"/>
    <col min="3" max="3" width="7.85546875" style="116" customWidth="1"/>
    <col min="4" max="4" width="14.28515625" style="116" customWidth="1"/>
    <col min="5" max="5" width="14.42578125" style="116" customWidth="1"/>
    <col min="6" max="6" width="13.42578125" style="116" customWidth="1"/>
    <col min="7" max="10" width="12.7109375" style="116" customWidth="1"/>
    <col min="11" max="16384" width="9.140625" style="116"/>
  </cols>
  <sheetData>
    <row r="1" spans="1:218" x14ac:dyDescent="0.3">
      <c r="G1" s="293"/>
      <c r="H1" s="293"/>
      <c r="I1" s="293"/>
      <c r="J1" s="293"/>
      <c r="K1" s="274"/>
    </row>
    <row r="2" spans="1:218" s="90" customFormat="1" ht="13.5" customHeight="1" x14ac:dyDescent="0.25">
      <c r="A2" s="92"/>
      <c r="C2" s="92"/>
      <c r="D2" s="139"/>
      <c r="E2" s="140"/>
      <c r="F2" s="140"/>
      <c r="G2" s="293"/>
      <c r="H2" s="293"/>
      <c r="I2" s="293"/>
      <c r="J2" s="293"/>
    </row>
    <row r="3" spans="1:218" s="90" customFormat="1" ht="13.5" customHeight="1" x14ac:dyDescent="0.25">
      <c r="A3" s="92"/>
      <c r="C3" s="92"/>
      <c r="D3" s="139"/>
      <c r="E3" s="140"/>
      <c r="F3" s="140"/>
      <c r="G3" s="293"/>
      <c r="H3" s="293"/>
      <c r="I3" s="293"/>
      <c r="J3" s="293"/>
    </row>
    <row r="4" spans="1:218" s="90" customFormat="1" ht="13.5" customHeight="1" x14ac:dyDescent="0.25">
      <c r="A4" s="92"/>
      <c r="C4" s="92"/>
      <c r="D4" s="139"/>
      <c r="E4" s="140"/>
      <c r="F4" s="140"/>
      <c r="G4" s="292"/>
      <c r="H4" s="292"/>
      <c r="I4" s="292"/>
      <c r="J4" s="292"/>
    </row>
    <row r="5" spans="1:218" s="90" customFormat="1" ht="13.5" x14ac:dyDescent="0.25">
      <c r="A5" s="92"/>
      <c r="C5" s="92"/>
      <c r="D5" s="139"/>
      <c r="E5" s="140"/>
      <c r="F5" s="140"/>
      <c r="G5" s="331"/>
      <c r="H5" s="331"/>
      <c r="I5" s="331"/>
      <c r="J5" s="331"/>
    </row>
    <row r="6" spans="1:218" s="90" customFormat="1" ht="13.5" x14ac:dyDescent="0.25">
      <c r="A6" s="92"/>
      <c r="C6" s="92"/>
      <c r="D6" s="139"/>
      <c r="E6" s="140"/>
      <c r="F6" s="140"/>
      <c r="G6" s="293"/>
      <c r="H6" s="293"/>
      <c r="I6" s="293"/>
      <c r="J6" s="293"/>
    </row>
    <row r="7" spans="1:218" s="90" customFormat="1" ht="13.5" x14ac:dyDescent="0.25">
      <c r="A7" s="92"/>
      <c r="C7" s="92"/>
      <c r="D7" s="139"/>
      <c r="E7" s="140"/>
      <c r="F7" s="140"/>
      <c r="G7" s="293"/>
      <c r="H7" s="293"/>
      <c r="I7" s="293"/>
      <c r="J7" s="293"/>
    </row>
    <row r="8" spans="1:218" s="90" customFormat="1" ht="13.5" x14ac:dyDescent="0.25">
      <c r="A8" s="92"/>
      <c r="C8" s="92"/>
      <c r="D8" s="139"/>
      <c r="E8" s="140"/>
      <c r="F8" s="140"/>
      <c r="G8" s="292"/>
      <c r="H8" s="292"/>
      <c r="I8" s="292"/>
      <c r="J8" s="292"/>
    </row>
    <row r="9" spans="1:218" x14ac:dyDescent="0.3">
      <c r="E9" s="311"/>
      <c r="F9" s="311"/>
      <c r="G9" s="311"/>
      <c r="H9" s="311"/>
      <c r="I9" s="311"/>
      <c r="J9" s="117"/>
    </row>
    <row r="10" spans="1:218" x14ac:dyDescent="0.3">
      <c r="E10" s="95"/>
      <c r="F10" s="95"/>
      <c r="G10" s="95"/>
      <c r="H10" s="95"/>
      <c r="I10" s="95"/>
      <c r="J10" s="117"/>
    </row>
    <row r="11" spans="1:218" x14ac:dyDescent="0.3">
      <c r="A11" s="312" t="s">
        <v>773</v>
      </c>
      <c r="B11" s="312"/>
      <c r="C11" s="312"/>
      <c r="D11" s="312"/>
      <c r="E11" s="312"/>
      <c r="F11" s="312"/>
      <c r="G11" s="312"/>
      <c r="H11" s="312"/>
      <c r="I11" s="312"/>
      <c r="J11" s="312"/>
    </row>
    <row r="12" spans="1:218" ht="16.5" customHeight="1" x14ac:dyDescent="0.3">
      <c r="A12" s="326" t="s">
        <v>774</v>
      </c>
      <c r="B12" s="326"/>
      <c r="C12" s="326"/>
      <c r="D12" s="326"/>
      <c r="E12" s="326"/>
      <c r="F12" s="326"/>
      <c r="G12" s="326"/>
      <c r="H12" s="326"/>
      <c r="I12" s="326"/>
      <c r="J12" s="326"/>
    </row>
    <row r="13" spans="1:218" ht="33" x14ac:dyDescent="0.3">
      <c r="A13" s="118" t="s">
        <v>775</v>
      </c>
      <c r="B13" s="119" t="s">
        <v>377</v>
      </c>
      <c r="C13" s="120"/>
      <c r="D13" s="327" t="s">
        <v>373</v>
      </c>
      <c r="E13" s="329" t="s">
        <v>776</v>
      </c>
      <c r="F13" s="330"/>
      <c r="G13" s="322" t="s">
        <v>777</v>
      </c>
      <c r="H13" s="323"/>
      <c r="I13" s="323"/>
      <c r="J13" s="324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1"/>
      <c r="DW13" s="121"/>
      <c r="DX13" s="121"/>
      <c r="DY13" s="121"/>
      <c r="DZ13" s="121"/>
      <c r="EA13" s="121"/>
      <c r="EB13" s="121"/>
      <c r="EC13" s="121"/>
      <c r="ED13" s="121"/>
      <c r="EE13" s="121"/>
      <c r="EF13" s="121"/>
      <c r="EG13" s="121"/>
      <c r="EH13" s="121"/>
      <c r="EI13" s="121"/>
      <c r="EJ13" s="121"/>
      <c r="EK13" s="121"/>
      <c r="EL13" s="121"/>
      <c r="EM13" s="121"/>
      <c r="EN13" s="121"/>
      <c r="EO13" s="121"/>
      <c r="EP13" s="121"/>
      <c r="EQ13" s="121"/>
      <c r="ER13" s="121"/>
      <c r="ES13" s="121"/>
      <c r="ET13" s="121"/>
      <c r="EU13" s="121"/>
      <c r="EV13" s="121"/>
      <c r="EW13" s="121"/>
      <c r="EX13" s="121"/>
      <c r="EY13" s="121"/>
      <c r="EZ13" s="121"/>
      <c r="FA13" s="121"/>
      <c r="FB13" s="121"/>
      <c r="FC13" s="121"/>
      <c r="FD13" s="121"/>
      <c r="FE13" s="121"/>
      <c r="FF13" s="121"/>
      <c r="FG13" s="121"/>
      <c r="FH13" s="121"/>
      <c r="FI13" s="121"/>
      <c r="FJ13" s="121"/>
      <c r="FK13" s="121"/>
      <c r="FL13" s="121"/>
      <c r="FM13" s="121"/>
      <c r="FN13" s="121"/>
      <c r="FO13" s="121"/>
      <c r="FP13" s="121"/>
      <c r="FQ13" s="121"/>
      <c r="FR13" s="121"/>
      <c r="FS13" s="121"/>
      <c r="FT13" s="121"/>
      <c r="FU13" s="121"/>
      <c r="FV13" s="121"/>
      <c r="FW13" s="121"/>
      <c r="FX13" s="121"/>
      <c r="FY13" s="121"/>
      <c r="FZ13" s="121"/>
      <c r="GA13" s="121"/>
      <c r="GB13" s="121"/>
      <c r="GC13" s="121"/>
      <c r="GD13" s="121"/>
      <c r="GE13" s="121"/>
      <c r="GF13" s="121"/>
      <c r="GG13" s="121"/>
      <c r="GH13" s="121"/>
      <c r="GI13" s="121"/>
      <c r="GJ13" s="121"/>
      <c r="GK13" s="121"/>
      <c r="GL13" s="121"/>
      <c r="GM13" s="121"/>
      <c r="GN13" s="121"/>
      <c r="GO13" s="121"/>
      <c r="GP13" s="121"/>
      <c r="GQ13" s="121"/>
      <c r="GR13" s="121"/>
      <c r="GS13" s="121"/>
      <c r="GT13" s="121"/>
      <c r="GU13" s="121"/>
      <c r="GV13" s="121"/>
      <c r="GW13" s="121"/>
      <c r="GX13" s="121"/>
      <c r="GY13" s="121"/>
      <c r="GZ13" s="121"/>
      <c r="HA13" s="121"/>
      <c r="HB13" s="121"/>
      <c r="HC13" s="121"/>
      <c r="HD13" s="121"/>
      <c r="HE13" s="121"/>
      <c r="HF13" s="121"/>
      <c r="HG13" s="121"/>
      <c r="HH13" s="121"/>
      <c r="HI13" s="121"/>
      <c r="HJ13" s="121"/>
    </row>
    <row r="14" spans="1:218" ht="49.5" x14ac:dyDescent="0.3">
      <c r="A14" s="120"/>
      <c r="B14" s="119" t="s">
        <v>778</v>
      </c>
      <c r="C14" s="122" t="s">
        <v>779</v>
      </c>
      <c r="D14" s="328"/>
      <c r="E14" s="123" t="s">
        <v>780</v>
      </c>
      <c r="F14" s="123" t="s">
        <v>375</v>
      </c>
      <c r="G14" s="99" t="s">
        <v>191</v>
      </c>
      <c r="H14" s="99" t="s">
        <v>192</v>
      </c>
      <c r="I14" s="99" t="s">
        <v>193</v>
      </c>
      <c r="J14" s="99" t="s">
        <v>194</v>
      </c>
    </row>
    <row r="15" spans="1:218" ht="17.25" thickBot="1" x14ac:dyDescent="0.35">
      <c r="A15" s="124">
        <v>1</v>
      </c>
      <c r="B15" s="125">
        <v>2</v>
      </c>
      <c r="C15" s="124">
        <v>3</v>
      </c>
      <c r="D15" s="126">
        <v>4</v>
      </c>
      <c r="E15" s="126">
        <v>5</v>
      </c>
      <c r="F15" s="126">
        <v>6</v>
      </c>
      <c r="G15" s="127">
        <v>7</v>
      </c>
      <c r="H15" s="128">
        <v>8</v>
      </c>
      <c r="I15" s="128">
        <v>9</v>
      </c>
      <c r="J15" s="128">
        <v>10</v>
      </c>
    </row>
    <row r="16" spans="1:218" ht="33" x14ac:dyDescent="0.3">
      <c r="A16" s="129">
        <v>8010</v>
      </c>
      <c r="B16" s="130" t="s">
        <v>781</v>
      </c>
      <c r="C16" s="131"/>
      <c r="D16" s="204">
        <v>571759.48580000002</v>
      </c>
      <c r="E16" s="204">
        <v>64980.442999999999</v>
      </c>
      <c r="F16" s="205">
        <v>506779.04280000005</v>
      </c>
      <c r="G16" s="205">
        <v>571759.48580000002</v>
      </c>
      <c r="H16" s="205">
        <v>571759.48580000002</v>
      </c>
      <c r="I16" s="205">
        <v>571759.48580000002</v>
      </c>
      <c r="J16" s="205">
        <v>571759.48580000002</v>
      </c>
    </row>
    <row r="17" spans="1:10" x14ac:dyDescent="0.3">
      <c r="A17" s="129"/>
      <c r="B17" s="130" t="s">
        <v>154</v>
      </c>
      <c r="C17" s="129"/>
      <c r="D17" s="206"/>
      <c r="E17" s="207"/>
      <c r="F17" s="208"/>
      <c r="G17" s="208"/>
      <c r="H17" s="208"/>
      <c r="I17" s="208"/>
      <c r="J17" s="208"/>
    </row>
    <row r="18" spans="1:10" ht="33" x14ac:dyDescent="0.3">
      <c r="A18" s="129">
        <v>8100</v>
      </c>
      <c r="B18" s="130" t="s">
        <v>782</v>
      </c>
      <c r="C18" s="129"/>
      <c r="D18" s="209"/>
      <c r="E18" s="209"/>
      <c r="F18" s="210"/>
      <c r="G18" s="210"/>
      <c r="H18" s="210"/>
      <c r="I18" s="210"/>
      <c r="J18" s="210"/>
    </row>
    <row r="19" spans="1:10" x14ac:dyDescent="0.3">
      <c r="A19" s="129"/>
      <c r="B19" s="133" t="s">
        <v>154</v>
      </c>
      <c r="C19" s="129"/>
      <c r="D19" s="209"/>
      <c r="E19" s="209"/>
      <c r="F19" s="210"/>
      <c r="G19" s="210"/>
      <c r="H19" s="210"/>
      <c r="I19" s="210"/>
      <c r="J19" s="210"/>
    </row>
    <row r="20" spans="1:10" x14ac:dyDescent="0.3">
      <c r="A20" s="129">
        <v>8110</v>
      </c>
      <c r="B20" s="134" t="s">
        <v>783</v>
      </c>
      <c r="C20" s="129"/>
      <c r="D20" s="209"/>
      <c r="E20" s="209"/>
      <c r="F20" s="210"/>
      <c r="G20" s="210"/>
      <c r="H20" s="210"/>
      <c r="I20" s="210"/>
      <c r="J20" s="210"/>
    </row>
    <row r="21" spans="1:10" x14ac:dyDescent="0.3">
      <c r="A21" s="129"/>
      <c r="B21" s="130" t="s">
        <v>154</v>
      </c>
      <c r="C21" s="129"/>
      <c r="D21" s="211"/>
      <c r="E21" s="211"/>
      <c r="F21" s="211"/>
      <c r="G21" s="211"/>
      <c r="H21" s="211"/>
      <c r="I21" s="211"/>
      <c r="J21" s="211"/>
    </row>
    <row r="22" spans="1:10" ht="33" x14ac:dyDescent="0.3">
      <c r="A22" s="129">
        <v>8111</v>
      </c>
      <c r="B22" s="130" t="s">
        <v>784</v>
      </c>
      <c r="C22" s="129"/>
      <c r="D22" s="209"/>
      <c r="E22" s="212" t="s">
        <v>785</v>
      </c>
      <c r="F22" s="210"/>
      <c r="G22" s="210"/>
      <c r="H22" s="210"/>
      <c r="I22" s="210"/>
      <c r="J22" s="210"/>
    </row>
    <row r="23" spans="1:10" x14ac:dyDescent="0.3">
      <c r="A23" s="129"/>
      <c r="B23" s="130" t="s">
        <v>455</v>
      </c>
      <c r="C23" s="129"/>
      <c r="D23" s="209"/>
      <c r="E23" s="212"/>
      <c r="F23" s="213"/>
      <c r="G23" s="213"/>
      <c r="H23" s="213"/>
      <c r="I23" s="213"/>
      <c r="J23" s="213"/>
    </row>
    <row r="24" spans="1:10" ht="17.25" thickBot="1" x14ac:dyDescent="0.35">
      <c r="A24" s="129">
        <v>8112</v>
      </c>
      <c r="B24" s="136" t="s">
        <v>786</v>
      </c>
      <c r="C24" s="137" t="s">
        <v>787</v>
      </c>
      <c r="D24" s="214"/>
      <c r="E24" s="212" t="s">
        <v>785</v>
      </c>
      <c r="F24" s="213"/>
      <c r="G24" s="213"/>
      <c r="H24" s="213"/>
      <c r="I24" s="213"/>
      <c r="J24" s="213"/>
    </row>
    <row r="25" spans="1:10" ht="17.25" thickBot="1" x14ac:dyDescent="0.35">
      <c r="A25" s="129">
        <v>8113</v>
      </c>
      <c r="B25" s="136" t="s">
        <v>788</v>
      </c>
      <c r="C25" s="137" t="s">
        <v>789</v>
      </c>
      <c r="D25" s="214"/>
      <c r="E25" s="212" t="s">
        <v>785</v>
      </c>
      <c r="F25" s="213"/>
      <c r="G25" s="213"/>
      <c r="H25" s="213"/>
      <c r="I25" s="213"/>
      <c r="J25" s="213"/>
    </row>
    <row r="26" spans="1:10" ht="33" x14ac:dyDescent="0.3">
      <c r="A26" s="129">
        <v>8120</v>
      </c>
      <c r="B26" s="130" t="s">
        <v>790</v>
      </c>
      <c r="C26" s="137"/>
      <c r="D26" s="209"/>
      <c r="E26" s="209"/>
      <c r="F26" s="210"/>
      <c r="G26" s="210"/>
      <c r="H26" s="210"/>
      <c r="I26" s="210"/>
      <c r="J26" s="210"/>
    </row>
    <row r="27" spans="1:10" x14ac:dyDescent="0.3">
      <c r="A27" s="129"/>
      <c r="B27" s="130" t="s">
        <v>154</v>
      </c>
      <c r="C27" s="137"/>
      <c r="D27" s="209"/>
      <c r="E27" s="212"/>
      <c r="F27" s="213"/>
      <c r="G27" s="213"/>
      <c r="H27" s="213"/>
      <c r="I27" s="213"/>
      <c r="J27" s="213"/>
    </row>
    <row r="28" spans="1:10" x14ac:dyDescent="0.3">
      <c r="A28" s="129">
        <v>8121</v>
      </c>
      <c r="B28" s="130" t="s">
        <v>791</v>
      </c>
      <c r="C28" s="137"/>
      <c r="D28" s="209"/>
      <c r="E28" s="212" t="s">
        <v>785</v>
      </c>
      <c r="F28" s="210"/>
      <c r="G28" s="210"/>
      <c r="H28" s="210"/>
      <c r="I28" s="210"/>
      <c r="J28" s="210"/>
    </row>
    <row r="29" spans="1:10" x14ac:dyDescent="0.3">
      <c r="A29" s="129"/>
      <c r="B29" s="130" t="s">
        <v>455</v>
      </c>
      <c r="C29" s="137"/>
      <c r="D29" s="209"/>
      <c r="E29" s="212"/>
      <c r="F29" s="213"/>
      <c r="G29" s="213"/>
      <c r="H29" s="213"/>
      <c r="I29" s="213"/>
      <c r="J29" s="213"/>
    </row>
    <row r="30" spans="1:10" x14ac:dyDescent="0.3">
      <c r="A30" s="129">
        <v>8122</v>
      </c>
      <c r="B30" s="134" t="s">
        <v>792</v>
      </c>
      <c r="C30" s="137" t="s">
        <v>793</v>
      </c>
      <c r="D30" s="209"/>
      <c r="E30" s="212" t="s">
        <v>785</v>
      </c>
      <c r="F30" s="210"/>
      <c r="G30" s="210"/>
      <c r="H30" s="210"/>
      <c r="I30" s="210"/>
      <c r="J30" s="210"/>
    </row>
    <row r="31" spans="1:10" x14ac:dyDescent="0.3">
      <c r="A31" s="129"/>
      <c r="B31" s="134" t="s">
        <v>455</v>
      </c>
      <c r="C31" s="137"/>
      <c r="D31" s="209"/>
      <c r="E31" s="212"/>
      <c r="F31" s="213"/>
      <c r="G31" s="213"/>
      <c r="H31" s="213"/>
      <c r="I31" s="213"/>
      <c r="J31" s="213"/>
    </row>
    <row r="32" spans="1:10" ht="17.25" thickBot="1" x14ac:dyDescent="0.35">
      <c r="A32" s="129">
        <v>8123</v>
      </c>
      <c r="B32" s="134" t="s">
        <v>794</v>
      </c>
      <c r="C32" s="137"/>
      <c r="D32" s="214"/>
      <c r="E32" s="212" t="s">
        <v>785</v>
      </c>
      <c r="F32" s="213"/>
      <c r="G32" s="213"/>
      <c r="H32" s="213"/>
      <c r="I32" s="213"/>
      <c r="J32" s="213"/>
    </row>
    <row r="33" spans="1:10" ht="17.25" thickBot="1" x14ac:dyDescent="0.35">
      <c r="A33" s="129">
        <v>8124</v>
      </c>
      <c r="B33" s="134" t="s">
        <v>795</v>
      </c>
      <c r="C33" s="137"/>
      <c r="D33" s="214"/>
      <c r="E33" s="212" t="s">
        <v>785</v>
      </c>
      <c r="F33" s="213"/>
      <c r="G33" s="213"/>
      <c r="H33" s="213"/>
      <c r="I33" s="213"/>
      <c r="J33" s="213"/>
    </row>
    <row r="34" spans="1:10" x14ac:dyDescent="0.3">
      <c r="A34" s="129">
        <v>8130</v>
      </c>
      <c r="B34" s="134" t="s">
        <v>796</v>
      </c>
      <c r="C34" s="137" t="s">
        <v>797</v>
      </c>
      <c r="D34" s="209"/>
      <c r="E34" s="212" t="s">
        <v>785</v>
      </c>
      <c r="F34" s="210"/>
      <c r="G34" s="210"/>
      <c r="H34" s="210"/>
      <c r="I34" s="210"/>
      <c r="J34" s="210"/>
    </row>
    <row r="35" spans="1:10" x14ac:dyDescent="0.3">
      <c r="A35" s="129"/>
      <c r="B35" s="134" t="s">
        <v>455</v>
      </c>
      <c r="C35" s="137"/>
      <c r="D35" s="209"/>
      <c r="E35" s="212"/>
      <c r="F35" s="213"/>
      <c r="G35" s="213"/>
      <c r="H35" s="213"/>
      <c r="I35" s="213"/>
      <c r="J35" s="213"/>
    </row>
    <row r="36" spans="1:10" ht="17.25" thickBot="1" x14ac:dyDescent="0.35">
      <c r="A36" s="129">
        <v>8131</v>
      </c>
      <c r="B36" s="134" t="s">
        <v>798</v>
      </c>
      <c r="C36" s="137"/>
      <c r="D36" s="214"/>
      <c r="E36" s="212" t="s">
        <v>785</v>
      </c>
      <c r="F36" s="213"/>
      <c r="G36" s="213"/>
      <c r="H36" s="213"/>
      <c r="I36" s="213"/>
      <c r="J36" s="213"/>
    </row>
    <row r="37" spans="1:10" ht="17.25" thickBot="1" x14ac:dyDescent="0.35">
      <c r="A37" s="129">
        <v>8132</v>
      </c>
      <c r="B37" s="134" t="s">
        <v>799</v>
      </c>
      <c r="C37" s="137"/>
      <c r="D37" s="214"/>
      <c r="E37" s="212" t="s">
        <v>785</v>
      </c>
      <c r="F37" s="213"/>
      <c r="G37" s="213"/>
      <c r="H37" s="213"/>
      <c r="I37" s="213"/>
      <c r="J37" s="213"/>
    </row>
    <row r="38" spans="1:10" x14ac:dyDescent="0.3">
      <c r="A38" s="129">
        <v>8140</v>
      </c>
      <c r="B38" s="134" t="s">
        <v>800</v>
      </c>
      <c r="C38" s="137"/>
      <c r="D38" s="209"/>
      <c r="E38" s="209"/>
      <c r="F38" s="210"/>
      <c r="G38" s="210"/>
      <c r="H38" s="210"/>
      <c r="I38" s="210"/>
      <c r="J38" s="210"/>
    </row>
    <row r="39" spans="1:10" ht="17.25" thickBot="1" x14ac:dyDescent="0.35">
      <c r="A39" s="129"/>
      <c r="B39" s="130" t="s">
        <v>455</v>
      </c>
      <c r="C39" s="137"/>
      <c r="D39" s="209"/>
      <c r="E39" s="212"/>
      <c r="F39" s="213"/>
      <c r="G39" s="213"/>
      <c r="H39" s="213"/>
      <c r="I39" s="213"/>
      <c r="J39" s="213"/>
    </row>
    <row r="40" spans="1:10" x14ac:dyDescent="0.3">
      <c r="A40" s="129">
        <v>8141</v>
      </c>
      <c r="B40" s="134" t="s">
        <v>801</v>
      </c>
      <c r="C40" s="137" t="s">
        <v>793</v>
      </c>
      <c r="D40" s="215"/>
      <c r="E40" s="215"/>
      <c r="F40" s="216"/>
      <c r="G40" s="216"/>
      <c r="H40" s="216"/>
      <c r="I40" s="216"/>
      <c r="J40" s="216"/>
    </row>
    <row r="41" spans="1:10" x14ac:dyDescent="0.3">
      <c r="A41" s="129"/>
      <c r="B41" s="134" t="s">
        <v>455</v>
      </c>
      <c r="C41" s="137"/>
      <c r="D41" s="209"/>
      <c r="E41" s="212"/>
      <c r="F41" s="213"/>
      <c r="G41" s="213"/>
      <c r="H41" s="213"/>
      <c r="I41" s="213"/>
      <c r="J41" s="213"/>
    </row>
    <row r="42" spans="1:10" ht="17.25" thickBot="1" x14ac:dyDescent="0.35">
      <c r="A42" s="129">
        <v>8142</v>
      </c>
      <c r="B42" s="134" t="s">
        <v>802</v>
      </c>
      <c r="C42" s="137"/>
      <c r="D42" s="214"/>
      <c r="E42" s="212"/>
      <c r="F42" s="213" t="s">
        <v>785</v>
      </c>
      <c r="G42" s="212"/>
      <c r="H42" s="212"/>
      <c r="I42" s="212"/>
      <c r="J42" s="212"/>
    </row>
    <row r="43" spans="1:10" ht="17.25" thickBot="1" x14ac:dyDescent="0.35">
      <c r="A43" s="129">
        <v>8143</v>
      </c>
      <c r="B43" s="134" t="s">
        <v>803</v>
      </c>
      <c r="C43" s="137"/>
      <c r="D43" s="214"/>
      <c r="E43" s="217"/>
      <c r="F43" s="218"/>
      <c r="G43" s="217"/>
      <c r="H43" s="217"/>
      <c r="I43" s="217"/>
      <c r="J43" s="217"/>
    </row>
    <row r="44" spans="1:10" x14ac:dyDescent="0.3">
      <c r="A44" s="129">
        <v>8150</v>
      </c>
      <c r="B44" s="134" t="s">
        <v>804</v>
      </c>
      <c r="C44" s="137" t="s">
        <v>797</v>
      </c>
      <c r="D44" s="215"/>
      <c r="E44" s="215"/>
      <c r="F44" s="216"/>
      <c r="G44" s="215"/>
      <c r="H44" s="215"/>
      <c r="I44" s="215"/>
      <c r="J44" s="215"/>
    </row>
    <row r="45" spans="1:10" x14ac:dyDescent="0.3">
      <c r="A45" s="129"/>
      <c r="B45" s="134" t="s">
        <v>455</v>
      </c>
      <c r="C45" s="137"/>
      <c r="D45" s="209"/>
      <c r="E45" s="212"/>
      <c r="F45" s="213"/>
      <c r="G45" s="212"/>
      <c r="H45" s="212"/>
      <c r="I45" s="212"/>
      <c r="J45" s="212"/>
    </row>
    <row r="46" spans="1:10" ht="17.25" thickBot="1" x14ac:dyDescent="0.35">
      <c r="A46" s="129">
        <v>8151</v>
      </c>
      <c r="B46" s="134" t="s">
        <v>798</v>
      </c>
      <c r="C46" s="137"/>
      <c r="D46" s="214"/>
      <c r="E46" s="212"/>
      <c r="F46" s="213" t="s">
        <v>0</v>
      </c>
      <c r="G46" s="212"/>
      <c r="H46" s="212"/>
      <c r="I46" s="212"/>
      <c r="J46" s="212"/>
    </row>
    <row r="47" spans="1:10" ht="17.25" thickBot="1" x14ac:dyDescent="0.35">
      <c r="A47" s="129">
        <v>8152</v>
      </c>
      <c r="B47" s="134" t="s">
        <v>805</v>
      </c>
      <c r="C47" s="137"/>
      <c r="D47" s="214"/>
      <c r="E47" s="217"/>
      <c r="F47" s="218"/>
      <c r="G47" s="217"/>
      <c r="H47" s="217"/>
      <c r="I47" s="217"/>
      <c r="J47" s="217"/>
    </row>
    <row r="48" spans="1:10" ht="50.25" thickBot="1" x14ac:dyDescent="0.35">
      <c r="A48" s="129">
        <v>8160</v>
      </c>
      <c r="B48" s="134" t="s">
        <v>806</v>
      </c>
      <c r="C48" s="137"/>
      <c r="D48" s="219"/>
      <c r="E48" s="219"/>
      <c r="F48" s="220"/>
      <c r="G48" s="219"/>
      <c r="H48" s="219"/>
      <c r="I48" s="219"/>
      <c r="J48" s="219"/>
    </row>
    <row r="49" spans="1:10" ht="17.25" thickBot="1" x14ac:dyDescent="0.35">
      <c r="A49" s="129"/>
      <c r="B49" s="133" t="s">
        <v>154</v>
      </c>
      <c r="C49" s="137"/>
      <c r="D49" s="221"/>
      <c r="E49" s="222"/>
      <c r="F49" s="223"/>
      <c r="G49" s="222"/>
      <c r="H49" s="222"/>
      <c r="I49" s="222"/>
      <c r="J49" s="222"/>
    </row>
    <row r="50" spans="1:10" ht="17.25" thickBot="1" x14ac:dyDescent="0.35">
      <c r="A50" s="129">
        <v>8161</v>
      </c>
      <c r="B50" s="130" t="s">
        <v>807</v>
      </c>
      <c r="C50" s="137"/>
      <c r="D50" s="224"/>
      <c r="E50" s="225" t="s">
        <v>785</v>
      </c>
      <c r="F50" s="226"/>
      <c r="G50" s="226"/>
      <c r="H50" s="226"/>
      <c r="I50" s="226"/>
      <c r="J50" s="226"/>
    </row>
    <row r="51" spans="1:10" x14ac:dyDescent="0.3">
      <c r="A51" s="129"/>
      <c r="B51" s="130" t="s">
        <v>455</v>
      </c>
      <c r="C51" s="137"/>
      <c r="D51" s="206"/>
      <c r="E51" s="227"/>
      <c r="F51" s="208"/>
      <c r="G51" s="208"/>
      <c r="H51" s="208"/>
      <c r="I51" s="208"/>
      <c r="J51" s="208"/>
    </row>
    <row r="52" spans="1:10" ht="50.25" thickBot="1" x14ac:dyDescent="0.35">
      <c r="A52" s="129">
        <v>8162</v>
      </c>
      <c r="B52" s="134" t="s">
        <v>808</v>
      </c>
      <c r="C52" s="137" t="s">
        <v>809</v>
      </c>
      <c r="D52" s="214"/>
      <c r="E52" s="212" t="s">
        <v>785</v>
      </c>
      <c r="F52" s="213"/>
      <c r="G52" s="213"/>
      <c r="H52" s="213"/>
      <c r="I52" s="213"/>
      <c r="J52" s="213"/>
    </row>
    <row r="53" spans="1:10" ht="99.75" thickBot="1" x14ac:dyDescent="0.35">
      <c r="A53" s="129">
        <v>8163</v>
      </c>
      <c r="B53" s="134" t="s">
        <v>810</v>
      </c>
      <c r="C53" s="137" t="s">
        <v>809</v>
      </c>
      <c r="D53" s="214"/>
      <c r="E53" s="225" t="s">
        <v>785</v>
      </c>
      <c r="F53" s="228"/>
      <c r="G53" s="228"/>
      <c r="H53" s="228"/>
      <c r="I53" s="228"/>
      <c r="J53" s="228"/>
    </row>
    <row r="54" spans="1:10" ht="33.75" thickBot="1" x14ac:dyDescent="0.35">
      <c r="A54" s="129">
        <v>8164</v>
      </c>
      <c r="B54" s="134" t="s">
        <v>811</v>
      </c>
      <c r="C54" s="137" t="s">
        <v>812</v>
      </c>
      <c r="D54" s="214"/>
      <c r="E54" s="217" t="s">
        <v>785</v>
      </c>
      <c r="F54" s="218"/>
      <c r="G54" s="218"/>
      <c r="H54" s="218"/>
      <c r="I54" s="218"/>
      <c r="J54" s="218"/>
    </row>
    <row r="55" spans="1:10" ht="17.25" thickBot="1" x14ac:dyDescent="0.35">
      <c r="A55" s="129">
        <v>8170</v>
      </c>
      <c r="B55" s="130" t="s">
        <v>813</v>
      </c>
      <c r="C55" s="137"/>
      <c r="D55" s="229"/>
      <c r="E55" s="229"/>
      <c r="F55" s="230"/>
      <c r="G55" s="230"/>
      <c r="H55" s="230"/>
      <c r="I55" s="230"/>
      <c r="J55" s="230"/>
    </row>
    <row r="56" spans="1:10" x14ac:dyDescent="0.3">
      <c r="A56" s="129"/>
      <c r="B56" s="130" t="s">
        <v>455</v>
      </c>
      <c r="C56" s="137"/>
      <c r="D56" s="231"/>
      <c r="E56" s="227"/>
      <c r="F56" s="232"/>
      <c r="G56" s="232"/>
      <c r="H56" s="232"/>
      <c r="I56" s="232"/>
      <c r="J56" s="232"/>
    </row>
    <row r="57" spans="1:10" ht="33.75" thickBot="1" x14ac:dyDescent="0.35">
      <c r="A57" s="129">
        <v>8171</v>
      </c>
      <c r="B57" s="134" t="s">
        <v>814</v>
      </c>
      <c r="C57" s="137" t="s">
        <v>815</v>
      </c>
      <c r="D57" s="214"/>
      <c r="E57" s="233"/>
      <c r="F57" s="213"/>
      <c r="G57" s="213"/>
      <c r="H57" s="213"/>
      <c r="I57" s="213"/>
      <c r="J57" s="213"/>
    </row>
    <row r="58" spans="1:10" ht="17.25" thickBot="1" x14ac:dyDescent="0.35">
      <c r="A58" s="129">
        <v>8172</v>
      </c>
      <c r="B58" s="136" t="s">
        <v>816</v>
      </c>
      <c r="C58" s="137" t="s">
        <v>817</v>
      </c>
      <c r="D58" s="214"/>
      <c r="E58" s="234"/>
      <c r="F58" s="235"/>
      <c r="G58" s="235"/>
      <c r="H58" s="235"/>
      <c r="I58" s="235"/>
      <c r="J58" s="235"/>
    </row>
    <row r="59" spans="1:10" ht="33.75" thickBot="1" x14ac:dyDescent="0.35">
      <c r="A59" s="129">
        <v>8190</v>
      </c>
      <c r="B59" s="130" t="s">
        <v>818</v>
      </c>
      <c r="C59" s="129"/>
      <c r="D59" s="160"/>
      <c r="E59" s="224"/>
      <c r="F59" s="226"/>
      <c r="G59" s="226"/>
      <c r="H59" s="226"/>
      <c r="I59" s="226"/>
      <c r="J59" s="226"/>
    </row>
    <row r="60" spans="1:10" x14ac:dyDescent="0.3">
      <c r="A60" s="129"/>
      <c r="B60" s="130" t="s">
        <v>379</v>
      </c>
      <c r="C60" s="129"/>
      <c r="D60" s="236"/>
      <c r="E60" s="237"/>
      <c r="F60" s="238"/>
      <c r="G60" s="238"/>
      <c r="H60" s="238"/>
      <c r="I60" s="238"/>
      <c r="J60" s="238"/>
    </row>
    <row r="61" spans="1:10" ht="33" x14ac:dyDescent="0.3">
      <c r="A61" s="129">
        <v>8191</v>
      </c>
      <c r="B61" s="130" t="s">
        <v>819</v>
      </c>
      <c r="C61" s="129">
        <v>9320</v>
      </c>
      <c r="D61" s="239">
        <v>467080.0233</v>
      </c>
      <c r="E61" s="240">
        <v>467080.0233</v>
      </c>
      <c r="F61" s="241"/>
      <c r="G61" s="240">
        <v>467080.0233</v>
      </c>
      <c r="H61" s="240">
        <v>467080.0233</v>
      </c>
      <c r="I61" s="240">
        <v>467080.0233</v>
      </c>
      <c r="J61" s="240">
        <v>467080.0233</v>
      </c>
    </row>
    <row r="62" spans="1:10" x14ac:dyDescent="0.3">
      <c r="A62" s="129"/>
      <c r="B62" s="130" t="s">
        <v>156</v>
      </c>
      <c r="C62" s="129"/>
      <c r="D62" s="209"/>
      <c r="E62" s="233"/>
      <c r="F62" s="213"/>
      <c r="G62" s="233"/>
      <c r="H62" s="233"/>
      <c r="I62" s="233"/>
      <c r="J62" s="233"/>
    </row>
    <row r="63" spans="1:10" ht="66" x14ac:dyDescent="0.3">
      <c r="A63" s="129">
        <v>8192</v>
      </c>
      <c r="B63" s="134" t="s">
        <v>820</v>
      </c>
      <c r="C63" s="129"/>
      <c r="D63" s="239">
        <v>64980.442999999999</v>
      </c>
      <c r="E63" s="233">
        <v>64980.442999999999</v>
      </c>
      <c r="F63" s="242"/>
      <c r="G63" s="233">
        <v>64980.442999999999</v>
      </c>
      <c r="H63" s="233">
        <v>64980.442999999999</v>
      </c>
      <c r="I63" s="233">
        <v>64980.442999999999</v>
      </c>
      <c r="J63" s="233">
        <v>64980.442999999999</v>
      </c>
    </row>
    <row r="64" spans="1:10" ht="33.75" thickBot="1" x14ac:dyDescent="0.35">
      <c r="A64" s="129">
        <v>8193</v>
      </c>
      <c r="B64" s="134" t="s">
        <v>821</v>
      </c>
      <c r="C64" s="129"/>
      <c r="D64" s="209">
        <f>+D61-D63</f>
        <v>402099.58030000003</v>
      </c>
      <c r="E64" s="209">
        <f t="shared" ref="E64:J64" si="0">+E61-E63</f>
        <v>402099.58030000003</v>
      </c>
      <c r="F64" s="209"/>
      <c r="G64" s="209">
        <f t="shared" si="0"/>
        <v>402099.58030000003</v>
      </c>
      <c r="H64" s="209">
        <f t="shared" si="0"/>
        <v>402099.58030000003</v>
      </c>
      <c r="I64" s="209">
        <f t="shared" si="0"/>
        <v>402099.58030000003</v>
      </c>
      <c r="J64" s="209">
        <f t="shared" si="0"/>
        <v>402099.58030000003</v>
      </c>
    </row>
    <row r="65" spans="1:10" ht="33.75" thickBot="1" x14ac:dyDescent="0.35">
      <c r="A65" s="129">
        <v>8194</v>
      </c>
      <c r="B65" s="130" t="s">
        <v>822</v>
      </c>
      <c r="C65" s="135">
        <v>9330</v>
      </c>
      <c r="D65" s="224">
        <v>506779.04280000005</v>
      </c>
      <c r="E65" s="224"/>
      <c r="F65" s="226">
        <v>506779.04280000005</v>
      </c>
      <c r="G65" s="224">
        <v>506779.04280000005</v>
      </c>
      <c r="H65" s="224">
        <v>506779.04280000005</v>
      </c>
      <c r="I65" s="224">
        <v>506779.04280000005</v>
      </c>
      <c r="J65" s="224">
        <v>506779.04280000005</v>
      </c>
    </row>
    <row r="66" spans="1:10" x14ac:dyDescent="0.3">
      <c r="A66" s="129"/>
      <c r="B66" s="130" t="s">
        <v>156</v>
      </c>
      <c r="C66" s="135"/>
      <c r="D66" s="209"/>
      <c r="E66" s="212"/>
      <c r="F66" s="213"/>
      <c r="G66" s="212"/>
      <c r="H66" s="212"/>
      <c r="I66" s="212"/>
      <c r="J66" s="212"/>
    </row>
    <row r="67" spans="1:10" ht="50.25" thickBot="1" x14ac:dyDescent="0.35">
      <c r="A67" s="129">
        <v>8195</v>
      </c>
      <c r="B67" s="134" t="s">
        <v>823</v>
      </c>
      <c r="C67" s="135"/>
      <c r="D67" s="214">
        <f>+D65-D68</f>
        <v>104679.46250000002</v>
      </c>
      <c r="E67" s="212"/>
      <c r="F67" s="213">
        <v>104679.46250000002</v>
      </c>
      <c r="G67" s="213">
        <v>104679.46250000002</v>
      </c>
      <c r="H67" s="213">
        <v>104679.46250000002</v>
      </c>
      <c r="I67" s="213">
        <v>104679.46250000002</v>
      </c>
      <c r="J67" s="213">
        <v>104679.46250000002</v>
      </c>
    </row>
    <row r="68" spans="1:10" ht="50.25" thickBot="1" x14ac:dyDescent="0.35">
      <c r="A68" s="129">
        <v>8196</v>
      </c>
      <c r="B68" s="134" t="s">
        <v>824</v>
      </c>
      <c r="C68" s="135"/>
      <c r="D68" s="214">
        <v>402099.58030000003</v>
      </c>
      <c r="E68" s="212"/>
      <c r="F68" s="243">
        <v>402099.58030000003</v>
      </c>
      <c r="G68" s="243">
        <v>402099.58030000003</v>
      </c>
      <c r="H68" s="243">
        <v>402099.58030000003</v>
      </c>
      <c r="I68" s="243">
        <v>402099.58030000003</v>
      </c>
      <c r="J68" s="243">
        <v>402099.58030000003</v>
      </c>
    </row>
    <row r="69" spans="1:10" ht="33.75" thickBot="1" x14ac:dyDescent="0.35">
      <c r="A69" s="129">
        <v>8197</v>
      </c>
      <c r="B69" s="130" t="s">
        <v>825</v>
      </c>
      <c r="C69" s="135"/>
      <c r="D69" s="214"/>
      <c r="E69" s="244"/>
      <c r="F69" s="245"/>
      <c r="G69" s="132"/>
      <c r="H69" s="132"/>
      <c r="I69" s="132"/>
      <c r="J69" s="132"/>
    </row>
    <row r="70" spans="1:10" ht="50.25" thickBot="1" x14ac:dyDescent="0.35">
      <c r="A70" s="129">
        <v>8198</v>
      </c>
      <c r="B70" s="130" t="s">
        <v>826</v>
      </c>
      <c r="C70" s="135"/>
      <c r="D70" s="214"/>
      <c r="E70" s="212"/>
      <c r="F70" s="213"/>
      <c r="G70" s="132"/>
      <c r="H70" s="132"/>
      <c r="I70" s="132"/>
      <c r="J70" s="132"/>
    </row>
    <row r="71" spans="1:10" ht="66" x14ac:dyDescent="0.3">
      <c r="A71" s="129">
        <v>8199</v>
      </c>
      <c r="B71" s="130" t="s">
        <v>827</v>
      </c>
      <c r="C71" s="135"/>
      <c r="D71" s="211"/>
      <c r="E71" s="212"/>
      <c r="F71" s="213"/>
      <c r="G71" s="132"/>
      <c r="H71" s="132"/>
      <c r="I71" s="132"/>
      <c r="J71" s="132"/>
    </row>
    <row r="72" spans="1:10" ht="33" x14ac:dyDescent="0.3">
      <c r="A72" s="129" t="s">
        <v>828</v>
      </c>
      <c r="B72" s="134" t="s">
        <v>829</v>
      </c>
      <c r="C72" s="135"/>
      <c r="D72" s="211"/>
      <c r="E72" s="244"/>
      <c r="F72" s="213"/>
      <c r="G72" s="132"/>
      <c r="H72" s="132"/>
      <c r="I72" s="132"/>
      <c r="J72" s="132"/>
    </row>
    <row r="73" spans="1:10" x14ac:dyDescent="0.3">
      <c r="A73" s="129">
        <v>8200</v>
      </c>
      <c r="B73" s="130" t="s">
        <v>830</v>
      </c>
      <c r="C73" s="129"/>
      <c r="D73" s="209"/>
      <c r="E73" s="209"/>
      <c r="F73" s="210"/>
      <c r="G73" s="210"/>
      <c r="H73" s="210"/>
      <c r="I73" s="210"/>
      <c r="J73" s="210"/>
    </row>
    <row r="74" spans="1:10" x14ac:dyDescent="0.3">
      <c r="A74" s="129"/>
      <c r="B74" s="133" t="s">
        <v>154</v>
      </c>
      <c r="C74" s="129"/>
      <c r="D74" s="209"/>
      <c r="E74" s="233"/>
      <c r="F74" s="213"/>
      <c r="G74" s="213"/>
      <c r="H74" s="213"/>
      <c r="I74" s="213"/>
      <c r="J74" s="213"/>
    </row>
    <row r="75" spans="1:10" x14ac:dyDescent="0.3">
      <c r="A75" s="129">
        <v>8210</v>
      </c>
      <c r="B75" s="134" t="s">
        <v>831</v>
      </c>
      <c r="C75" s="129"/>
      <c r="D75" s="209"/>
      <c r="E75" s="209"/>
      <c r="F75" s="210"/>
      <c r="G75" s="210"/>
      <c r="H75" s="210"/>
      <c r="I75" s="210"/>
      <c r="J75" s="210"/>
    </row>
    <row r="76" spans="1:10" x14ac:dyDescent="0.3">
      <c r="A76" s="129"/>
      <c r="B76" s="134" t="s">
        <v>154</v>
      </c>
      <c r="C76" s="129"/>
      <c r="D76" s="209"/>
      <c r="E76" s="212"/>
      <c r="F76" s="213"/>
      <c r="G76" s="213"/>
      <c r="H76" s="213"/>
      <c r="I76" s="213"/>
      <c r="J76" s="213"/>
    </row>
    <row r="77" spans="1:10" ht="33" x14ac:dyDescent="0.3">
      <c r="A77" s="129">
        <v>8211</v>
      </c>
      <c r="B77" s="130" t="s">
        <v>784</v>
      </c>
      <c r="C77" s="129"/>
      <c r="D77" s="209"/>
      <c r="E77" s="212" t="s">
        <v>785</v>
      </c>
      <c r="F77" s="210"/>
      <c r="G77" s="210"/>
      <c r="H77" s="210"/>
      <c r="I77" s="210"/>
      <c r="J77" s="210"/>
    </row>
    <row r="78" spans="1:10" x14ac:dyDescent="0.3">
      <c r="A78" s="129"/>
      <c r="B78" s="130" t="s">
        <v>156</v>
      </c>
      <c r="C78" s="129"/>
      <c r="D78" s="209"/>
      <c r="E78" s="212"/>
      <c r="F78" s="213"/>
      <c r="G78" s="132"/>
      <c r="H78" s="132"/>
      <c r="I78" s="132"/>
      <c r="J78" s="132"/>
    </row>
    <row r="79" spans="1:10" ht="17.25" thickBot="1" x14ac:dyDescent="0.35">
      <c r="A79" s="129">
        <v>8212</v>
      </c>
      <c r="B79" s="136" t="s">
        <v>786</v>
      </c>
      <c r="C79" s="137" t="s">
        <v>832</v>
      </c>
      <c r="D79" s="214"/>
      <c r="E79" s="212" t="s">
        <v>785</v>
      </c>
      <c r="F79" s="213"/>
      <c r="G79" s="132"/>
      <c r="H79" s="132"/>
      <c r="I79" s="132"/>
      <c r="J79" s="132"/>
    </row>
    <row r="80" spans="1:10" ht="17.25" thickBot="1" x14ac:dyDescent="0.35">
      <c r="A80" s="129">
        <v>8213</v>
      </c>
      <c r="B80" s="136" t="s">
        <v>788</v>
      </c>
      <c r="C80" s="137" t="s">
        <v>833</v>
      </c>
      <c r="D80" s="214"/>
      <c r="E80" s="212" t="s">
        <v>785</v>
      </c>
      <c r="F80" s="213"/>
      <c r="G80" s="132"/>
      <c r="H80" s="132"/>
      <c r="I80" s="132"/>
      <c r="J80" s="132"/>
    </row>
    <row r="81" spans="1:10" ht="33" x14ac:dyDescent="0.3">
      <c r="A81" s="129">
        <v>8220</v>
      </c>
      <c r="B81" s="130" t="s">
        <v>834</v>
      </c>
      <c r="C81" s="129"/>
      <c r="D81" s="209"/>
      <c r="E81" s="209"/>
      <c r="F81" s="210"/>
      <c r="G81" s="210"/>
      <c r="H81" s="210"/>
      <c r="I81" s="210"/>
      <c r="J81" s="210"/>
    </row>
    <row r="82" spans="1:10" x14ac:dyDescent="0.3">
      <c r="A82" s="129"/>
      <c r="B82" s="130" t="s">
        <v>154</v>
      </c>
      <c r="C82" s="129"/>
      <c r="D82" s="209"/>
      <c r="E82" s="233"/>
      <c r="F82" s="213"/>
      <c r="G82" s="213"/>
      <c r="H82" s="213"/>
      <c r="I82" s="213"/>
      <c r="J82" s="213"/>
    </row>
    <row r="83" spans="1:10" x14ac:dyDescent="0.3">
      <c r="A83" s="129">
        <v>8221</v>
      </c>
      <c r="B83" s="130" t="s">
        <v>791</v>
      </c>
      <c r="C83" s="129"/>
      <c r="D83" s="209"/>
      <c r="E83" s="212" t="s">
        <v>785</v>
      </c>
      <c r="F83" s="210"/>
      <c r="G83" s="210"/>
      <c r="H83" s="210"/>
      <c r="I83" s="210"/>
      <c r="J83" s="210"/>
    </row>
    <row r="84" spans="1:10" x14ac:dyDescent="0.3">
      <c r="A84" s="129"/>
      <c r="B84" s="130" t="s">
        <v>455</v>
      </c>
      <c r="C84" s="129"/>
      <c r="D84" s="209"/>
      <c r="E84" s="212"/>
      <c r="F84" s="213"/>
      <c r="G84" s="132"/>
      <c r="H84" s="132"/>
      <c r="I84" s="132"/>
      <c r="J84" s="132"/>
    </row>
    <row r="85" spans="1:10" ht="17.25" thickBot="1" x14ac:dyDescent="0.35">
      <c r="A85" s="129">
        <v>8222</v>
      </c>
      <c r="B85" s="134" t="s">
        <v>792</v>
      </c>
      <c r="C85" s="137" t="s">
        <v>835</v>
      </c>
      <c r="D85" s="214"/>
      <c r="E85" s="212" t="s">
        <v>785</v>
      </c>
      <c r="F85" s="213"/>
      <c r="G85" s="132"/>
      <c r="H85" s="132"/>
      <c r="I85" s="132"/>
      <c r="J85" s="132"/>
    </row>
    <row r="86" spans="1:10" ht="17.25" thickBot="1" x14ac:dyDescent="0.35">
      <c r="A86" s="129">
        <v>8230</v>
      </c>
      <c r="B86" s="134" t="s">
        <v>796</v>
      </c>
      <c r="C86" s="137" t="s">
        <v>836</v>
      </c>
      <c r="D86" s="214"/>
      <c r="E86" s="212" t="s">
        <v>785</v>
      </c>
      <c r="F86" s="213"/>
      <c r="G86" s="132"/>
      <c r="H86" s="132"/>
      <c r="I86" s="132"/>
      <c r="J86" s="132"/>
    </row>
    <row r="87" spans="1:10" x14ac:dyDescent="0.3">
      <c r="A87" s="129">
        <v>8240</v>
      </c>
      <c r="B87" s="130" t="s">
        <v>800</v>
      </c>
      <c r="C87" s="129"/>
      <c r="D87" s="209"/>
      <c r="E87" s="209"/>
      <c r="F87" s="210"/>
      <c r="G87" s="210"/>
      <c r="H87" s="210"/>
      <c r="I87" s="210"/>
      <c r="J87" s="210"/>
    </row>
    <row r="88" spans="1:10" x14ac:dyDescent="0.3">
      <c r="A88" s="129"/>
      <c r="B88" s="130" t="s">
        <v>455</v>
      </c>
      <c r="C88" s="129"/>
      <c r="D88" s="209"/>
      <c r="E88" s="233"/>
      <c r="F88" s="213"/>
      <c r="G88" s="132"/>
      <c r="H88" s="132"/>
      <c r="I88" s="132"/>
      <c r="J88" s="132"/>
    </row>
    <row r="89" spans="1:10" ht="17.25" thickBot="1" x14ac:dyDescent="0.35">
      <c r="A89" s="129">
        <v>8241</v>
      </c>
      <c r="B89" s="134" t="s">
        <v>837</v>
      </c>
      <c r="C89" s="137" t="s">
        <v>835</v>
      </c>
      <c r="D89" s="214"/>
      <c r="E89" s="233"/>
      <c r="F89" s="213"/>
      <c r="G89" s="132"/>
      <c r="H89" s="132"/>
      <c r="I89" s="132"/>
      <c r="J89" s="132"/>
    </row>
    <row r="90" spans="1:10" ht="17.25" thickBot="1" x14ac:dyDescent="0.35">
      <c r="A90" s="129">
        <v>8250</v>
      </c>
      <c r="B90" s="134" t="s">
        <v>804</v>
      </c>
      <c r="C90" s="137" t="s">
        <v>836</v>
      </c>
      <c r="D90" s="214"/>
      <c r="E90" s="234"/>
      <c r="F90" s="235"/>
      <c r="G90" s="132"/>
      <c r="H90" s="132"/>
      <c r="I90" s="132"/>
      <c r="J90" s="132"/>
    </row>
  </sheetData>
  <protectedRanges>
    <protectedRange sqref="F80" name="Range23_1"/>
    <protectedRange sqref="F58:J58" name="Range21_1"/>
    <protectedRange sqref="E71:F72 F79:F80 F85:F86 E89:E90 D88:F88 D84:F84 D78:F78 D82:J82 D74:J74 D76:J76" name="Range5_1"/>
    <protectedRange sqref="E46:E47 D52 F36:J37 D39:J39 D41:J41 D35:J35 G42:J43 G45:J47 D49:J49 F52:J54 D51:J51 E42:E43 D45:F45" name="Range3_1"/>
    <protectedRange sqref="F24:J25 D27:J27 F32:J33 D31:J31 D29:J29 D23:J23 D19:J19 D17:J17" name="Range2_1"/>
    <protectedRange sqref="E57:J58 D60:J60 D56:J56 G61:J63 D62:J62 D66:J66 G67:J68 E61:E63 F67:F70" name="Range4_1"/>
    <protectedRange sqref="F57:J57" name="Range20_1"/>
    <protectedRange sqref="F52:J52" name="Range22_1"/>
    <protectedRange sqref="D21:J21" name="Range2_2_1"/>
  </protectedRanges>
  <mergeCells count="14">
    <mergeCell ref="D13:D14"/>
    <mergeCell ref="E13:F13"/>
    <mergeCell ref="G13:J13"/>
    <mergeCell ref="G7:J7"/>
    <mergeCell ref="G2:J2"/>
    <mergeCell ref="G3:J3"/>
    <mergeCell ref="G4:J4"/>
    <mergeCell ref="G5:J5"/>
    <mergeCell ref="G6:J6"/>
    <mergeCell ref="G1:J1"/>
    <mergeCell ref="G8:J8"/>
    <mergeCell ref="E9:I9"/>
    <mergeCell ref="A11:J11"/>
    <mergeCell ref="A12:J12"/>
  </mergeCells>
  <pageMargins left="0.2" right="0.2" top="0.25" bottom="0.25" header="0" footer="0"/>
  <pageSetup paperSize="9"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785"/>
  <sheetViews>
    <sheetView view="pageBreakPreview" zoomScaleSheetLayoutView="100" workbookViewId="0">
      <selection activeCell="N11" sqref="N11"/>
    </sheetView>
  </sheetViews>
  <sheetFormatPr defaultRowHeight="13.5" x14ac:dyDescent="0.25"/>
  <cols>
    <col min="1" max="1" width="6.140625" style="2" customWidth="1"/>
    <col min="2" max="2" width="3.85546875" style="2" customWidth="1"/>
    <col min="3" max="3" width="4.140625" style="2" customWidth="1"/>
    <col min="4" max="4" width="3.140625" style="2" customWidth="1"/>
    <col min="5" max="5" width="45.85546875" style="262" customWidth="1"/>
    <col min="6" max="6" width="5.85546875" style="2" customWidth="1"/>
    <col min="7" max="7" width="11.85546875" style="2" customWidth="1"/>
    <col min="8" max="8" width="11.140625" style="2" customWidth="1"/>
    <col min="9" max="9" width="11.85546875" style="2" customWidth="1"/>
    <col min="10" max="11" width="11.42578125" style="2" customWidth="1"/>
    <col min="12" max="12" width="11.7109375" style="2" customWidth="1"/>
    <col min="13" max="13" width="11.85546875" style="2" customWidth="1"/>
    <col min="14" max="14" width="15.85546875" style="2" customWidth="1"/>
    <col min="15" max="15" width="19.140625" style="2" bestFit="1" customWidth="1"/>
    <col min="16" max="16" width="20.28515625" style="2" customWidth="1"/>
    <col min="17" max="17" width="20.140625" style="2" customWidth="1"/>
    <col min="18" max="18" width="15" style="2" customWidth="1"/>
    <col min="19" max="20" width="11" style="2" customWidth="1"/>
    <col min="21" max="22" width="11.28515625" style="2" bestFit="1" customWidth="1"/>
    <col min="23" max="16384" width="9.140625" style="2"/>
  </cols>
  <sheetData>
    <row r="1" spans="1:22" x14ac:dyDescent="0.25">
      <c r="J1" s="90"/>
      <c r="K1" s="92" t="s">
        <v>1028</v>
      </c>
      <c r="L1" s="92"/>
      <c r="M1" s="90"/>
    </row>
    <row r="2" spans="1:22" s="90" customFormat="1" ht="13.5" customHeight="1" x14ac:dyDescent="0.25">
      <c r="A2" s="92"/>
      <c r="C2" s="92"/>
      <c r="E2" s="92"/>
      <c r="F2" s="92"/>
      <c r="G2" s="18"/>
      <c r="H2" s="18"/>
      <c r="I2" s="18"/>
      <c r="J2" s="293" t="s">
        <v>610</v>
      </c>
      <c r="K2" s="293"/>
      <c r="L2" s="293"/>
      <c r="M2" s="293"/>
    </row>
    <row r="3" spans="1:22" s="90" customFormat="1" ht="13.5" customHeight="1" x14ac:dyDescent="0.25">
      <c r="A3" s="92"/>
      <c r="C3" s="92"/>
      <c r="E3" s="92"/>
      <c r="F3" s="92"/>
      <c r="G3" s="18"/>
      <c r="H3" s="18"/>
      <c r="I3" s="18"/>
      <c r="J3" s="293" t="s">
        <v>1027</v>
      </c>
      <c r="K3" s="293"/>
      <c r="L3" s="293"/>
      <c r="M3" s="293"/>
    </row>
    <row r="4" spans="1:22" s="90" customFormat="1" ht="13.5" customHeight="1" x14ac:dyDescent="0.25">
      <c r="A4" s="92"/>
      <c r="C4" s="92"/>
      <c r="E4" s="92"/>
      <c r="F4" s="92"/>
      <c r="G4" s="18"/>
      <c r="H4" s="18"/>
      <c r="I4" s="18"/>
      <c r="J4" s="292" t="s">
        <v>1030</v>
      </c>
      <c r="K4" s="292"/>
      <c r="L4" s="292"/>
      <c r="M4" s="292"/>
    </row>
    <row r="5" spans="1:22" s="90" customFormat="1" ht="27" customHeight="1" x14ac:dyDescent="0.25">
      <c r="A5" s="92"/>
      <c r="C5" s="92"/>
      <c r="E5" s="92"/>
      <c r="F5" s="92"/>
      <c r="G5" s="253"/>
      <c r="H5" s="253"/>
      <c r="I5" s="253"/>
      <c r="J5" s="294" t="s">
        <v>1026</v>
      </c>
      <c r="K5" s="294"/>
      <c r="L5" s="294"/>
      <c r="M5" s="294"/>
      <c r="P5" s="277">
        <f>+G15-'6.Havelurd '!D16-'1. Ekamutner'!D16</f>
        <v>-2.6000003330409527E-2</v>
      </c>
      <c r="Q5" s="277">
        <f>+H15-'6.Havelurd '!E16-'1. Ekamutner'!E16</f>
        <v>6.9999974220991135E-3</v>
      </c>
      <c r="R5" s="277">
        <f>+I15-'6.Havelurd '!F16-'1. Ekamutner'!F16</f>
        <v>-3.300000075250864E-2</v>
      </c>
      <c r="S5" s="277">
        <f>+J15-'6.Havelurd '!G16-'1. Ekamutner'!G16</f>
        <v>0</v>
      </c>
      <c r="T5" s="277">
        <f>+K15-'6.Havelurd '!H16-'1. Ekamutner'!H16</f>
        <v>0</v>
      </c>
      <c r="U5" s="277">
        <f>+L15-'6.Havelurd '!I16-'1. Ekamutner'!I16</f>
        <v>0</v>
      </c>
      <c r="V5" s="277">
        <f>+M15-'6.Havelurd '!J16-'1. Ekamutner'!J16</f>
        <v>-2.6000003330409527E-2</v>
      </c>
    </row>
    <row r="6" spans="1:22" s="90" customFormat="1" ht="13.5" customHeight="1" x14ac:dyDescent="0.25">
      <c r="A6" s="92"/>
      <c r="C6" s="92"/>
      <c r="E6" s="92"/>
      <c r="F6" s="92"/>
      <c r="G6" s="18"/>
      <c r="H6" s="18"/>
      <c r="I6" s="18"/>
      <c r="J6" s="293" t="s">
        <v>610</v>
      </c>
      <c r="K6" s="293"/>
      <c r="L6" s="293"/>
      <c r="M6" s="293"/>
    </row>
    <row r="7" spans="1:22" s="90" customFormat="1" ht="13.5" customHeight="1" x14ac:dyDescent="0.25">
      <c r="A7" s="92"/>
      <c r="C7" s="92"/>
      <c r="E7" s="92"/>
      <c r="F7" s="92"/>
      <c r="G7" s="263"/>
      <c r="H7" s="263"/>
      <c r="I7" s="263"/>
      <c r="J7" s="293" t="s">
        <v>867</v>
      </c>
      <c r="K7" s="293"/>
      <c r="L7" s="293"/>
      <c r="M7" s="293"/>
      <c r="P7" s="277">
        <f>+G15-'1. Ekamutner'!D16</f>
        <v>571759.45979999658</v>
      </c>
      <c r="Q7" s="277">
        <f>+H15-'1. Ekamutner'!E16</f>
        <v>64980.449999997392</v>
      </c>
      <c r="R7" s="277">
        <f>+I15-'1. Ekamutner'!F16</f>
        <v>506779.00979999918</v>
      </c>
      <c r="S7" s="277">
        <f>+J15-'1. Ekamutner'!G16</f>
        <v>571759.48579999991</v>
      </c>
      <c r="T7" s="277">
        <f>+K15-'1. Ekamutner'!H16</f>
        <v>571759.48579999991</v>
      </c>
      <c r="U7" s="277">
        <f>+L15-'1. Ekamutner'!I16</f>
        <v>571759.48579999898</v>
      </c>
      <c r="V7" s="277">
        <f>+M15-'1. Ekamutner'!J16</f>
        <v>571759.45979999658</v>
      </c>
    </row>
    <row r="8" spans="1:22" s="90" customFormat="1" ht="13.5" customHeight="1" x14ac:dyDescent="0.25">
      <c r="A8" s="92"/>
      <c r="C8" s="92"/>
      <c r="E8" s="92"/>
      <c r="F8" s="92"/>
      <c r="G8" s="18"/>
      <c r="H8" s="18"/>
      <c r="I8" s="18"/>
      <c r="J8" s="292" t="s">
        <v>1031</v>
      </c>
      <c r="K8" s="292"/>
      <c r="L8" s="292"/>
      <c r="M8" s="292"/>
    </row>
    <row r="9" spans="1:22" s="19" customFormat="1" ht="12.75" customHeight="1" x14ac:dyDescent="0.25">
      <c r="A9" s="17"/>
      <c r="B9" s="18"/>
      <c r="C9" s="17"/>
      <c r="E9" s="262"/>
      <c r="F9" s="17"/>
      <c r="G9" s="264"/>
      <c r="H9" s="264"/>
      <c r="I9" s="264"/>
      <c r="J9" s="264"/>
      <c r="K9" s="264"/>
      <c r="L9" s="264"/>
      <c r="M9" s="264"/>
    </row>
    <row r="10" spans="1:22" ht="20.25" x14ac:dyDescent="0.35">
      <c r="A10" s="62" t="s">
        <v>142</v>
      </c>
      <c r="E10" s="337" t="s">
        <v>646</v>
      </c>
      <c r="F10" s="337"/>
      <c r="G10" s="337"/>
      <c r="H10" s="63"/>
      <c r="J10" s="152"/>
      <c r="K10" s="152"/>
      <c r="L10" s="152"/>
      <c r="M10" s="152"/>
    </row>
    <row r="11" spans="1:22" ht="54" customHeight="1" x14ac:dyDescent="0.35">
      <c r="A11" s="338" t="s">
        <v>611</v>
      </c>
      <c r="B11" s="338"/>
      <c r="C11" s="338"/>
      <c r="D11" s="338"/>
      <c r="E11" s="338"/>
      <c r="F11" s="338"/>
      <c r="G11" s="338"/>
      <c r="H11" s="338"/>
      <c r="I11" s="338"/>
      <c r="J11" s="338"/>
      <c r="K11" s="338"/>
      <c r="L11" s="338"/>
      <c r="M11" s="338"/>
      <c r="P11" s="21">
        <f>+G15-'2.Gorcarakan tsaxs'!F16</f>
        <v>0</v>
      </c>
      <c r="Q11" s="21">
        <f>+H15-'2.Gorcarakan tsaxs'!G16</f>
        <v>0</v>
      </c>
      <c r="R11" s="21">
        <f>+I15-'2.Gorcarakan tsaxs'!H16</f>
        <v>0</v>
      </c>
      <c r="S11" s="21">
        <f>+J15-'2.Gorcarakan tsaxs'!I16</f>
        <v>0</v>
      </c>
      <c r="T11" s="21">
        <f>+K15-'2.Gorcarakan tsaxs'!J16</f>
        <v>0</v>
      </c>
      <c r="U11" s="21">
        <f>+L15-'2.Gorcarakan tsaxs'!K16</f>
        <v>0</v>
      </c>
      <c r="V11" s="21">
        <f>+M15-'2.Gorcarakan tsaxs'!L16</f>
        <v>0</v>
      </c>
    </row>
    <row r="12" spans="1:22" ht="17.25" customHeight="1" x14ac:dyDescent="0.25">
      <c r="A12" s="332" t="s">
        <v>143</v>
      </c>
      <c r="B12" s="333" t="s">
        <v>144</v>
      </c>
      <c r="C12" s="340" t="s">
        <v>145</v>
      </c>
      <c r="D12" s="334" t="s">
        <v>146</v>
      </c>
      <c r="E12" s="335" t="s">
        <v>147</v>
      </c>
      <c r="F12" s="339" t="s">
        <v>148</v>
      </c>
      <c r="G12" s="341" t="s">
        <v>607</v>
      </c>
      <c r="H12" s="343" t="s">
        <v>149</v>
      </c>
      <c r="I12" s="343"/>
      <c r="J12" s="298" t="s">
        <v>372</v>
      </c>
      <c r="K12" s="299"/>
      <c r="L12" s="299"/>
      <c r="M12" s="300"/>
    </row>
    <row r="13" spans="1:22" ht="64.5" customHeight="1" x14ac:dyDescent="0.25">
      <c r="A13" s="332"/>
      <c r="B13" s="332"/>
      <c r="C13" s="332"/>
      <c r="D13" s="332"/>
      <c r="E13" s="336"/>
      <c r="F13" s="339"/>
      <c r="G13" s="342"/>
      <c r="H13" s="13" t="s">
        <v>150</v>
      </c>
      <c r="I13" s="13" t="s">
        <v>151</v>
      </c>
      <c r="J13" s="251" t="s">
        <v>191</v>
      </c>
      <c r="K13" s="251" t="s">
        <v>192</v>
      </c>
      <c r="L13" s="251" t="s">
        <v>193</v>
      </c>
      <c r="M13" s="251" t="s">
        <v>194</v>
      </c>
      <c r="P13" s="21">
        <f>+G15-'3.Tntesagitakan tsaxs'!D17</f>
        <v>0</v>
      </c>
      <c r="Q13" s="21">
        <f>+H15-'3.Tntesagitakan tsaxs'!E17</f>
        <v>0</v>
      </c>
      <c r="R13" s="21">
        <f>+I15-'3.Tntesagitakan tsaxs'!F17</f>
        <v>0</v>
      </c>
      <c r="S13" s="21">
        <f>+J15-'3.Tntesagitakan tsaxs'!G17</f>
        <v>0</v>
      </c>
      <c r="T13" s="21">
        <f>+K15-'3.Tntesagitakan tsaxs'!H17</f>
        <v>0</v>
      </c>
      <c r="U13" s="21">
        <f>+L15-'3.Tntesagitakan tsaxs'!I17</f>
        <v>0</v>
      </c>
      <c r="V13" s="21">
        <f>+M15-'3.Tntesagitakan tsaxs'!J17</f>
        <v>0</v>
      </c>
    </row>
    <row r="14" spans="1:22" x14ac:dyDescent="0.25">
      <c r="A14" s="64">
        <v>1</v>
      </c>
      <c r="B14" s="64">
        <v>2</v>
      </c>
      <c r="C14" s="64">
        <v>3</v>
      </c>
      <c r="D14" s="64">
        <v>4</v>
      </c>
      <c r="E14" s="76" t="s">
        <v>184</v>
      </c>
      <c r="F14" s="64"/>
      <c r="G14" s="64" t="s">
        <v>762</v>
      </c>
      <c r="H14" s="64">
        <v>7</v>
      </c>
      <c r="I14" s="64">
        <v>8</v>
      </c>
      <c r="J14" s="249">
        <v>7</v>
      </c>
      <c r="K14" s="250">
        <v>8</v>
      </c>
      <c r="L14" s="250">
        <v>9</v>
      </c>
      <c r="M14" s="250">
        <v>10</v>
      </c>
    </row>
    <row r="15" spans="1:22" ht="66.75" customHeight="1" x14ac:dyDescent="0.25">
      <c r="A15" s="64">
        <v>2000</v>
      </c>
      <c r="B15" s="64" t="s">
        <v>1</v>
      </c>
      <c r="C15" s="64" t="s">
        <v>0</v>
      </c>
      <c r="D15" s="64" t="s">
        <v>0</v>
      </c>
      <c r="E15" s="71" t="s">
        <v>152</v>
      </c>
      <c r="F15" s="64"/>
      <c r="G15" s="21">
        <f>G16+G130+G163+G219+G354+G409+G465+G539+G637+G706</f>
        <v>7160115.6817999976</v>
      </c>
      <c r="H15" s="21">
        <f>H16+H130+H163+H219+H354+H409+H465+H539+H637+H706+H773</f>
        <v>4739166.8419999983</v>
      </c>
      <c r="I15" s="21">
        <f>+I16+I130+I163+I219+I354+I409+I465+I539+I637+I706</f>
        <v>2767833.5397999994</v>
      </c>
      <c r="J15" s="21">
        <f>J16+J130+J163+J219+J354+J409+J465+J539+J637+J706</f>
        <v>3124486.8635936505</v>
      </c>
      <c r="K15" s="21">
        <f>K16+K130+K163+K219+K354+K409+K465+K539+K637+K706</f>
        <v>4256052.6413873015</v>
      </c>
      <c r="L15" s="21">
        <f>L16+L130+L163+L219+L354+L409+L465+L539+L637+L706</f>
        <v>5567975.8893873012</v>
      </c>
      <c r="M15" s="21">
        <f>M16+M130+M163+M219+M354+M409+M465+M539+M637+M706</f>
        <v>7160115.6817999976</v>
      </c>
      <c r="P15" s="21">
        <v>7160115.6817999976</v>
      </c>
      <c r="Q15" s="21">
        <v>4739166.8419999992</v>
      </c>
      <c r="R15" s="21">
        <v>2767833.5397999994</v>
      </c>
      <c r="S15" s="21">
        <v>3124486.8635936505</v>
      </c>
      <c r="T15" s="21">
        <v>4256052.6413873015</v>
      </c>
      <c r="U15" s="21">
        <v>5567975.8893873021</v>
      </c>
      <c r="V15" s="21">
        <v>7160115.6817999976</v>
      </c>
    </row>
    <row r="16" spans="1:22" ht="66.75" customHeight="1" x14ac:dyDescent="0.25">
      <c r="A16" s="64">
        <v>2100</v>
      </c>
      <c r="B16" s="64" t="s">
        <v>2</v>
      </c>
      <c r="C16" s="64">
        <v>0</v>
      </c>
      <c r="D16" s="64">
        <v>0</v>
      </c>
      <c r="E16" s="71" t="s">
        <v>153</v>
      </c>
      <c r="F16" s="64"/>
      <c r="G16" s="21">
        <f>+G18+G68+G88+G94+G101+G114+G120</f>
        <v>938027.49199999962</v>
      </c>
      <c r="H16" s="21">
        <f>+H18+H68+H88+H94+H101+H114+H120</f>
        <v>882078.36199999962</v>
      </c>
      <c r="I16" s="21">
        <f>+I18+I68+I88+I94+I101+I114+I120</f>
        <v>55949.130000000005</v>
      </c>
      <c r="J16" s="21">
        <f>+J18+J66+J88+J94+J101+J114+J120</f>
        <v>268536.45664285746</v>
      </c>
      <c r="K16" s="21">
        <f>+K18+K66+K88+K94+K101+K114+K120</f>
        <v>400467.08453174517</v>
      </c>
      <c r="L16" s="21">
        <f>+L18+L66+L88+L94+L101+L114+L120</f>
        <v>653259.78352777648</v>
      </c>
      <c r="M16" s="21">
        <f>+M18+M66+M88+M94+M101+M114+M120</f>
        <v>938027.49199999962</v>
      </c>
      <c r="P16" s="270">
        <f>+G15-P15</f>
        <v>0</v>
      </c>
      <c r="Q16" s="270">
        <f t="shared" ref="Q16:V16" si="0">+H15-Q15</f>
        <v>0</v>
      </c>
      <c r="R16" s="270">
        <f t="shared" si="0"/>
        <v>0</v>
      </c>
      <c r="S16" s="270">
        <f t="shared" si="0"/>
        <v>0</v>
      </c>
      <c r="T16" s="270">
        <f t="shared" si="0"/>
        <v>0</v>
      </c>
      <c r="U16" s="270">
        <f t="shared" si="0"/>
        <v>0</v>
      </c>
      <c r="V16" s="270">
        <f t="shared" si="0"/>
        <v>0</v>
      </c>
    </row>
    <row r="17" spans="1:18" x14ac:dyDescent="0.25">
      <c r="A17" s="64"/>
      <c r="B17" s="64"/>
      <c r="C17" s="64"/>
      <c r="D17" s="64"/>
      <c r="E17" s="71" t="s">
        <v>154</v>
      </c>
      <c r="F17" s="64"/>
      <c r="G17" s="21"/>
      <c r="H17" s="21"/>
      <c r="I17" s="21"/>
      <c r="J17" s="21"/>
      <c r="K17" s="21"/>
      <c r="L17" s="21"/>
      <c r="M17" s="21"/>
    </row>
    <row r="18" spans="1:18" ht="68.25" customHeight="1" x14ac:dyDescent="0.25">
      <c r="A18" s="64">
        <v>2110</v>
      </c>
      <c r="B18" s="64" t="s">
        <v>2</v>
      </c>
      <c r="C18" s="64">
        <v>1</v>
      </c>
      <c r="D18" s="64">
        <v>0</v>
      </c>
      <c r="E18" s="71" t="s">
        <v>155</v>
      </c>
      <c r="F18" s="64"/>
      <c r="G18" s="21">
        <f>G20+G51+G55</f>
        <v>729817.49199999962</v>
      </c>
      <c r="H18" s="21">
        <f t="shared" ref="H18:M18" si="1">H20+H51+H55</f>
        <v>686028.36199999962</v>
      </c>
      <c r="I18" s="21">
        <f t="shared" si="1"/>
        <v>43789.130000000005</v>
      </c>
      <c r="J18" s="21">
        <f t="shared" si="1"/>
        <v>218020.49096825422</v>
      </c>
      <c r="K18" s="21">
        <f t="shared" si="1"/>
        <v>348720.96012698335</v>
      </c>
      <c r="L18" s="21">
        <f t="shared" si="1"/>
        <v>569440.25971825316</v>
      </c>
      <c r="M18" s="21">
        <f t="shared" si="1"/>
        <v>729817.49199999962</v>
      </c>
    </row>
    <row r="19" spans="1:18" x14ac:dyDescent="0.25">
      <c r="A19" s="64"/>
      <c r="B19" s="64"/>
      <c r="C19" s="64"/>
      <c r="D19" s="64"/>
      <c r="E19" s="71" t="s">
        <v>156</v>
      </c>
      <c r="F19" s="64"/>
      <c r="G19" s="21"/>
      <c r="H19" s="21"/>
      <c r="I19" s="21"/>
      <c r="J19" s="21"/>
      <c r="K19" s="21"/>
      <c r="L19" s="21"/>
      <c r="M19" s="21"/>
    </row>
    <row r="20" spans="1:18" ht="35.25" customHeight="1" x14ac:dyDescent="0.25">
      <c r="A20" s="64">
        <v>2111</v>
      </c>
      <c r="B20" s="64" t="s">
        <v>2</v>
      </c>
      <c r="C20" s="64">
        <v>1</v>
      </c>
      <c r="D20" s="64">
        <v>1</v>
      </c>
      <c r="E20" s="71" t="s">
        <v>157</v>
      </c>
      <c r="F20" s="64"/>
      <c r="G20" s="21">
        <f>SUM(G21:G50)</f>
        <v>729817.49199999962</v>
      </c>
      <c r="H20" s="21">
        <f t="shared" ref="H20:M20" si="2">SUM(H21:H50)</f>
        <v>686028.36199999962</v>
      </c>
      <c r="I20" s="21">
        <f t="shared" si="2"/>
        <v>43789.130000000005</v>
      </c>
      <c r="J20" s="21">
        <f t="shared" si="2"/>
        <v>218020.49096825422</v>
      </c>
      <c r="K20" s="21">
        <f t="shared" si="2"/>
        <v>348720.96012698335</v>
      </c>
      <c r="L20" s="21">
        <f t="shared" si="2"/>
        <v>569440.25971825316</v>
      </c>
      <c r="M20" s="21">
        <f t="shared" si="2"/>
        <v>729817.49199999962</v>
      </c>
      <c r="Q20" s="273"/>
    </row>
    <row r="21" spans="1:18" ht="35.25" customHeight="1" x14ac:dyDescent="0.25">
      <c r="A21" s="64"/>
      <c r="B21" s="64"/>
      <c r="C21" s="64"/>
      <c r="D21" s="64"/>
      <c r="E21" s="71" t="s">
        <v>158</v>
      </c>
      <c r="F21" s="64">
        <v>4111</v>
      </c>
      <c r="G21" s="21">
        <f>+H21+I21</f>
        <v>553958.03300000005</v>
      </c>
      <c r="H21" s="21">
        <v>553958.03300000005</v>
      </c>
      <c r="I21" s="21"/>
      <c r="J21" s="146">
        <v>155170.193119048</v>
      </c>
      <c r="K21" s="146">
        <v>257986.52109523749</v>
      </c>
      <c r="L21" s="146">
        <v>438759.25482539728</v>
      </c>
      <c r="M21" s="146">
        <f t="shared" ref="M21:M50" si="3">+G21</f>
        <v>553958.03300000005</v>
      </c>
      <c r="O21" s="273"/>
      <c r="P21" s="273"/>
    </row>
    <row r="22" spans="1:18" ht="27" x14ac:dyDescent="0.25">
      <c r="A22" s="64"/>
      <c r="B22" s="64"/>
      <c r="C22" s="64"/>
      <c r="D22" s="64"/>
      <c r="E22" s="71" t="s">
        <v>1020</v>
      </c>
      <c r="F22" s="64" t="s">
        <v>21</v>
      </c>
      <c r="G22" s="21">
        <f t="shared" ref="G22:G41" si="4">SUM(H22:I22)</f>
        <v>0</v>
      </c>
      <c r="H22" s="21">
        <v>0</v>
      </c>
      <c r="I22" s="21"/>
      <c r="J22" s="146">
        <v>0</v>
      </c>
      <c r="K22" s="146">
        <v>0</v>
      </c>
      <c r="L22" s="146">
        <v>0</v>
      </c>
      <c r="M22" s="146">
        <f t="shared" si="3"/>
        <v>0</v>
      </c>
    </row>
    <row r="23" spans="1:18" x14ac:dyDescent="0.25">
      <c r="A23" s="64"/>
      <c r="B23" s="64"/>
      <c r="C23" s="64"/>
      <c r="D23" s="64"/>
      <c r="E23" s="72" t="s">
        <v>185</v>
      </c>
      <c r="F23" s="64">
        <v>4212</v>
      </c>
      <c r="G23" s="21">
        <f t="shared" si="4"/>
        <v>17126.0789999995</v>
      </c>
      <c r="H23" s="21">
        <v>17126.0789999995</v>
      </c>
      <c r="I23" s="21"/>
      <c r="J23" s="146">
        <v>7156.9565793649599</v>
      </c>
      <c r="K23" s="146">
        <v>12367.9231587299</v>
      </c>
      <c r="L23" s="146">
        <v>14663.0079087298</v>
      </c>
      <c r="M23" s="146">
        <f t="shared" si="3"/>
        <v>17126.0789999995</v>
      </c>
      <c r="N23" s="153"/>
      <c r="P23" s="153"/>
      <c r="Q23" s="153"/>
      <c r="R23" s="153"/>
    </row>
    <row r="24" spans="1:18" x14ac:dyDescent="0.25">
      <c r="A24" s="64"/>
      <c r="B24" s="64"/>
      <c r="C24" s="64"/>
      <c r="D24" s="64"/>
      <c r="E24" s="71" t="s">
        <v>159</v>
      </c>
      <c r="F24" s="64">
        <v>4213</v>
      </c>
      <c r="G24" s="21">
        <f t="shared" si="4"/>
        <v>3684.5499999999993</v>
      </c>
      <c r="H24" s="21">
        <v>3684.5499999999993</v>
      </c>
      <c r="I24" s="21"/>
      <c r="J24" s="146">
        <v>295.71111111110997</v>
      </c>
      <c r="K24" s="146">
        <v>706.82222222220003</v>
      </c>
      <c r="L24" s="146">
        <v>3156.77</v>
      </c>
      <c r="M24" s="146">
        <f t="shared" si="3"/>
        <v>3684.5499999999993</v>
      </c>
      <c r="N24" s="153"/>
    </row>
    <row r="25" spans="1:18" x14ac:dyDescent="0.25">
      <c r="A25" s="64"/>
      <c r="B25" s="64"/>
      <c r="C25" s="64"/>
      <c r="D25" s="64"/>
      <c r="E25" s="71" t="s">
        <v>160</v>
      </c>
      <c r="F25" s="64">
        <v>4214</v>
      </c>
      <c r="G25" s="21">
        <f t="shared" si="4"/>
        <v>6371.5</v>
      </c>
      <c r="H25" s="21">
        <v>6371.5</v>
      </c>
      <c r="I25" s="21"/>
      <c r="J25" s="146">
        <v>1696.8968253968255</v>
      </c>
      <c r="K25" s="146">
        <v>3222.2936507936511</v>
      </c>
      <c r="L25" s="146">
        <v>4772.2936507936511</v>
      </c>
      <c r="M25" s="146">
        <f t="shared" si="3"/>
        <v>6371.5</v>
      </c>
    </row>
    <row r="26" spans="1:18" x14ac:dyDescent="0.25">
      <c r="A26" s="64"/>
      <c r="B26" s="64"/>
      <c r="C26" s="64"/>
      <c r="D26" s="64"/>
      <c r="E26" s="71" t="s">
        <v>161</v>
      </c>
      <c r="F26" s="64">
        <v>4215</v>
      </c>
      <c r="G26" s="21">
        <f t="shared" si="4"/>
        <v>10500</v>
      </c>
      <c r="H26" s="21">
        <v>10500</v>
      </c>
      <c r="I26" s="21"/>
      <c r="J26" s="146">
        <v>738.09523809523807</v>
      </c>
      <c r="K26" s="146">
        <v>1476.1904761904761</v>
      </c>
      <c r="L26" s="146">
        <v>10500</v>
      </c>
      <c r="M26" s="146">
        <f t="shared" si="3"/>
        <v>10500</v>
      </c>
      <c r="N26" s="153"/>
    </row>
    <row r="27" spans="1:18" x14ac:dyDescent="0.25">
      <c r="A27" s="64"/>
      <c r="B27" s="64"/>
      <c r="C27" s="64"/>
      <c r="D27" s="64"/>
      <c r="E27" s="71" t="s">
        <v>609</v>
      </c>
      <c r="F27" s="64">
        <v>4216</v>
      </c>
      <c r="G27" s="21">
        <f t="shared" si="4"/>
        <v>400</v>
      </c>
      <c r="H27" s="21">
        <v>400</v>
      </c>
      <c r="I27" s="21"/>
      <c r="J27" s="146">
        <v>98.412698412698404</v>
      </c>
      <c r="K27" s="146">
        <v>196.82539682539681</v>
      </c>
      <c r="L27" s="146">
        <v>296.82539682539681</v>
      </c>
      <c r="M27" s="146">
        <f t="shared" si="3"/>
        <v>400</v>
      </c>
    </row>
    <row r="28" spans="1:18" x14ac:dyDescent="0.25">
      <c r="A28" s="64"/>
      <c r="B28" s="64"/>
      <c r="C28" s="64"/>
      <c r="D28" s="64"/>
      <c r="E28" s="71" t="s">
        <v>162</v>
      </c>
      <c r="F28" s="64">
        <v>4217</v>
      </c>
      <c r="G28" s="21">
        <f t="shared" si="4"/>
        <v>0</v>
      </c>
      <c r="H28" s="21">
        <v>0</v>
      </c>
      <c r="I28" s="21"/>
      <c r="J28" s="146">
        <v>0</v>
      </c>
      <c r="K28" s="146">
        <v>0</v>
      </c>
      <c r="L28" s="146">
        <v>0</v>
      </c>
      <c r="M28" s="146">
        <f t="shared" si="3"/>
        <v>0</v>
      </c>
    </row>
    <row r="29" spans="1:18" x14ac:dyDescent="0.25">
      <c r="A29" s="64"/>
      <c r="B29" s="64"/>
      <c r="C29" s="64"/>
      <c r="D29" s="64"/>
      <c r="E29" s="71" t="s">
        <v>163</v>
      </c>
      <c r="F29" s="64">
        <v>4221</v>
      </c>
      <c r="G29" s="21">
        <f t="shared" si="4"/>
        <v>1500</v>
      </c>
      <c r="H29" s="21">
        <v>1500</v>
      </c>
      <c r="I29" s="21"/>
      <c r="J29" s="146">
        <v>369.04761904761904</v>
      </c>
      <c r="K29" s="146">
        <v>738.09523809523807</v>
      </c>
      <c r="L29" s="146">
        <v>1113.0952380952381</v>
      </c>
      <c r="M29" s="146">
        <f t="shared" si="3"/>
        <v>1500</v>
      </c>
    </row>
    <row r="30" spans="1:18" x14ac:dyDescent="0.25">
      <c r="A30" s="64"/>
      <c r="B30" s="64"/>
      <c r="C30" s="64"/>
      <c r="D30" s="64"/>
      <c r="E30" s="71" t="s">
        <v>164</v>
      </c>
      <c r="F30" s="64">
        <v>4222</v>
      </c>
      <c r="G30" s="21">
        <f t="shared" si="4"/>
        <v>500</v>
      </c>
      <c r="H30" s="21">
        <v>500</v>
      </c>
      <c r="I30" s="21"/>
      <c r="J30" s="146">
        <v>500</v>
      </c>
      <c r="K30" s="146">
        <v>500</v>
      </c>
      <c r="L30" s="146">
        <v>500</v>
      </c>
      <c r="M30" s="146">
        <f t="shared" si="3"/>
        <v>500</v>
      </c>
      <c r="N30" s="153"/>
    </row>
    <row r="31" spans="1:18" x14ac:dyDescent="0.25">
      <c r="A31" s="64"/>
      <c r="B31" s="64"/>
      <c r="C31" s="64"/>
      <c r="D31" s="64"/>
      <c r="E31" s="71" t="s">
        <v>1021</v>
      </c>
      <c r="F31" s="64" t="s">
        <v>35</v>
      </c>
      <c r="G31" s="21">
        <f t="shared" si="4"/>
        <v>8000</v>
      </c>
      <c r="H31" s="21">
        <v>8000</v>
      </c>
      <c r="I31" s="21"/>
      <c r="J31" s="146">
        <v>4182.5396825397347</v>
      </c>
      <c r="K31" s="146">
        <v>4920.6349206349723</v>
      </c>
      <c r="L31" s="146">
        <v>7226.1904761902988</v>
      </c>
      <c r="M31" s="146">
        <f t="shared" si="3"/>
        <v>8000</v>
      </c>
      <c r="O31" s="153"/>
    </row>
    <row r="32" spans="1:18" x14ac:dyDescent="0.25">
      <c r="A32" s="64"/>
      <c r="B32" s="64"/>
      <c r="C32" s="64"/>
      <c r="D32" s="64"/>
      <c r="E32" s="71" t="s">
        <v>165</v>
      </c>
      <c r="F32" s="64">
        <v>4234</v>
      </c>
      <c r="G32" s="21">
        <f t="shared" si="4"/>
        <v>5466</v>
      </c>
      <c r="H32" s="21">
        <v>5466</v>
      </c>
      <c r="I32" s="21"/>
      <c r="J32" s="146">
        <v>1696.1587301587301</v>
      </c>
      <c r="K32" s="146">
        <v>2926.3174603174602</v>
      </c>
      <c r="L32" s="146">
        <v>4176.3174603174602</v>
      </c>
      <c r="M32" s="146">
        <f t="shared" si="3"/>
        <v>5466</v>
      </c>
      <c r="P32" s="153"/>
      <c r="Q32" s="153"/>
      <c r="R32" s="153"/>
    </row>
    <row r="33" spans="1:17" x14ac:dyDescent="0.25">
      <c r="A33" s="64"/>
      <c r="B33" s="64"/>
      <c r="C33" s="64"/>
      <c r="D33" s="64"/>
      <c r="E33" s="71" t="s">
        <v>166</v>
      </c>
      <c r="F33" s="64">
        <v>4237</v>
      </c>
      <c r="G33" s="21">
        <f t="shared" si="4"/>
        <v>17147.099999999999</v>
      </c>
      <c r="H33" s="21">
        <v>17147.099999999999</v>
      </c>
      <c r="I33" s="21"/>
      <c r="J33" s="146">
        <v>6476.465079365079</v>
      </c>
      <c r="K33" s="146">
        <v>9305.8301587301576</v>
      </c>
      <c r="L33" s="146">
        <v>12180.830158730159</v>
      </c>
      <c r="M33" s="146">
        <f t="shared" si="3"/>
        <v>17147.099999999999</v>
      </c>
      <c r="O33" s="153"/>
      <c r="P33" s="270"/>
      <c r="Q33" s="270"/>
    </row>
    <row r="34" spans="1:17" x14ac:dyDescent="0.25">
      <c r="A34" s="64"/>
      <c r="B34" s="64"/>
      <c r="C34" s="64"/>
      <c r="D34" s="64"/>
      <c r="E34" s="71" t="s">
        <v>167</v>
      </c>
      <c r="F34" s="64">
        <v>4239</v>
      </c>
      <c r="G34" s="21">
        <f t="shared" si="4"/>
        <v>10980</v>
      </c>
      <c r="H34" s="21">
        <v>10980</v>
      </c>
      <c r="I34" s="21"/>
      <c r="J34" s="146">
        <v>4418.7301587301581</v>
      </c>
      <c r="K34" s="146">
        <v>8980</v>
      </c>
      <c r="L34" s="146">
        <v>8980</v>
      </c>
      <c r="M34" s="146">
        <f t="shared" si="3"/>
        <v>10980</v>
      </c>
      <c r="P34" s="273"/>
      <c r="Q34" s="273"/>
    </row>
    <row r="35" spans="1:17" x14ac:dyDescent="0.25">
      <c r="A35" s="64"/>
      <c r="B35" s="64"/>
      <c r="C35" s="64"/>
      <c r="D35" s="64"/>
      <c r="E35" s="71" t="s">
        <v>168</v>
      </c>
      <c r="F35" s="64">
        <v>4241</v>
      </c>
      <c r="G35" s="21">
        <f t="shared" si="4"/>
        <v>7200</v>
      </c>
      <c r="H35" s="21">
        <v>7200</v>
      </c>
      <c r="I35" s="21"/>
      <c r="J35" s="146">
        <v>3690.4761904761904</v>
      </c>
      <c r="K35" s="146">
        <v>7200</v>
      </c>
      <c r="L35" s="146">
        <v>7200</v>
      </c>
      <c r="M35" s="146">
        <f t="shared" si="3"/>
        <v>7200</v>
      </c>
      <c r="N35" s="153"/>
      <c r="O35" s="270"/>
      <c r="P35" s="270"/>
    </row>
    <row r="36" spans="1:17" ht="27" x14ac:dyDescent="0.25">
      <c r="A36" s="64"/>
      <c r="B36" s="64"/>
      <c r="C36" s="64"/>
      <c r="D36" s="64"/>
      <c r="E36" s="71" t="s">
        <v>1022</v>
      </c>
      <c r="F36" s="64" t="s">
        <v>42</v>
      </c>
      <c r="G36" s="21">
        <f t="shared" si="4"/>
        <v>0</v>
      </c>
      <c r="H36" s="21">
        <v>0</v>
      </c>
      <c r="I36" s="21"/>
      <c r="J36" s="146">
        <v>0</v>
      </c>
      <c r="K36" s="146">
        <v>0</v>
      </c>
      <c r="L36" s="146">
        <v>0</v>
      </c>
      <c r="M36" s="146">
        <f t="shared" si="3"/>
        <v>0</v>
      </c>
    </row>
    <row r="37" spans="1:17" x14ac:dyDescent="0.25">
      <c r="A37" s="64"/>
      <c r="B37" s="64"/>
      <c r="C37" s="64"/>
      <c r="D37" s="64"/>
      <c r="E37" s="71" t="s">
        <v>169</v>
      </c>
      <c r="F37" s="64">
        <v>4252</v>
      </c>
      <c r="G37" s="21">
        <f t="shared" si="4"/>
        <v>2844</v>
      </c>
      <c r="H37" s="21">
        <v>2844</v>
      </c>
      <c r="I37" s="21"/>
      <c r="J37" s="146">
        <v>413.04761904761904</v>
      </c>
      <c r="K37" s="146">
        <v>782.09523809523807</v>
      </c>
      <c r="L37" s="146">
        <v>2457.0952380952399</v>
      </c>
      <c r="M37" s="146">
        <f t="shared" si="3"/>
        <v>2844</v>
      </c>
      <c r="N37" s="153"/>
    </row>
    <row r="38" spans="1:17" x14ac:dyDescent="0.25">
      <c r="A38" s="64"/>
      <c r="B38" s="64"/>
      <c r="C38" s="64"/>
      <c r="D38" s="64"/>
      <c r="E38" s="71" t="s">
        <v>170</v>
      </c>
      <c r="F38" s="64">
        <v>4261</v>
      </c>
      <c r="G38" s="21">
        <f t="shared" si="4"/>
        <v>5000</v>
      </c>
      <c r="H38" s="21">
        <v>5000</v>
      </c>
      <c r="I38" s="21"/>
      <c r="J38" s="146">
        <v>1230.1587301587301</v>
      </c>
      <c r="K38" s="146">
        <v>5000</v>
      </c>
      <c r="L38" s="146">
        <v>5000</v>
      </c>
      <c r="M38" s="146">
        <f t="shared" si="3"/>
        <v>5000</v>
      </c>
    </row>
    <row r="39" spans="1:17" x14ac:dyDescent="0.25">
      <c r="A39" s="64"/>
      <c r="B39" s="64"/>
      <c r="C39" s="64"/>
      <c r="D39" s="64"/>
      <c r="E39" s="71" t="s">
        <v>171</v>
      </c>
      <c r="F39" s="64">
        <v>4264</v>
      </c>
      <c r="G39" s="21">
        <f t="shared" si="4"/>
        <v>21128.799999999999</v>
      </c>
      <c r="H39" s="21">
        <v>21128.799999999999</v>
      </c>
      <c r="I39" s="21"/>
      <c r="J39" s="146">
        <v>9412.5841269841276</v>
      </c>
      <c r="K39" s="146">
        <v>9412.5841269841276</v>
      </c>
      <c r="L39" s="146">
        <v>19128.8</v>
      </c>
      <c r="M39" s="146">
        <f t="shared" si="3"/>
        <v>21128.799999999999</v>
      </c>
    </row>
    <row r="40" spans="1:17" x14ac:dyDescent="0.25">
      <c r="A40" s="64"/>
      <c r="B40" s="64"/>
      <c r="C40" s="64"/>
      <c r="D40" s="64"/>
      <c r="E40" s="71" t="s">
        <v>172</v>
      </c>
      <c r="F40" s="64">
        <v>4269</v>
      </c>
      <c r="G40" s="21">
        <f t="shared" si="4"/>
        <v>8172</v>
      </c>
      <c r="H40" s="21">
        <v>8172</v>
      </c>
      <c r="I40" s="21"/>
      <c r="J40" s="146">
        <v>2440.2539682539682</v>
      </c>
      <c r="K40" s="146">
        <v>4472</v>
      </c>
      <c r="L40" s="146">
        <v>6302.952380951494</v>
      </c>
      <c r="M40" s="146">
        <f t="shared" si="3"/>
        <v>8172</v>
      </c>
      <c r="N40" s="153"/>
      <c r="P40" s="153"/>
    </row>
    <row r="41" spans="1:17" ht="40.5" customHeight="1" x14ac:dyDescent="0.25">
      <c r="A41" s="64"/>
      <c r="B41" s="64"/>
      <c r="C41" s="64"/>
      <c r="D41" s="64"/>
      <c r="E41" s="71" t="s">
        <v>173</v>
      </c>
      <c r="F41" s="64">
        <v>4823</v>
      </c>
      <c r="G41" s="21">
        <f t="shared" si="4"/>
        <v>6050.3</v>
      </c>
      <c r="H41" s="21">
        <v>6050.3</v>
      </c>
      <c r="I41" s="21"/>
      <c r="J41" s="146">
        <v>542.363492063492</v>
      </c>
      <c r="K41" s="146">
        <v>1034.4269841269841</v>
      </c>
      <c r="L41" s="146">
        <v>5534.4269841269797</v>
      </c>
      <c r="M41" s="146">
        <f t="shared" si="3"/>
        <v>6050.3</v>
      </c>
    </row>
    <row r="42" spans="1:17" x14ac:dyDescent="0.25">
      <c r="A42" s="64"/>
      <c r="B42" s="64"/>
      <c r="C42" s="64"/>
      <c r="D42" s="64"/>
      <c r="E42" s="71" t="s">
        <v>174</v>
      </c>
      <c r="F42" s="64">
        <v>4861</v>
      </c>
      <c r="G42" s="21">
        <v>0</v>
      </c>
      <c r="H42" s="21">
        <f>+G42</f>
        <v>0</v>
      </c>
      <c r="I42" s="21"/>
      <c r="J42" s="146">
        <v>0</v>
      </c>
      <c r="K42" s="146">
        <v>0</v>
      </c>
      <c r="L42" s="146">
        <v>0</v>
      </c>
      <c r="M42" s="146">
        <f t="shared" si="3"/>
        <v>0</v>
      </c>
    </row>
    <row r="43" spans="1:17" x14ac:dyDescent="0.25">
      <c r="A43" s="64"/>
      <c r="B43" s="64"/>
      <c r="C43" s="64"/>
      <c r="D43" s="64"/>
      <c r="E43" s="71" t="s">
        <v>175</v>
      </c>
      <c r="F43" s="64">
        <v>5111</v>
      </c>
      <c r="G43" s="21">
        <v>0</v>
      </c>
      <c r="H43" s="21"/>
      <c r="I43" s="21">
        <f t="shared" ref="I43" si="5">+G43</f>
        <v>0</v>
      </c>
      <c r="J43" s="146">
        <v>0</v>
      </c>
      <c r="K43" s="146">
        <v>0</v>
      </c>
      <c r="L43" s="146">
        <v>0</v>
      </c>
      <c r="M43" s="146">
        <f t="shared" si="3"/>
        <v>0</v>
      </c>
    </row>
    <row r="44" spans="1:17" ht="27" x14ac:dyDescent="0.25">
      <c r="A44" s="64"/>
      <c r="B44" s="64"/>
      <c r="C44" s="64"/>
      <c r="D44" s="64"/>
      <c r="E44" s="71" t="s">
        <v>615</v>
      </c>
      <c r="F44" s="64" t="s">
        <v>92</v>
      </c>
      <c r="G44" s="21">
        <f>+I44</f>
        <v>17388.63</v>
      </c>
      <c r="H44" s="21"/>
      <c r="I44" s="21">
        <v>17388.63</v>
      </c>
      <c r="J44" s="146">
        <v>862.4</v>
      </c>
      <c r="K44" s="146">
        <v>862.4</v>
      </c>
      <c r="L44" s="146">
        <v>862.4</v>
      </c>
      <c r="M44" s="146">
        <f t="shared" si="3"/>
        <v>17388.63</v>
      </c>
      <c r="O44" s="153"/>
    </row>
    <row r="45" spans="1:17" x14ac:dyDescent="0.25">
      <c r="A45" s="64"/>
      <c r="B45" s="64"/>
      <c r="C45" s="64"/>
      <c r="D45" s="64"/>
      <c r="E45" s="73" t="s">
        <v>177</v>
      </c>
      <c r="F45" s="64">
        <v>5121</v>
      </c>
      <c r="G45" s="21">
        <f t="shared" ref="G45:G50" si="6">+I45</f>
        <v>0</v>
      </c>
      <c r="H45" s="21"/>
      <c r="I45" s="21">
        <v>0</v>
      </c>
      <c r="J45" s="146">
        <v>0</v>
      </c>
      <c r="K45" s="146">
        <v>0</v>
      </c>
      <c r="L45" s="146">
        <v>0</v>
      </c>
      <c r="M45" s="146">
        <f t="shared" si="3"/>
        <v>0</v>
      </c>
    </row>
    <row r="46" spans="1:17" ht="40.5" customHeight="1" x14ac:dyDescent="0.25">
      <c r="A46" s="64"/>
      <c r="B46" s="64"/>
      <c r="C46" s="64"/>
      <c r="D46" s="64"/>
      <c r="E46" s="71" t="s">
        <v>178</v>
      </c>
      <c r="F46" s="64">
        <v>5122</v>
      </c>
      <c r="G46" s="21">
        <f t="shared" si="6"/>
        <v>16630</v>
      </c>
      <c r="H46" s="21"/>
      <c r="I46" s="21">
        <v>16630</v>
      </c>
      <c r="J46" s="146">
        <v>16630</v>
      </c>
      <c r="K46" s="146">
        <v>16630</v>
      </c>
      <c r="L46" s="146">
        <v>16630</v>
      </c>
      <c r="M46" s="146">
        <f t="shared" si="3"/>
        <v>16630</v>
      </c>
    </row>
    <row r="47" spans="1:17" ht="48.75" customHeight="1" x14ac:dyDescent="0.25">
      <c r="A47" s="64"/>
      <c r="B47" s="64"/>
      <c r="C47" s="64"/>
      <c r="D47" s="64"/>
      <c r="E47" s="71" t="s">
        <v>614</v>
      </c>
      <c r="F47" s="64">
        <v>5132</v>
      </c>
      <c r="G47" s="21">
        <f t="shared" si="6"/>
        <v>0</v>
      </c>
      <c r="H47" s="21"/>
      <c r="I47" s="21">
        <v>0</v>
      </c>
      <c r="J47" s="146">
        <f>+G47/252*62</f>
        <v>0</v>
      </c>
      <c r="K47" s="146">
        <f>+G47/252*124</f>
        <v>0</v>
      </c>
      <c r="L47" s="146">
        <f>+G47/252*187</f>
        <v>0</v>
      </c>
      <c r="M47" s="146">
        <f t="shared" si="3"/>
        <v>0</v>
      </c>
    </row>
    <row r="48" spans="1:17" ht="48.75" customHeight="1" x14ac:dyDescent="0.25">
      <c r="A48" s="64"/>
      <c r="B48" s="64"/>
      <c r="C48" s="64"/>
      <c r="D48" s="278"/>
      <c r="E48" s="71" t="s">
        <v>507</v>
      </c>
      <c r="F48" s="64" t="s">
        <v>96</v>
      </c>
      <c r="G48" s="21">
        <f t="shared" si="6"/>
        <v>1264.4000000000001</v>
      </c>
      <c r="H48" s="21"/>
      <c r="I48" s="21">
        <v>1264.4000000000001</v>
      </c>
      <c r="J48" s="146"/>
      <c r="K48" s="146"/>
      <c r="L48" s="146"/>
      <c r="M48" s="146">
        <f t="shared" si="3"/>
        <v>1264.4000000000001</v>
      </c>
    </row>
    <row r="49" spans="1:13" ht="48.75" customHeight="1" x14ac:dyDescent="0.25">
      <c r="A49" s="64"/>
      <c r="B49" s="64"/>
      <c r="C49" s="64"/>
      <c r="D49" s="278"/>
      <c r="E49" s="71" t="s">
        <v>510</v>
      </c>
      <c r="F49" s="64" t="s">
        <v>99</v>
      </c>
      <c r="G49" s="21">
        <f t="shared" si="6"/>
        <v>160</v>
      </c>
      <c r="H49" s="21"/>
      <c r="I49" s="21">
        <v>160</v>
      </c>
      <c r="J49" s="146"/>
      <c r="K49" s="146"/>
      <c r="L49" s="146"/>
      <c r="M49" s="146">
        <f t="shared" si="3"/>
        <v>160</v>
      </c>
    </row>
    <row r="50" spans="1:13" x14ac:dyDescent="0.25">
      <c r="A50" s="64"/>
      <c r="B50" s="64"/>
      <c r="C50" s="64"/>
      <c r="E50" s="71" t="s">
        <v>555</v>
      </c>
      <c r="F50" s="64">
        <v>5129</v>
      </c>
      <c r="G50" s="21">
        <f t="shared" si="6"/>
        <v>8346.1</v>
      </c>
      <c r="H50" s="21"/>
      <c r="I50" s="21">
        <v>8346.1</v>
      </c>
      <c r="J50" s="146">
        <v>0</v>
      </c>
      <c r="K50" s="146">
        <v>0</v>
      </c>
      <c r="L50" s="146">
        <v>0</v>
      </c>
      <c r="M50" s="146">
        <f t="shared" si="3"/>
        <v>8346.1</v>
      </c>
    </row>
    <row r="51" spans="1:13" ht="27" x14ac:dyDescent="0.25">
      <c r="A51" s="64">
        <v>2112</v>
      </c>
      <c r="B51" s="64" t="s">
        <v>2</v>
      </c>
      <c r="C51" s="64">
        <v>1</v>
      </c>
      <c r="D51" s="64">
        <v>2</v>
      </c>
      <c r="E51" s="71" t="s">
        <v>179</v>
      </c>
      <c r="F51" s="64"/>
      <c r="G51" s="21"/>
      <c r="H51" s="21"/>
      <c r="I51" s="21"/>
      <c r="J51" s="21"/>
      <c r="K51" s="21"/>
      <c r="L51" s="21"/>
      <c r="M51" s="21"/>
    </row>
    <row r="52" spans="1:13" ht="40.5" x14ac:dyDescent="0.25">
      <c r="A52" s="64"/>
      <c r="B52" s="64"/>
      <c r="C52" s="64"/>
      <c r="D52" s="64"/>
      <c r="E52" s="71" t="s">
        <v>180</v>
      </c>
      <c r="F52" s="64"/>
      <c r="G52" s="21"/>
      <c r="H52" s="21"/>
      <c r="I52" s="21"/>
      <c r="J52" s="21"/>
      <c r="K52" s="21"/>
      <c r="L52" s="21"/>
      <c r="M52" s="21"/>
    </row>
    <row r="53" spans="1:13" ht="49.5" customHeight="1" x14ac:dyDescent="0.25">
      <c r="A53" s="64"/>
      <c r="B53" s="64"/>
      <c r="C53" s="64"/>
      <c r="D53" s="64"/>
      <c r="E53" s="265"/>
      <c r="F53" s="64"/>
      <c r="G53" s="21"/>
      <c r="H53" s="21"/>
      <c r="I53" s="21"/>
      <c r="J53" s="21"/>
      <c r="K53" s="21"/>
      <c r="L53" s="21"/>
      <c r="M53" s="21"/>
    </row>
    <row r="54" spans="1:13" x14ac:dyDescent="0.25">
      <c r="A54" s="64">
        <v>2113</v>
      </c>
      <c r="B54" s="64" t="s">
        <v>2</v>
      </c>
      <c r="C54" s="64">
        <v>1</v>
      </c>
      <c r="D54" s="64">
        <v>3</v>
      </c>
      <c r="E54" s="265"/>
      <c r="F54" s="64"/>
      <c r="G54" s="21"/>
      <c r="H54" s="21"/>
      <c r="I54" s="21"/>
      <c r="J54" s="21"/>
      <c r="K54" s="21"/>
      <c r="L54" s="21"/>
      <c r="M54" s="21"/>
    </row>
    <row r="55" spans="1:13" x14ac:dyDescent="0.25">
      <c r="A55" s="64"/>
      <c r="B55" s="64"/>
      <c r="C55" s="64"/>
      <c r="D55" s="64"/>
      <c r="E55" s="71" t="s">
        <v>186</v>
      </c>
      <c r="F55" s="64"/>
      <c r="G55" s="21"/>
      <c r="H55" s="21"/>
      <c r="I55" s="21"/>
      <c r="J55" s="21"/>
      <c r="K55" s="21"/>
      <c r="L55" s="21"/>
      <c r="M55" s="21"/>
    </row>
    <row r="56" spans="1:13" ht="40.5" x14ac:dyDescent="0.25">
      <c r="A56" s="64"/>
      <c r="B56" s="64"/>
      <c r="C56" s="64"/>
      <c r="D56" s="64"/>
      <c r="E56" s="71" t="s">
        <v>180</v>
      </c>
      <c r="F56" s="64"/>
      <c r="G56" s="21"/>
      <c r="H56" s="21"/>
      <c r="I56" s="21"/>
      <c r="J56" s="21"/>
      <c r="K56" s="21"/>
      <c r="L56" s="21"/>
      <c r="M56" s="21"/>
    </row>
    <row r="57" spans="1:13" x14ac:dyDescent="0.25">
      <c r="A57" s="64"/>
      <c r="B57" s="64"/>
      <c r="C57" s="64"/>
      <c r="D57" s="64"/>
      <c r="E57" s="71" t="s">
        <v>187</v>
      </c>
      <c r="F57" s="64"/>
      <c r="G57" s="21"/>
      <c r="H57" s="21"/>
      <c r="I57" s="21"/>
      <c r="J57" s="21"/>
      <c r="K57" s="21"/>
      <c r="L57" s="21"/>
      <c r="M57" s="21"/>
    </row>
    <row r="58" spans="1:13" x14ac:dyDescent="0.25">
      <c r="A58" s="64">
        <v>2120</v>
      </c>
      <c r="B58" s="64" t="s">
        <v>2</v>
      </c>
      <c r="C58" s="64">
        <v>2</v>
      </c>
      <c r="D58" s="64">
        <v>0</v>
      </c>
      <c r="E58" s="71" t="s">
        <v>156</v>
      </c>
      <c r="F58" s="64"/>
      <c r="G58" s="21"/>
      <c r="H58" s="21"/>
      <c r="I58" s="21"/>
      <c r="J58" s="21"/>
      <c r="K58" s="21"/>
      <c r="L58" s="21"/>
      <c r="M58" s="21"/>
    </row>
    <row r="59" spans="1:13" ht="53.25" customHeight="1" x14ac:dyDescent="0.25">
      <c r="A59" s="64"/>
      <c r="B59" s="64"/>
      <c r="C59" s="64"/>
      <c r="D59" s="64"/>
      <c r="E59" s="265" t="s">
        <v>187</v>
      </c>
      <c r="F59" s="64"/>
      <c r="G59" s="21"/>
      <c r="H59" s="21"/>
      <c r="I59" s="21"/>
      <c r="J59" s="21"/>
      <c r="K59" s="21"/>
      <c r="L59" s="21"/>
      <c r="M59" s="21"/>
    </row>
    <row r="60" spans="1:13" x14ac:dyDescent="0.25">
      <c r="A60" s="64">
        <v>2121</v>
      </c>
      <c r="B60" s="64" t="s">
        <v>2</v>
      </c>
      <c r="C60" s="64">
        <v>2</v>
      </c>
      <c r="D60" s="64">
        <v>1</v>
      </c>
      <c r="E60" s="265" t="s">
        <v>189</v>
      </c>
      <c r="F60" s="64"/>
      <c r="G60" s="21"/>
      <c r="H60" s="21"/>
      <c r="I60" s="21"/>
      <c r="J60" s="21"/>
      <c r="K60" s="21"/>
      <c r="L60" s="21"/>
      <c r="M60" s="21"/>
    </row>
    <row r="61" spans="1:13" ht="51.75" customHeight="1" x14ac:dyDescent="0.25">
      <c r="A61" s="64"/>
      <c r="B61" s="64"/>
      <c r="C61" s="64"/>
      <c r="D61" s="64"/>
      <c r="E61" s="71" t="s">
        <v>182</v>
      </c>
      <c r="F61" s="64"/>
      <c r="G61" s="21"/>
      <c r="H61" s="21"/>
      <c r="I61" s="21"/>
      <c r="J61" s="21"/>
      <c r="K61" s="21"/>
      <c r="L61" s="21"/>
      <c r="M61" s="21"/>
    </row>
    <row r="62" spans="1:13" ht="40.5" x14ac:dyDescent="0.25">
      <c r="A62" s="64"/>
      <c r="B62" s="64"/>
      <c r="C62" s="64"/>
      <c r="D62" s="64"/>
      <c r="E62" s="71" t="s">
        <v>180</v>
      </c>
      <c r="F62" s="64"/>
      <c r="G62" s="21"/>
      <c r="H62" s="21"/>
      <c r="I62" s="21"/>
      <c r="J62" s="21"/>
      <c r="K62" s="21"/>
      <c r="L62" s="21"/>
      <c r="M62" s="21"/>
    </row>
    <row r="63" spans="1:13" ht="59.25" customHeight="1" x14ac:dyDescent="0.25">
      <c r="A63" s="64"/>
      <c r="B63" s="64"/>
      <c r="C63" s="64"/>
      <c r="D63" s="64"/>
      <c r="E63" s="71" t="s">
        <v>183</v>
      </c>
      <c r="F63" s="64"/>
      <c r="G63" s="21"/>
      <c r="H63" s="21"/>
      <c r="I63" s="21"/>
      <c r="J63" s="21"/>
      <c r="K63" s="21"/>
      <c r="L63" s="21"/>
      <c r="M63" s="21"/>
    </row>
    <row r="64" spans="1:13" ht="40.5" x14ac:dyDescent="0.25">
      <c r="A64" s="64">
        <v>2122</v>
      </c>
      <c r="B64" s="64" t="s">
        <v>2</v>
      </c>
      <c r="C64" s="64">
        <v>2</v>
      </c>
      <c r="D64" s="64">
        <v>2</v>
      </c>
      <c r="E64" s="71" t="s">
        <v>180</v>
      </c>
      <c r="F64" s="64"/>
      <c r="G64" s="21"/>
      <c r="H64" s="21"/>
      <c r="I64" s="21"/>
      <c r="J64" s="21"/>
      <c r="K64" s="21"/>
      <c r="L64" s="21"/>
      <c r="M64" s="21"/>
    </row>
    <row r="65" spans="1:13" ht="27" x14ac:dyDescent="0.25">
      <c r="A65" s="64"/>
      <c r="B65" s="64"/>
      <c r="C65" s="64"/>
      <c r="D65" s="64"/>
      <c r="E65" s="71" t="s">
        <v>183</v>
      </c>
      <c r="F65" s="64"/>
      <c r="G65" s="21"/>
      <c r="H65" s="21"/>
      <c r="I65" s="21"/>
      <c r="J65" s="21"/>
      <c r="K65" s="21"/>
      <c r="L65" s="21"/>
      <c r="M65" s="21"/>
    </row>
    <row r="66" spans="1:13" ht="40.5" x14ac:dyDescent="0.25">
      <c r="A66" s="64"/>
      <c r="B66" s="64"/>
      <c r="C66" s="64"/>
      <c r="D66" s="64"/>
      <c r="E66" s="71" t="s">
        <v>574</v>
      </c>
      <c r="F66" s="64"/>
      <c r="G66" s="21"/>
      <c r="H66" s="21"/>
      <c r="I66" s="21"/>
      <c r="J66" s="21"/>
      <c r="K66" s="21"/>
      <c r="L66" s="21"/>
      <c r="M66" s="21"/>
    </row>
    <row r="67" spans="1:13" x14ac:dyDescent="0.25">
      <c r="A67" s="64"/>
      <c r="B67" s="64"/>
      <c r="C67" s="64"/>
      <c r="D67" s="64"/>
      <c r="E67" s="71" t="s">
        <v>181</v>
      </c>
      <c r="F67" s="64"/>
      <c r="G67" s="21"/>
      <c r="H67" s="21"/>
      <c r="I67" s="21"/>
      <c r="J67" s="21"/>
      <c r="K67" s="21"/>
      <c r="L67" s="21"/>
      <c r="M67" s="21"/>
    </row>
    <row r="68" spans="1:13" ht="36.75" customHeight="1" x14ac:dyDescent="0.25">
      <c r="A68" s="64">
        <v>2130</v>
      </c>
      <c r="B68" s="64" t="s">
        <v>2</v>
      </c>
      <c r="C68" s="64">
        <v>3</v>
      </c>
      <c r="D68" s="64">
        <v>0</v>
      </c>
      <c r="E68" s="71" t="s">
        <v>198</v>
      </c>
      <c r="F68" s="64"/>
      <c r="G68" s="21">
        <f>G70+G74+G78</f>
        <v>0</v>
      </c>
      <c r="H68" s="21">
        <f>H70+H74+H78</f>
        <v>0</v>
      </c>
      <c r="I68" s="21">
        <f>I70+I74+I78</f>
        <v>0</v>
      </c>
      <c r="J68" s="21">
        <f>J70+J77+J81</f>
        <v>0</v>
      </c>
      <c r="K68" s="21">
        <f>K70+K77+K81</f>
        <v>0</v>
      </c>
      <c r="L68" s="21">
        <f>L70+L77+L81</f>
        <v>0</v>
      </c>
      <c r="M68" s="21">
        <f>M70+M77+M81</f>
        <v>0</v>
      </c>
    </row>
    <row r="69" spans="1:13" ht="47.25" customHeight="1" x14ac:dyDescent="0.25">
      <c r="A69" s="64"/>
      <c r="B69" s="64"/>
      <c r="C69" s="64"/>
      <c r="D69" s="64"/>
      <c r="E69" s="71" t="s">
        <v>575</v>
      </c>
      <c r="F69" s="64"/>
      <c r="G69" s="21"/>
      <c r="H69" s="21"/>
      <c r="I69" s="21"/>
      <c r="J69" s="21"/>
      <c r="K69" s="21"/>
      <c r="L69" s="21"/>
      <c r="M69" s="21"/>
    </row>
    <row r="70" spans="1:13" ht="27" x14ac:dyDescent="0.25">
      <c r="A70" s="64">
        <v>2131</v>
      </c>
      <c r="B70" s="64" t="s">
        <v>2</v>
      </c>
      <c r="C70" s="64">
        <v>3</v>
      </c>
      <c r="D70" s="64">
        <v>1</v>
      </c>
      <c r="E70" s="71" t="s">
        <v>199</v>
      </c>
      <c r="F70" s="64"/>
      <c r="G70" s="21"/>
      <c r="H70" s="21"/>
      <c r="I70" s="21"/>
      <c r="J70" s="21"/>
      <c r="K70" s="21"/>
      <c r="L70" s="21"/>
      <c r="M70" s="21"/>
    </row>
    <row r="71" spans="1:13" ht="40.5" x14ac:dyDescent="0.25">
      <c r="A71" s="64"/>
      <c r="B71" s="64"/>
      <c r="C71" s="64"/>
      <c r="D71" s="64"/>
      <c r="E71" s="71" t="s">
        <v>574</v>
      </c>
      <c r="F71" s="64"/>
      <c r="G71" s="21"/>
      <c r="H71" s="21"/>
      <c r="I71" s="21"/>
      <c r="J71" s="21"/>
      <c r="K71" s="21"/>
      <c r="L71" s="21"/>
      <c r="M71" s="21"/>
    </row>
    <row r="72" spans="1:13" ht="34.5" customHeight="1" x14ac:dyDescent="0.25">
      <c r="A72" s="64"/>
      <c r="B72" s="64"/>
      <c r="C72" s="64"/>
      <c r="D72" s="64"/>
      <c r="E72" s="71" t="s">
        <v>181</v>
      </c>
      <c r="F72" s="64"/>
      <c r="G72" s="21"/>
      <c r="H72" s="21"/>
      <c r="I72" s="21"/>
      <c r="J72" s="21"/>
      <c r="K72" s="21"/>
      <c r="L72" s="21"/>
      <c r="M72" s="21"/>
    </row>
    <row r="73" spans="1:13" ht="51" customHeight="1" x14ac:dyDescent="0.25">
      <c r="A73" s="64"/>
      <c r="B73" s="64"/>
      <c r="C73" s="64"/>
      <c r="D73" s="64"/>
      <c r="E73" s="71" t="s">
        <v>181</v>
      </c>
      <c r="F73" s="64"/>
      <c r="G73" s="21"/>
      <c r="H73" s="21"/>
      <c r="I73" s="21"/>
      <c r="J73" s="21"/>
      <c r="K73" s="21"/>
      <c r="L73" s="21"/>
      <c r="M73" s="21"/>
    </row>
    <row r="74" spans="1:13" ht="27" x14ac:dyDescent="0.25">
      <c r="A74" s="64">
        <v>2132</v>
      </c>
      <c r="B74" s="64" t="s">
        <v>2</v>
      </c>
      <c r="C74" s="64">
        <v>3</v>
      </c>
      <c r="D74" s="64">
        <v>2</v>
      </c>
      <c r="E74" s="71" t="s">
        <v>200</v>
      </c>
      <c r="F74" s="64"/>
      <c r="G74" s="21"/>
      <c r="H74" s="21"/>
      <c r="I74" s="21"/>
      <c r="J74" s="21"/>
      <c r="K74" s="21"/>
      <c r="L74" s="21"/>
      <c r="M74" s="21"/>
    </row>
    <row r="75" spans="1:13" ht="40.5" x14ac:dyDescent="0.25">
      <c r="A75" s="64"/>
      <c r="B75" s="64"/>
      <c r="C75" s="64"/>
      <c r="D75" s="64"/>
      <c r="E75" s="71" t="s">
        <v>180</v>
      </c>
      <c r="F75" s="64"/>
      <c r="G75" s="21"/>
      <c r="H75" s="21"/>
      <c r="I75" s="21"/>
      <c r="J75" s="21"/>
      <c r="K75" s="21"/>
      <c r="L75" s="21"/>
      <c r="M75" s="21"/>
    </row>
    <row r="76" spans="1:13" x14ac:dyDescent="0.25">
      <c r="A76" s="64"/>
      <c r="B76" s="64"/>
      <c r="C76" s="64"/>
      <c r="D76" s="64"/>
      <c r="E76" s="71" t="s">
        <v>181</v>
      </c>
      <c r="F76" s="64"/>
      <c r="G76" s="21"/>
      <c r="H76" s="21"/>
      <c r="I76" s="21"/>
      <c r="J76" s="21"/>
      <c r="K76" s="21"/>
      <c r="L76" s="21"/>
      <c r="M76" s="21"/>
    </row>
    <row r="77" spans="1:13" ht="48.75" customHeight="1" x14ac:dyDescent="0.25">
      <c r="A77" s="64"/>
      <c r="B77" s="64"/>
      <c r="C77" s="64"/>
      <c r="D77" s="64"/>
      <c r="E77" s="71" t="s">
        <v>181</v>
      </c>
      <c r="F77" s="64"/>
      <c r="G77" s="21"/>
      <c r="H77" s="21"/>
      <c r="I77" s="21"/>
      <c r="J77" s="21"/>
      <c r="K77" s="21"/>
      <c r="L77" s="21"/>
      <c r="M77" s="21"/>
    </row>
    <row r="78" spans="1:13" x14ac:dyDescent="0.25">
      <c r="A78" s="64">
        <v>2133</v>
      </c>
      <c r="B78" s="64" t="s">
        <v>2</v>
      </c>
      <c r="C78" s="64">
        <v>3</v>
      </c>
      <c r="D78" s="64">
        <v>3</v>
      </c>
      <c r="E78" s="71" t="s">
        <v>201</v>
      </c>
      <c r="F78" s="64"/>
      <c r="G78" s="21">
        <f t="shared" ref="G78:M78" si="7">SUM(G80:G87)</f>
        <v>0</v>
      </c>
      <c r="H78" s="21">
        <f t="shared" si="7"/>
        <v>0</v>
      </c>
      <c r="I78" s="21">
        <f t="shared" si="7"/>
        <v>0</v>
      </c>
      <c r="J78" s="21">
        <f t="shared" si="7"/>
        <v>0</v>
      </c>
      <c r="K78" s="21">
        <f t="shared" si="7"/>
        <v>0</v>
      </c>
      <c r="L78" s="21">
        <f t="shared" si="7"/>
        <v>0</v>
      </c>
      <c r="M78" s="21">
        <f t="shared" si="7"/>
        <v>0</v>
      </c>
    </row>
    <row r="79" spans="1:13" ht="96" customHeight="1" x14ac:dyDescent="0.25">
      <c r="A79" s="64"/>
      <c r="B79" s="64"/>
      <c r="C79" s="64"/>
      <c r="D79" s="64"/>
      <c r="E79" s="71" t="s">
        <v>180</v>
      </c>
      <c r="F79" s="64"/>
      <c r="G79" s="21"/>
      <c r="H79" s="21"/>
      <c r="I79" s="21"/>
      <c r="J79" s="21"/>
      <c r="K79" s="21"/>
      <c r="L79" s="21"/>
      <c r="M79" s="21"/>
    </row>
    <row r="80" spans="1:13" ht="27" x14ac:dyDescent="0.25">
      <c r="A80" s="64"/>
      <c r="B80" s="64"/>
      <c r="C80" s="64"/>
      <c r="D80" s="64"/>
      <c r="E80" s="71" t="s">
        <v>158</v>
      </c>
      <c r="F80" s="64">
        <v>4111</v>
      </c>
      <c r="G80" s="21">
        <v>0</v>
      </c>
      <c r="H80" s="21">
        <f>+G80</f>
        <v>0</v>
      </c>
      <c r="I80" s="21"/>
      <c r="J80" s="146">
        <f t="shared" ref="J80:J87" si="8">+G80/252*62</f>
        <v>0</v>
      </c>
      <c r="K80" s="146">
        <f t="shared" ref="K80:K87" si="9">+G80/252*124</f>
        <v>0</v>
      </c>
      <c r="L80" s="146">
        <f t="shared" ref="L80:L87" si="10">+G80/252*187</f>
        <v>0</v>
      </c>
      <c r="M80" s="146">
        <f t="shared" ref="M80:M87" si="11">+G80</f>
        <v>0</v>
      </c>
    </row>
    <row r="81" spans="1:13" x14ac:dyDescent="0.25">
      <c r="A81" s="64"/>
      <c r="B81" s="64"/>
      <c r="C81" s="64"/>
      <c r="D81" s="64"/>
      <c r="E81" s="71" t="s">
        <v>542</v>
      </c>
      <c r="F81" s="64">
        <v>4212</v>
      </c>
      <c r="G81" s="21">
        <v>0</v>
      </c>
      <c r="H81" s="21">
        <f t="shared" ref="H81:H87" si="12">+G81</f>
        <v>0</v>
      </c>
      <c r="I81" s="21"/>
      <c r="J81" s="146">
        <f t="shared" si="8"/>
        <v>0</v>
      </c>
      <c r="K81" s="146">
        <f t="shared" si="9"/>
        <v>0</v>
      </c>
      <c r="L81" s="146">
        <f t="shared" si="10"/>
        <v>0</v>
      </c>
      <c r="M81" s="146">
        <f t="shared" si="11"/>
        <v>0</v>
      </c>
    </row>
    <row r="82" spans="1:13" x14ac:dyDescent="0.25">
      <c r="A82" s="64"/>
      <c r="B82" s="64"/>
      <c r="C82" s="64"/>
      <c r="D82" s="64"/>
      <c r="E82" s="71" t="s">
        <v>543</v>
      </c>
      <c r="F82" s="64">
        <v>4213</v>
      </c>
      <c r="G82" s="21">
        <v>0</v>
      </c>
      <c r="H82" s="21">
        <f t="shared" si="12"/>
        <v>0</v>
      </c>
      <c r="I82" s="21"/>
      <c r="J82" s="146">
        <f t="shared" si="8"/>
        <v>0</v>
      </c>
      <c r="K82" s="146">
        <f t="shared" si="9"/>
        <v>0</v>
      </c>
      <c r="L82" s="146">
        <f t="shared" si="10"/>
        <v>0</v>
      </c>
      <c r="M82" s="146">
        <f t="shared" si="11"/>
        <v>0</v>
      </c>
    </row>
    <row r="83" spans="1:13" x14ac:dyDescent="0.25">
      <c r="A83" s="64"/>
      <c r="B83" s="64"/>
      <c r="C83" s="64"/>
      <c r="D83" s="64"/>
      <c r="E83" s="71" t="s">
        <v>544</v>
      </c>
      <c r="F83" s="64">
        <v>4214</v>
      </c>
      <c r="G83" s="21">
        <v>0</v>
      </c>
      <c r="H83" s="21">
        <f t="shared" si="12"/>
        <v>0</v>
      </c>
      <c r="I83" s="21"/>
      <c r="J83" s="146">
        <f t="shared" si="8"/>
        <v>0</v>
      </c>
      <c r="K83" s="146">
        <f t="shared" si="9"/>
        <v>0</v>
      </c>
      <c r="L83" s="146">
        <f t="shared" si="10"/>
        <v>0</v>
      </c>
      <c r="M83" s="146">
        <f t="shared" si="11"/>
        <v>0</v>
      </c>
    </row>
    <row r="84" spans="1:13" x14ac:dyDescent="0.25">
      <c r="A84" s="64"/>
      <c r="B84" s="64"/>
      <c r="C84" s="64"/>
      <c r="D84" s="64"/>
      <c r="E84" s="71" t="s">
        <v>163</v>
      </c>
      <c r="F84" s="64" t="s">
        <v>758</v>
      </c>
      <c r="G84" s="21">
        <v>0</v>
      </c>
      <c r="H84" s="21">
        <f t="shared" si="12"/>
        <v>0</v>
      </c>
      <c r="I84" s="21"/>
      <c r="J84" s="146">
        <f t="shared" si="8"/>
        <v>0</v>
      </c>
      <c r="K84" s="146">
        <f t="shared" si="9"/>
        <v>0</v>
      </c>
      <c r="L84" s="146">
        <f t="shared" si="10"/>
        <v>0</v>
      </c>
      <c r="M84" s="146">
        <f t="shared" si="11"/>
        <v>0</v>
      </c>
    </row>
    <row r="85" spans="1:13" x14ac:dyDescent="0.25">
      <c r="A85" s="64"/>
      <c r="B85" s="64"/>
      <c r="C85" s="64"/>
      <c r="D85" s="64"/>
      <c r="E85" s="71" t="s">
        <v>167</v>
      </c>
      <c r="F85" s="64">
        <v>4239</v>
      </c>
      <c r="G85" s="21">
        <v>0</v>
      </c>
      <c r="H85" s="21">
        <f t="shared" si="12"/>
        <v>0</v>
      </c>
      <c r="I85" s="21"/>
      <c r="J85" s="146">
        <f t="shared" si="8"/>
        <v>0</v>
      </c>
      <c r="K85" s="146">
        <f t="shared" si="9"/>
        <v>0</v>
      </c>
      <c r="L85" s="146">
        <f t="shared" si="10"/>
        <v>0</v>
      </c>
      <c r="M85" s="146">
        <f t="shared" si="11"/>
        <v>0</v>
      </c>
    </row>
    <row r="86" spans="1:13" ht="34.5" customHeight="1" x14ac:dyDescent="0.25">
      <c r="A86" s="64"/>
      <c r="B86" s="64"/>
      <c r="C86" s="64"/>
      <c r="D86" s="64"/>
      <c r="E86" s="71" t="s">
        <v>545</v>
      </c>
      <c r="F86" s="64">
        <v>4261</v>
      </c>
      <c r="G86" s="21">
        <v>0</v>
      </c>
      <c r="H86" s="21">
        <f t="shared" si="12"/>
        <v>0</v>
      </c>
      <c r="I86" s="21"/>
      <c r="J86" s="146">
        <f t="shared" si="8"/>
        <v>0</v>
      </c>
      <c r="K86" s="146">
        <f t="shared" si="9"/>
        <v>0</v>
      </c>
      <c r="L86" s="146">
        <f t="shared" si="10"/>
        <v>0</v>
      </c>
      <c r="M86" s="146">
        <f t="shared" si="11"/>
        <v>0</v>
      </c>
    </row>
    <row r="87" spans="1:13" x14ac:dyDescent="0.25">
      <c r="A87" s="64"/>
      <c r="B87" s="64"/>
      <c r="C87" s="64"/>
      <c r="D87" s="64"/>
      <c r="E87" s="71" t="s">
        <v>172</v>
      </c>
      <c r="F87" s="64" t="s">
        <v>51</v>
      </c>
      <c r="G87" s="21">
        <v>0</v>
      </c>
      <c r="H87" s="21">
        <f t="shared" si="12"/>
        <v>0</v>
      </c>
      <c r="I87" s="21"/>
      <c r="J87" s="146">
        <f t="shared" si="8"/>
        <v>0</v>
      </c>
      <c r="K87" s="146">
        <f t="shared" si="9"/>
        <v>0</v>
      </c>
      <c r="L87" s="146">
        <f t="shared" si="10"/>
        <v>0</v>
      </c>
      <c r="M87" s="146">
        <f t="shared" si="11"/>
        <v>0</v>
      </c>
    </row>
    <row r="88" spans="1:13" ht="36" customHeight="1" x14ac:dyDescent="0.25">
      <c r="A88" s="64">
        <v>2140</v>
      </c>
      <c r="B88" s="64" t="s">
        <v>2</v>
      </c>
      <c r="C88" s="64">
        <v>4</v>
      </c>
      <c r="D88" s="64">
        <v>0</v>
      </c>
      <c r="E88" s="71" t="s">
        <v>202</v>
      </c>
      <c r="F88" s="64"/>
      <c r="G88" s="21"/>
      <c r="H88" s="21"/>
      <c r="I88" s="21"/>
      <c r="J88" s="21"/>
      <c r="K88" s="21"/>
      <c r="L88" s="21"/>
      <c r="M88" s="21"/>
    </row>
    <row r="89" spans="1:13" ht="47.25" customHeight="1" x14ac:dyDescent="0.25">
      <c r="A89" s="64"/>
      <c r="B89" s="64"/>
      <c r="C89" s="64"/>
      <c r="D89" s="64"/>
      <c r="E89" s="71" t="s">
        <v>156</v>
      </c>
      <c r="F89" s="64"/>
      <c r="G89" s="21"/>
      <c r="H89" s="21"/>
      <c r="I89" s="21"/>
      <c r="J89" s="21"/>
      <c r="K89" s="21"/>
      <c r="L89" s="21"/>
      <c r="M89" s="21"/>
    </row>
    <row r="90" spans="1:13" x14ac:dyDescent="0.25">
      <c r="A90" s="64">
        <v>2141</v>
      </c>
      <c r="B90" s="64" t="s">
        <v>2</v>
      </c>
      <c r="C90" s="64">
        <v>4</v>
      </c>
      <c r="D90" s="64">
        <v>1</v>
      </c>
      <c r="E90" s="71" t="s">
        <v>202</v>
      </c>
      <c r="F90" s="64"/>
      <c r="G90" s="21"/>
      <c r="H90" s="21"/>
      <c r="I90" s="21"/>
      <c r="J90" s="21"/>
      <c r="K90" s="21"/>
      <c r="L90" s="21"/>
      <c r="M90" s="21"/>
    </row>
    <row r="91" spans="1:13" ht="40.5" x14ac:dyDescent="0.25">
      <c r="A91" s="64"/>
      <c r="B91" s="64"/>
      <c r="C91" s="64"/>
      <c r="D91" s="64"/>
      <c r="E91" s="71" t="s">
        <v>180</v>
      </c>
      <c r="F91" s="64"/>
      <c r="G91" s="21"/>
      <c r="H91" s="21"/>
      <c r="I91" s="21"/>
      <c r="J91" s="21"/>
      <c r="K91" s="21"/>
      <c r="L91" s="21"/>
      <c r="M91" s="21"/>
    </row>
    <row r="92" spans="1:13" ht="50.25" customHeight="1" x14ac:dyDescent="0.25">
      <c r="A92" s="64"/>
      <c r="B92" s="64"/>
      <c r="C92" s="64"/>
      <c r="D92" s="64"/>
      <c r="E92" s="71" t="s">
        <v>181</v>
      </c>
      <c r="F92" s="64"/>
      <c r="G92" s="21"/>
      <c r="H92" s="21"/>
      <c r="I92" s="21"/>
      <c r="J92" s="21"/>
      <c r="K92" s="21"/>
      <c r="L92" s="21"/>
      <c r="M92" s="21"/>
    </row>
    <row r="93" spans="1:13" x14ac:dyDescent="0.25">
      <c r="A93" s="64"/>
      <c r="B93" s="64"/>
      <c r="C93" s="64"/>
      <c r="D93" s="64"/>
      <c r="E93" s="71" t="s">
        <v>181</v>
      </c>
      <c r="F93" s="64"/>
      <c r="G93" s="21"/>
      <c r="H93" s="21"/>
      <c r="I93" s="21"/>
      <c r="J93" s="21"/>
      <c r="K93" s="21"/>
      <c r="L93" s="21"/>
      <c r="M93" s="21"/>
    </row>
    <row r="94" spans="1:13" ht="50.25" customHeight="1" x14ac:dyDescent="0.25">
      <c r="A94" s="64">
        <v>2150</v>
      </c>
      <c r="B94" s="64" t="s">
        <v>2</v>
      </c>
      <c r="C94" s="64">
        <v>5</v>
      </c>
      <c r="D94" s="64">
        <v>0</v>
      </c>
      <c r="E94" s="71" t="s">
        <v>204</v>
      </c>
      <c r="F94" s="64"/>
      <c r="G94" s="21">
        <f t="shared" ref="G94:M94" si="13">G96</f>
        <v>14910</v>
      </c>
      <c r="H94" s="21">
        <f t="shared" si="13"/>
        <v>2750</v>
      </c>
      <c r="I94" s="21">
        <f t="shared" si="13"/>
        <v>12160</v>
      </c>
      <c r="J94" s="21">
        <f t="shared" si="13"/>
        <v>14510</v>
      </c>
      <c r="K94" s="21">
        <f t="shared" si="13"/>
        <v>14510</v>
      </c>
      <c r="L94" s="21">
        <f t="shared" si="13"/>
        <v>14510</v>
      </c>
      <c r="M94" s="21">
        <f t="shared" si="13"/>
        <v>14910</v>
      </c>
    </row>
    <row r="95" spans="1:13" ht="54" customHeight="1" x14ac:dyDescent="0.25">
      <c r="A95" s="64"/>
      <c r="B95" s="64"/>
      <c r="C95" s="64"/>
      <c r="D95" s="64"/>
      <c r="E95" s="71" t="s">
        <v>156</v>
      </c>
      <c r="F95" s="64"/>
      <c r="G95" s="21"/>
      <c r="H95" s="21"/>
      <c r="I95" s="21"/>
      <c r="J95" s="21"/>
      <c r="K95" s="21"/>
      <c r="L95" s="21"/>
      <c r="M95" s="21"/>
    </row>
    <row r="96" spans="1:13" ht="40.5" x14ac:dyDescent="0.25">
      <c r="A96" s="64">
        <v>2151</v>
      </c>
      <c r="B96" s="64" t="s">
        <v>2</v>
      </c>
      <c r="C96" s="64">
        <v>5</v>
      </c>
      <c r="D96" s="64">
        <v>1</v>
      </c>
      <c r="E96" s="71" t="s">
        <v>205</v>
      </c>
      <c r="F96" s="64"/>
      <c r="G96" s="21">
        <f t="shared" ref="G96:M96" si="14">G98+G99</f>
        <v>14910</v>
      </c>
      <c r="H96" s="21">
        <f t="shared" si="14"/>
        <v>2750</v>
      </c>
      <c r="I96" s="21">
        <f t="shared" si="14"/>
        <v>12160</v>
      </c>
      <c r="J96" s="21">
        <f t="shared" si="14"/>
        <v>14510</v>
      </c>
      <c r="K96" s="21">
        <f t="shared" si="14"/>
        <v>14510</v>
      </c>
      <c r="L96" s="21">
        <f t="shared" si="14"/>
        <v>14510</v>
      </c>
      <c r="M96" s="21">
        <f t="shared" si="14"/>
        <v>14910</v>
      </c>
    </row>
    <row r="97" spans="1:21" ht="40.5" x14ac:dyDescent="0.25">
      <c r="A97" s="64"/>
      <c r="B97" s="64"/>
      <c r="C97" s="64"/>
      <c r="D97" s="64"/>
      <c r="E97" s="71" t="s">
        <v>180</v>
      </c>
      <c r="F97" s="64"/>
      <c r="G97" s="21"/>
      <c r="H97" s="21"/>
      <c r="I97" s="21"/>
      <c r="J97" s="21"/>
      <c r="K97" s="21"/>
      <c r="L97" s="21"/>
      <c r="M97" s="21"/>
    </row>
    <row r="98" spans="1:21" x14ac:dyDescent="0.25">
      <c r="A98" s="64"/>
      <c r="B98" s="64"/>
      <c r="C98" s="64"/>
      <c r="D98" s="64"/>
      <c r="E98" s="71" t="s">
        <v>546</v>
      </c>
      <c r="F98" s="64">
        <v>4241</v>
      </c>
      <c r="G98" s="21">
        <f>+H98+I98</f>
        <v>2750</v>
      </c>
      <c r="H98" s="21">
        <v>2750</v>
      </c>
      <c r="I98" s="21"/>
      <c r="J98" s="146">
        <v>2350</v>
      </c>
      <c r="K98" s="146">
        <v>2350</v>
      </c>
      <c r="L98" s="146">
        <v>2350</v>
      </c>
      <c r="M98" s="146">
        <f>+G98</f>
        <v>2750</v>
      </c>
      <c r="N98" s="153"/>
    </row>
    <row r="99" spans="1:21" ht="37.5" customHeight="1" x14ac:dyDescent="0.25">
      <c r="A99" s="64"/>
      <c r="B99" s="64"/>
      <c r="C99" s="64"/>
      <c r="D99" s="64"/>
      <c r="E99" s="71" t="s">
        <v>604</v>
      </c>
      <c r="F99" s="64">
        <v>5134</v>
      </c>
      <c r="G99" s="21">
        <f>+H99+I99</f>
        <v>12160</v>
      </c>
      <c r="H99" s="21"/>
      <c r="I99" s="21">
        <v>12160</v>
      </c>
      <c r="J99" s="146">
        <v>12160</v>
      </c>
      <c r="K99" s="146">
        <v>12160</v>
      </c>
      <c r="L99" s="146">
        <v>12160</v>
      </c>
      <c r="M99" s="146">
        <f>+G99</f>
        <v>12160</v>
      </c>
    </row>
    <row r="100" spans="1:21" x14ac:dyDescent="0.25">
      <c r="A100" s="64"/>
      <c r="B100" s="64"/>
      <c r="C100" s="64"/>
      <c r="D100" s="64"/>
      <c r="E100" s="71" t="s">
        <v>181</v>
      </c>
      <c r="F100" s="64"/>
      <c r="G100" s="21"/>
      <c r="H100" s="21"/>
      <c r="I100" s="21"/>
      <c r="J100" s="21"/>
      <c r="K100" s="21"/>
      <c r="L100" s="21"/>
      <c r="M100" s="21"/>
    </row>
    <row r="101" spans="1:21" ht="38.25" customHeight="1" x14ac:dyDescent="0.25">
      <c r="A101" s="64">
        <v>2160</v>
      </c>
      <c r="B101" s="64" t="s">
        <v>2</v>
      </c>
      <c r="C101" s="64">
        <v>6</v>
      </c>
      <c r="D101" s="64">
        <v>0</v>
      </c>
      <c r="E101" s="71" t="s">
        <v>206</v>
      </c>
      <c r="F101" s="64"/>
      <c r="G101" s="21">
        <f>+G103+G108</f>
        <v>193300</v>
      </c>
      <c r="H101" s="21">
        <f>+H103+H108</f>
        <v>193300</v>
      </c>
      <c r="I101" s="21">
        <f>I103</f>
        <v>0</v>
      </c>
      <c r="J101" s="21">
        <f>J103</f>
        <v>36005.96567460322</v>
      </c>
      <c r="K101" s="21">
        <f>K103</f>
        <v>37236.124404761802</v>
      </c>
      <c r="L101" s="21">
        <f>L103</f>
        <v>69309.523809523336</v>
      </c>
      <c r="M101" s="21">
        <f>M103</f>
        <v>193300</v>
      </c>
    </row>
    <row r="102" spans="1:21" x14ac:dyDescent="0.25">
      <c r="A102" s="64"/>
      <c r="B102" s="64"/>
      <c r="C102" s="64"/>
      <c r="D102" s="64"/>
      <c r="E102" s="71" t="s">
        <v>156</v>
      </c>
      <c r="F102" s="64"/>
      <c r="G102" s="21"/>
      <c r="H102" s="21"/>
      <c r="I102" s="21"/>
      <c r="J102" s="21"/>
      <c r="K102" s="21"/>
      <c r="L102" s="21"/>
      <c r="M102" s="21"/>
    </row>
    <row r="103" spans="1:21" ht="27" x14ac:dyDescent="0.25">
      <c r="A103" s="64">
        <v>2161</v>
      </c>
      <c r="B103" s="64" t="s">
        <v>2</v>
      </c>
      <c r="C103" s="64">
        <v>6</v>
      </c>
      <c r="D103" s="64">
        <v>1</v>
      </c>
      <c r="E103" s="71" t="s">
        <v>207</v>
      </c>
      <c r="F103" s="64"/>
      <c r="G103" s="21">
        <f>+G105+G106+G109+G113</f>
        <v>193300</v>
      </c>
      <c r="H103" s="21">
        <f t="shared" ref="H103:M103" si="15">+H105+H106+H109+H113</f>
        <v>193300</v>
      </c>
      <c r="I103" s="21">
        <f t="shared" si="15"/>
        <v>0</v>
      </c>
      <c r="J103" s="21">
        <f t="shared" si="15"/>
        <v>36005.96567460322</v>
      </c>
      <c r="K103" s="21">
        <f t="shared" si="15"/>
        <v>37236.124404761802</v>
      </c>
      <c r="L103" s="21">
        <f t="shared" si="15"/>
        <v>69309.523809523336</v>
      </c>
      <c r="M103" s="21">
        <f t="shared" si="15"/>
        <v>193300</v>
      </c>
    </row>
    <row r="104" spans="1:21" ht="40.5" x14ac:dyDescent="0.25">
      <c r="A104" s="64"/>
      <c r="B104" s="64"/>
      <c r="C104" s="64"/>
      <c r="D104" s="64"/>
      <c r="E104" s="71" t="s">
        <v>180</v>
      </c>
      <c r="F104" s="64"/>
      <c r="G104" s="21"/>
      <c r="H104" s="21"/>
      <c r="I104" s="21"/>
      <c r="J104" s="21"/>
      <c r="K104" s="21"/>
      <c r="L104" s="21"/>
      <c r="M104" s="21"/>
    </row>
    <row r="105" spans="1:21" x14ac:dyDescent="0.25">
      <c r="A105" s="64"/>
      <c r="B105" s="64"/>
      <c r="C105" s="64"/>
      <c r="D105" s="64"/>
      <c r="E105" s="71" t="s">
        <v>547</v>
      </c>
      <c r="F105" s="64">
        <v>4241</v>
      </c>
      <c r="G105" s="21">
        <f>SUM(H105:I105)</f>
        <v>10000</v>
      </c>
      <c r="H105" s="21">
        <v>10000</v>
      </c>
      <c r="I105" s="21"/>
      <c r="J105" s="146">
        <v>6000</v>
      </c>
      <c r="K105" s="146">
        <v>6000</v>
      </c>
      <c r="L105" s="146">
        <v>10000</v>
      </c>
      <c r="M105" s="146">
        <f>+G105</f>
        <v>10000</v>
      </c>
      <c r="N105" s="153"/>
      <c r="O105" s="270"/>
      <c r="P105" s="270"/>
      <c r="Q105" s="270"/>
      <c r="R105" s="270"/>
      <c r="S105" s="270"/>
      <c r="T105" s="270"/>
      <c r="U105" s="270"/>
    </row>
    <row r="106" spans="1:21" x14ac:dyDescent="0.25">
      <c r="A106" s="64"/>
      <c r="B106" s="64"/>
      <c r="C106" s="64"/>
      <c r="D106" s="64"/>
      <c r="E106" s="71" t="s">
        <v>173</v>
      </c>
      <c r="F106" s="64">
        <v>4823</v>
      </c>
      <c r="G106" s="21">
        <f>SUM(H106:I106)</f>
        <v>29000</v>
      </c>
      <c r="H106" s="21">
        <v>29000</v>
      </c>
      <c r="I106" s="21"/>
      <c r="J106" s="146">
        <v>19000</v>
      </c>
      <c r="K106" s="146">
        <v>19000</v>
      </c>
      <c r="L106" s="146">
        <v>19000</v>
      </c>
      <c r="M106" s="146">
        <f>+G106</f>
        <v>29000</v>
      </c>
      <c r="O106" s="153"/>
      <c r="P106" s="153"/>
      <c r="Q106" s="153"/>
    </row>
    <row r="107" spans="1:21" x14ac:dyDescent="0.25">
      <c r="A107" s="64"/>
      <c r="B107" s="64"/>
      <c r="C107" s="64"/>
      <c r="D107" s="64"/>
      <c r="E107" s="71"/>
      <c r="F107" s="64"/>
      <c r="G107" s="21"/>
      <c r="H107" s="21"/>
      <c r="I107" s="21"/>
      <c r="J107" s="21"/>
      <c r="K107" s="21"/>
      <c r="L107" s="21"/>
      <c r="M107" s="84"/>
    </row>
    <row r="108" spans="1:21" x14ac:dyDescent="0.25">
      <c r="A108" s="64"/>
      <c r="B108" s="64"/>
      <c r="C108" s="64"/>
      <c r="D108" s="64"/>
      <c r="E108" s="71" t="s">
        <v>648</v>
      </c>
      <c r="F108" s="64"/>
      <c r="G108" s="21"/>
      <c r="H108" s="21"/>
      <c r="I108" s="21"/>
      <c r="J108" s="21"/>
      <c r="K108" s="21"/>
      <c r="L108" s="21"/>
      <c r="M108" s="84"/>
    </row>
    <row r="109" spans="1:21" x14ac:dyDescent="0.25">
      <c r="A109" s="64"/>
      <c r="B109" s="64"/>
      <c r="C109" s="64"/>
      <c r="D109" s="64"/>
      <c r="E109" s="71" t="s">
        <v>649</v>
      </c>
      <c r="F109" s="64" t="s">
        <v>53</v>
      </c>
      <c r="G109" s="21">
        <f>+H109+I109</f>
        <v>126200</v>
      </c>
      <c r="H109" s="21">
        <v>126200</v>
      </c>
      <c r="I109" s="21"/>
      <c r="J109" s="146">
        <v>6085.330753968301</v>
      </c>
      <c r="K109" s="146">
        <v>7315.4894841268833</v>
      </c>
      <c r="L109" s="146">
        <v>12209.523809523333</v>
      </c>
      <c r="M109" s="146">
        <f>+G109</f>
        <v>126200</v>
      </c>
      <c r="N109" s="153"/>
      <c r="O109" s="153"/>
      <c r="P109" s="270"/>
      <c r="Q109" s="270"/>
      <c r="R109" s="270"/>
    </row>
    <row r="110" spans="1:21" x14ac:dyDescent="0.25">
      <c r="A110" s="64"/>
      <c r="B110" s="64"/>
      <c r="C110" s="64"/>
      <c r="D110" s="64"/>
      <c r="E110" s="71"/>
      <c r="F110" s="64"/>
      <c r="G110" s="21"/>
      <c r="H110" s="21"/>
      <c r="I110" s="21"/>
      <c r="J110" s="21"/>
      <c r="K110" s="21"/>
      <c r="L110" s="21"/>
      <c r="M110" s="146"/>
    </row>
    <row r="111" spans="1:21" x14ac:dyDescent="0.25">
      <c r="A111" s="64"/>
      <c r="B111" s="64"/>
      <c r="C111" s="64"/>
      <c r="D111" s="64"/>
      <c r="E111" s="71" t="s">
        <v>181</v>
      </c>
      <c r="F111" s="64"/>
      <c r="G111" s="21"/>
      <c r="H111" s="21"/>
      <c r="I111" s="21"/>
      <c r="J111" s="21"/>
      <c r="K111" s="21"/>
      <c r="L111" s="21"/>
      <c r="M111" s="146"/>
      <c r="P111" s="153"/>
      <c r="Q111" s="153"/>
      <c r="R111" s="153"/>
    </row>
    <row r="112" spans="1:21" x14ac:dyDescent="0.25">
      <c r="A112" s="64"/>
      <c r="B112" s="64"/>
      <c r="C112" s="64"/>
      <c r="D112" s="64"/>
      <c r="E112" s="71" t="s">
        <v>181</v>
      </c>
      <c r="F112" s="64"/>
      <c r="G112" s="21"/>
      <c r="H112" s="21"/>
      <c r="I112" s="21"/>
      <c r="J112" s="21"/>
      <c r="K112" s="21"/>
      <c r="L112" s="21"/>
      <c r="M112" s="146"/>
    </row>
    <row r="113" spans="1:15" x14ac:dyDescent="0.25">
      <c r="A113" s="64"/>
      <c r="B113" s="64"/>
      <c r="C113" s="64"/>
      <c r="D113" s="64"/>
      <c r="E113" s="71" t="s">
        <v>549</v>
      </c>
      <c r="F113" s="64">
        <v>4861</v>
      </c>
      <c r="G113" s="21">
        <f>+H113+I113</f>
        <v>28100</v>
      </c>
      <c r="H113" s="21">
        <v>28100</v>
      </c>
      <c r="I113" s="21"/>
      <c r="J113" s="146">
        <v>4920.6349206349205</v>
      </c>
      <c r="K113" s="146">
        <v>4920.6349206349205</v>
      </c>
      <c r="L113" s="21">
        <v>28100</v>
      </c>
      <c r="M113" s="146">
        <f>+G113</f>
        <v>28100</v>
      </c>
      <c r="N113" s="153"/>
      <c r="O113" s="153"/>
    </row>
    <row r="114" spans="1:15" x14ac:dyDescent="0.25">
      <c r="A114" s="64">
        <v>2170</v>
      </c>
      <c r="B114" s="64" t="s">
        <v>2</v>
      </c>
      <c r="C114" s="64">
        <v>7</v>
      </c>
      <c r="D114" s="64">
        <v>0</v>
      </c>
      <c r="E114" s="71" t="s">
        <v>208</v>
      </c>
      <c r="F114" s="64"/>
      <c r="G114" s="21"/>
      <c r="H114" s="21"/>
      <c r="I114" s="21"/>
      <c r="J114" s="21"/>
      <c r="K114" s="21"/>
      <c r="L114" s="21"/>
      <c r="M114" s="21"/>
    </row>
    <row r="115" spans="1:15" ht="49.5" customHeight="1" x14ac:dyDescent="0.25">
      <c r="A115" s="64"/>
      <c r="B115" s="64"/>
      <c r="C115" s="64"/>
      <c r="D115" s="64"/>
      <c r="E115" s="71" t="s">
        <v>156</v>
      </c>
      <c r="F115" s="64"/>
      <c r="G115" s="21"/>
      <c r="H115" s="21"/>
      <c r="I115" s="21"/>
      <c r="J115" s="21"/>
      <c r="K115" s="21"/>
      <c r="L115" s="21"/>
      <c r="M115" s="21"/>
    </row>
    <row r="116" spans="1:15" x14ac:dyDescent="0.25">
      <c r="A116" s="64">
        <v>2171</v>
      </c>
      <c r="B116" s="64" t="s">
        <v>2</v>
      </c>
      <c r="C116" s="64">
        <v>7</v>
      </c>
      <c r="D116" s="64">
        <v>1</v>
      </c>
      <c r="E116" s="71" t="s">
        <v>603</v>
      </c>
      <c r="F116" s="64"/>
      <c r="G116" s="21"/>
      <c r="H116" s="21"/>
      <c r="I116" s="21"/>
      <c r="J116" s="21"/>
      <c r="K116" s="21"/>
      <c r="L116" s="21"/>
      <c r="M116" s="21"/>
    </row>
    <row r="117" spans="1:15" ht="40.5" x14ac:dyDescent="0.25">
      <c r="A117" s="64"/>
      <c r="B117" s="64"/>
      <c r="C117" s="64"/>
      <c r="D117" s="64"/>
      <c r="E117" s="71" t="s">
        <v>180</v>
      </c>
      <c r="F117" s="64"/>
      <c r="G117" s="21"/>
      <c r="H117" s="21"/>
      <c r="I117" s="21"/>
      <c r="J117" s="21"/>
      <c r="K117" s="21"/>
      <c r="L117" s="21"/>
      <c r="M117" s="21"/>
    </row>
    <row r="118" spans="1:15" x14ac:dyDescent="0.25">
      <c r="A118" s="64"/>
      <c r="B118" s="64"/>
      <c r="C118" s="64"/>
      <c r="D118" s="64"/>
      <c r="E118" s="71" t="s">
        <v>181</v>
      </c>
      <c r="F118" s="64"/>
      <c r="G118" s="21"/>
      <c r="H118" s="21"/>
      <c r="I118" s="21"/>
      <c r="J118" s="21"/>
      <c r="K118" s="21"/>
      <c r="L118" s="21"/>
      <c r="M118" s="21"/>
    </row>
    <row r="119" spans="1:15" x14ac:dyDescent="0.25">
      <c r="A119" s="64"/>
      <c r="B119" s="64"/>
      <c r="C119" s="64"/>
      <c r="D119" s="64"/>
      <c r="E119" s="71" t="s">
        <v>181</v>
      </c>
      <c r="F119" s="64"/>
      <c r="G119" s="21"/>
      <c r="H119" s="21"/>
      <c r="I119" s="21"/>
      <c r="J119" s="21"/>
      <c r="K119" s="21"/>
      <c r="L119" s="21"/>
      <c r="M119" s="21"/>
    </row>
    <row r="120" spans="1:15" ht="52.5" customHeight="1" x14ac:dyDescent="0.25">
      <c r="A120" s="64">
        <v>2180</v>
      </c>
      <c r="B120" s="64" t="s">
        <v>2</v>
      </c>
      <c r="C120" s="64">
        <v>8</v>
      </c>
      <c r="D120" s="64">
        <v>0</v>
      </c>
      <c r="E120" s="71" t="s">
        <v>209</v>
      </c>
      <c r="F120" s="64"/>
      <c r="G120" s="21"/>
      <c r="H120" s="21"/>
      <c r="I120" s="21"/>
      <c r="J120" s="21"/>
      <c r="K120" s="21"/>
      <c r="L120" s="21"/>
      <c r="M120" s="21"/>
    </row>
    <row r="121" spans="1:15" x14ac:dyDescent="0.25">
      <c r="A121" s="64"/>
      <c r="B121" s="64"/>
      <c r="C121" s="64"/>
      <c r="D121" s="64"/>
      <c r="E121" s="71" t="s">
        <v>156</v>
      </c>
      <c r="F121" s="64"/>
      <c r="G121" s="21"/>
      <c r="H121" s="21"/>
      <c r="I121" s="21"/>
      <c r="J121" s="21"/>
      <c r="K121" s="21"/>
      <c r="L121" s="21"/>
      <c r="M121" s="21"/>
    </row>
    <row r="122" spans="1:15" ht="40.5" x14ac:dyDescent="0.25">
      <c r="A122" s="64">
        <v>2181</v>
      </c>
      <c r="B122" s="64" t="s">
        <v>2</v>
      </c>
      <c r="C122" s="64">
        <v>8</v>
      </c>
      <c r="D122" s="64">
        <v>1</v>
      </c>
      <c r="E122" s="71" t="s">
        <v>209</v>
      </c>
      <c r="F122" s="64"/>
      <c r="G122" s="21"/>
      <c r="H122" s="21"/>
      <c r="I122" s="21"/>
      <c r="J122" s="21"/>
      <c r="K122" s="21"/>
      <c r="L122" s="21"/>
      <c r="M122" s="21"/>
    </row>
    <row r="123" spans="1:15" ht="35.25" customHeight="1" x14ac:dyDescent="0.25">
      <c r="A123" s="64"/>
      <c r="B123" s="64"/>
      <c r="C123" s="64"/>
      <c r="D123" s="64"/>
      <c r="E123" s="71" t="s">
        <v>156</v>
      </c>
      <c r="F123" s="64"/>
      <c r="G123" s="21"/>
      <c r="H123" s="21"/>
      <c r="I123" s="21"/>
      <c r="J123" s="21"/>
      <c r="K123" s="21"/>
      <c r="L123" s="21"/>
      <c r="M123" s="21"/>
    </row>
    <row r="124" spans="1:15" ht="40.5" customHeight="1" x14ac:dyDescent="0.25">
      <c r="A124" s="64">
        <v>2182</v>
      </c>
      <c r="B124" s="64" t="s">
        <v>2</v>
      </c>
      <c r="C124" s="64">
        <v>8</v>
      </c>
      <c r="D124" s="64">
        <v>1</v>
      </c>
      <c r="E124" s="71" t="s">
        <v>210</v>
      </c>
      <c r="F124" s="64"/>
      <c r="G124" s="21"/>
      <c r="H124" s="21"/>
      <c r="I124" s="21"/>
      <c r="J124" s="21"/>
      <c r="K124" s="21"/>
      <c r="L124" s="21"/>
      <c r="M124" s="21"/>
    </row>
    <row r="125" spans="1:15" ht="47.25" customHeight="1" x14ac:dyDescent="0.25">
      <c r="A125" s="64">
        <v>2183</v>
      </c>
      <c r="B125" s="64" t="s">
        <v>2</v>
      </c>
      <c r="C125" s="64">
        <v>8</v>
      </c>
      <c r="D125" s="64">
        <v>1</v>
      </c>
      <c r="E125" s="71" t="s">
        <v>211</v>
      </c>
      <c r="F125" s="64"/>
      <c r="G125" s="21"/>
      <c r="H125" s="21"/>
      <c r="I125" s="21"/>
      <c r="J125" s="21"/>
      <c r="K125" s="21"/>
      <c r="L125" s="21"/>
      <c r="M125" s="21"/>
    </row>
    <row r="126" spans="1:15" ht="27" x14ac:dyDescent="0.25">
      <c r="A126" s="64">
        <v>2184</v>
      </c>
      <c r="B126" s="64" t="s">
        <v>2</v>
      </c>
      <c r="C126" s="64">
        <v>8</v>
      </c>
      <c r="D126" s="64">
        <v>1</v>
      </c>
      <c r="E126" s="71" t="s">
        <v>550</v>
      </c>
      <c r="F126" s="64"/>
      <c r="G126" s="21"/>
      <c r="H126" s="21"/>
      <c r="I126" s="21"/>
      <c r="J126" s="21"/>
      <c r="K126" s="21"/>
      <c r="L126" s="21"/>
      <c r="M126" s="21"/>
    </row>
    <row r="127" spans="1:15" ht="40.5" x14ac:dyDescent="0.25">
      <c r="A127" s="64"/>
      <c r="B127" s="64"/>
      <c r="C127" s="64"/>
      <c r="D127" s="64"/>
      <c r="E127" s="71" t="s">
        <v>180</v>
      </c>
      <c r="F127" s="64"/>
      <c r="G127" s="21"/>
      <c r="H127" s="21"/>
      <c r="I127" s="21"/>
      <c r="J127" s="21"/>
      <c r="K127" s="21"/>
      <c r="L127" s="21"/>
      <c r="M127" s="21"/>
    </row>
    <row r="128" spans="1:15" x14ac:dyDescent="0.25">
      <c r="A128" s="64"/>
      <c r="B128" s="64"/>
      <c r="C128" s="64"/>
      <c r="D128" s="64"/>
      <c r="E128" s="71" t="s">
        <v>181</v>
      </c>
      <c r="F128" s="64"/>
      <c r="G128" s="21"/>
      <c r="H128" s="21"/>
      <c r="I128" s="21"/>
      <c r="J128" s="21"/>
      <c r="K128" s="21"/>
      <c r="L128" s="21"/>
      <c r="M128" s="21"/>
    </row>
    <row r="129" spans="1:13" x14ac:dyDescent="0.25">
      <c r="A129" s="64"/>
      <c r="B129" s="64"/>
      <c r="C129" s="64"/>
      <c r="D129" s="64"/>
      <c r="E129" s="71" t="s">
        <v>181</v>
      </c>
      <c r="F129" s="64"/>
      <c r="G129" s="21"/>
      <c r="H129" s="21"/>
      <c r="I129" s="21"/>
      <c r="J129" s="21"/>
      <c r="K129" s="21"/>
      <c r="L129" s="21"/>
      <c r="M129" s="21"/>
    </row>
    <row r="130" spans="1:13" ht="27" x14ac:dyDescent="0.25">
      <c r="A130" s="64">
        <v>2200</v>
      </c>
      <c r="B130" s="64" t="s">
        <v>7</v>
      </c>
      <c r="C130" s="64">
        <v>0</v>
      </c>
      <c r="D130" s="64">
        <v>0</v>
      </c>
      <c r="E130" s="71" t="s">
        <v>212</v>
      </c>
      <c r="F130" s="64"/>
      <c r="G130" s="21">
        <f t="shared" ref="G130:M130" si="16">G131+G138+G144+G150+G154</f>
        <v>300</v>
      </c>
      <c r="H130" s="21">
        <f t="shared" si="16"/>
        <v>300</v>
      </c>
      <c r="I130" s="21">
        <f t="shared" si="16"/>
        <v>0</v>
      </c>
      <c r="J130" s="21">
        <f t="shared" si="16"/>
        <v>73.80952380952381</v>
      </c>
      <c r="K130" s="21">
        <f t="shared" si="16"/>
        <v>300</v>
      </c>
      <c r="L130" s="21">
        <f t="shared" si="16"/>
        <v>300</v>
      </c>
      <c r="M130" s="21">
        <f t="shared" si="16"/>
        <v>300</v>
      </c>
    </row>
    <row r="131" spans="1:13" x14ac:dyDescent="0.25">
      <c r="A131" s="64"/>
      <c r="B131" s="64"/>
      <c r="C131" s="64"/>
      <c r="D131" s="64"/>
      <c r="E131" s="71" t="s">
        <v>154</v>
      </c>
      <c r="F131" s="64"/>
      <c r="G131" s="21"/>
      <c r="H131" s="21"/>
      <c r="I131" s="21"/>
      <c r="J131" s="21"/>
      <c r="K131" s="21"/>
      <c r="L131" s="21"/>
      <c r="M131" s="21"/>
    </row>
    <row r="132" spans="1:13" x14ac:dyDescent="0.25">
      <c r="A132" s="64">
        <v>2210</v>
      </c>
      <c r="B132" s="64" t="s">
        <v>7</v>
      </c>
      <c r="C132" s="64">
        <v>1</v>
      </c>
      <c r="D132" s="64">
        <v>0</v>
      </c>
      <c r="E132" s="71" t="s">
        <v>213</v>
      </c>
      <c r="F132" s="64"/>
      <c r="G132" s="21"/>
      <c r="H132" s="21"/>
      <c r="I132" s="21"/>
      <c r="J132" s="21"/>
      <c r="K132" s="21"/>
      <c r="L132" s="21"/>
      <c r="M132" s="21"/>
    </row>
    <row r="133" spans="1:13" ht="48.75" customHeight="1" x14ac:dyDescent="0.25">
      <c r="A133" s="64"/>
      <c r="B133" s="64"/>
      <c r="C133" s="64"/>
      <c r="D133" s="64"/>
      <c r="E133" s="71" t="s">
        <v>156</v>
      </c>
      <c r="F133" s="64"/>
      <c r="G133" s="21"/>
      <c r="H133" s="21"/>
      <c r="I133" s="21"/>
      <c r="J133" s="21"/>
      <c r="K133" s="21"/>
      <c r="L133" s="21"/>
      <c r="M133" s="21"/>
    </row>
    <row r="134" spans="1:13" x14ac:dyDescent="0.25">
      <c r="A134" s="64">
        <v>2211</v>
      </c>
      <c r="B134" s="64" t="s">
        <v>7</v>
      </c>
      <c r="C134" s="64">
        <v>1</v>
      </c>
      <c r="D134" s="64">
        <v>1</v>
      </c>
      <c r="E134" s="71" t="s">
        <v>214</v>
      </c>
      <c r="F134" s="64"/>
      <c r="G134" s="21"/>
      <c r="H134" s="21"/>
      <c r="I134" s="21"/>
      <c r="J134" s="21"/>
      <c r="K134" s="21"/>
      <c r="L134" s="21"/>
      <c r="M134" s="21"/>
    </row>
    <row r="135" spans="1:13" ht="40.5" x14ac:dyDescent="0.25">
      <c r="A135" s="64"/>
      <c r="B135" s="64"/>
      <c r="C135" s="64"/>
      <c r="D135" s="64"/>
      <c r="E135" s="71" t="s">
        <v>180</v>
      </c>
      <c r="F135" s="64"/>
      <c r="G135" s="21"/>
      <c r="H135" s="21"/>
      <c r="I135" s="21"/>
      <c r="J135" s="21"/>
      <c r="K135" s="21"/>
      <c r="L135" s="21"/>
      <c r="M135" s="21"/>
    </row>
    <row r="136" spans="1:13" x14ac:dyDescent="0.25">
      <c r="A136" s="64"/>
      <c r="B136" s="64"/>
      <c r="C136" s="64"/>
      <c r="D136" s="64"/>
      <c r="E136" s="71" t="s">
        <v>181</v>
      </c>
      <c r="F136" s="64"/>
      <c r="G136" s="21"/>
      <c r="H136" s="21"/>
      <c r="I136" s="21"/>
      <c r="J136" s="21"/>
      <c r="K136" s="21"/>
      <c r="L136" s="21"/>
      <c r="M136" s="21"/>
    </row>
    <row r="137" spans="1:13" x14ac:dyDescent="0.25">
      <c r="A137" s="64"/>
      <c r="B137" s="64"/>
      <c r="C137" s="64"/>
      <c r="D137" s="64"/>
      <c r="E137" s="71" t="s">
        <v>181</v>
      </c>
      <c r="F137" s="64"/>
      <c r="G137" s="21"/>
      <c r="H137" s="21"/>
      <c r="I137" s="21"/>
      <c r="J137" s="21"/>
      <c r="K137" s="21"/>
      <c r="L137" s="21"/>
      <c r="M137" s="21"/>
    </row>
    <row r="138" spans="1:13" x14ac:dyDescent="0.25">
      <c r="A138" s="64">
        <v>2220</v>
      </c>
      <c r="B138" s="64" t="s">
        <v>7</v>
      </c>
      <c r="C138" s="64">
        <v>2</v>
      </c>
      <c r="D138" s="64">
        <v>0</v>
      </c>
      <c r="E138" s="71" t="s">
        <v>215</v>
      </c>
      <c r="F138" s="64"/>
      <c r="G138" s="21"/>
      <c r="H138" s="21"/>
      <c r="I138" s="21"/>
      <c r="J138" s="21"/>
      <c r="K138" s="21"/>
      <c r="L138" s="21"/>
      <c r="M138" s="21"/>
    </row>
    <row r="139" spans="1:13" ht="51" customHeight="1" x14ac:dyDescent="0.25">
      <c r="A139" s="64"/>
      <c r="B139" s="64"/>
      <c r="C139" s="64"/>
      <c r="D139" s="64"/>
      <c r="E139" s="71" t="s">
        <v>156</v>
      </c>
      <c r="F139" s="64"/>
      <c r="G139" s="21"/>
      <c r="H139" s="21"/>
      <c r="I139" s="21"/>
      <c r="J139" s="21"/>
      <c r="K139" s="21"/>
      <c r="L139" s="21"/>
      <c r="M139" s="21"/>
    </row>
    <row r="140" spans="1:13" x14ac:dyDescent="0.25">
      <c r="A140" s="64">
        <v>2221</v>
      </c>
      <c r="B140" s="64" t="s">
        <v>7</v>
      </c>
      <c r="C140" s="64">
        <v>2</v>
      </c>
      <c r="D140" s="64">
        <v>1</v>
      </c>
      <c r="E140" s="71" t="s">
        <v>215</v>
      </c>
      <c r="F140" s="64"/>
      <c r="G140" s="21"/>
      <c r="H140" s="21"/>
      <c r="I140" s="21"/>
      <c r="J140" s="21"/>
      <c r="K140" s="21"/>
      <c r="L140" s="21"/>
      <c r="M140" s="21"/>
    </row>
    <row r="141" spans="1:13" ht="40.5" x14ac:dyDescent="0.25">
      <c r="A141" s="64"/>
      <c r="B141" s="64"/>
      <c r="C141" s="64"/>
      <c r="D141" s="64"/>
      <c r="E141" s="71" t="s">
        <v>180</v>
      </c>
      <c r="F141" s="64"/>
      <c r="G141" s="21"/>
      <c r="H141" s="21"/>
      <c r="I141" s="21"/>
      <c r="J141" s="21"/>
      <c r="K141" s="21"/>
      <c r="L141" s="21"/>
      <c r="M141" s="21"/>
    </row>
    <row r="142" spans="1:13" x14ac:dyDescent="0.25">
      <c r="A142" s="64"/>
      <c r="B142" s="64"/>
      <c r="C142" s="64"/>
      <c r="D142" s="64"/>
      <c r="E142" s="71" t="s">
        <v>181</v>
      </c>
      <c r="F142" s="64"/>
      <c r="G142" s="21"/>
      <c r="H142" s="21"/>
      <c r="I142" s="21"/>
      <c r="J142" s="21"/>
      <c r="K142" s="21"/>
      <c r="L142" s="21"/>
      <c r="M142" s="21"/>
    </row>
    <row r="143" spans="1:13" x14ac:dyDescent="0.25">
      <c r="A143" s="64"/>
      <c r="B143" s="64"/>
      <c r="C143" s="64"/>
      <c r="D143" s="64"/>
      <c r="E143" s="71" t="s">
        <v>181</v>
      </c>
      <c r="F143" s="64"/>
      <c r="G143" s="21"/>
      <c r="H143" s="21"/>
      <c r="I143" s="21"/>
      <c r="J143" s="21"/>
      <c r="K143" s="21"/>
      <c r="L143" s="21"/>
      <c r="M143" s="21"/>
    </row>
    <row r="144" spans="1:13" x14ac:dyDescent="0.25">
      <c r="A144" s="64">
        <v>2230</v>
      </c>
      <c r="B144" s="64" t="s">
        <v>7</v>
      </c>
      <c r="C144" s="64">
        <v>3</v>
      </c>
      <c r="D144" s="64">
        <v>0</v>
      </c>
      <c r="E144" s="71" t="s">
        <v>217</v>
      </c>
      <c r="F144" s="64"/>
      <c r="G144" s="21"/>
      <c r="H144" s="21"/>
      <c r="I144" s="21"/>
      <c r="J144" s="21"/>
      <c r="K144" s="21"/>
      <c r="L144" s="21"/>
      <c r="M144" s="21"/>
    </row>
    <row r="145" spans="1:13" ht="52.5" customHeight="1" x14ac:dyDescent="0.25">
      <c r="A145" s="64"/>
      <c r="B145" s="64"/>
      <c r="C145" s="64"/>
      <c r="D145" s="64"/>
      <c r="E145" s="71" t="s">
        <v>156</v>
      </c>
      <c r="F145" s="64"/>
      <c r="G145" s="21"/>
      <c r="H145" s="21"/>
      <c r="I145" s="21"/>
      <c r="J145" s="21"/>
      <c r="K145" s="21"/>
      <c r="L145" s="21"/>
      <c r="M145" s="21"/>
    </row>
    <row r="146" spans="1:13" x14ac:dyDescent="0.25">
      <c r="A146" s="64">
        <v>2231</v>
      </c>
      <c r="B146" s="64" t="s">
        <v>7</v>
      </c>
      <c r="C146" s="64">
        <v>3</v>
      </c>
      <c r="D146" s="64">
        <v>1</v>
      </c>
      <c r="E146" s="71" t="s">
        <v>218</v>
      </c>
      <c r="F146" s="64"/>
      <c r="G146" s="21"/>
      <c r="H146" s="21"/>
      <c r="I146" s="21"/>
      <c r="J146" s="21"/>
      <c r="K146" s="21"/>
      <c r="L146" s="21"/>
      <c r="M146" s="21"/>
    </row>
    <row r="147" spans="1:13" ht="40.5" x14ac:dyDescent="0.25">
      <c r="A147" s="64"/>
      <c r="B147" s="64"/>
      <c r="C147" s="64"/>
      <c r="D147" s="64"/>
      <c r="E147" s="71" t="s">
        <v>180</v>
      </c>
      <c r="F147" s="64"/>
      <c r="G147" s="21"/>
      <c r="H147" s="21"/>
      <c r="I147" s="21"/>
      <c r="J147" s="21"/>
      <c r="K147" s="21"/>
      <c r="L147" s="21"/>
      <c r="M147" s="21"/>
    </row>
    <row r="148" spans="1:13" ht="35.25" customHeight="1" x14ac:dyDescent="0.25">
      <c r="A148" s="64"/>
      <c r="B148" s="64"/>
      <c r="C148" s="64"/>
      <c r="D148" s="64"/>
      <c r="E148" s="71" t="s">
        <v>181</v>
      </c>
      <c r="F148" s="64"/>
      <c r="G148" s="21"/>
      <c r="H148" s="21"/>
      <c r="I148" s="21"/>
      <c r="J148" s="21"/>
      <c r="K148" s="21"/>
      <c r="L148" s="21"/>
      <c r="M148" s="21"/>
    </row>
    <row r="149" spans="1:13" x14ac:dyDescent="0.25">
      <c r="A149" s="64"/>
      <c r="B149" s="64"/>
      <c r="C149" s="64"/>
      <c r="D149" s="64"/>
      <c r="E149" s="71" t="s">
        <v>181</v>
      </c>
      <c r="F149" s="64"/>
      <c r="G149" s="21"/>
      <c r="H149" s="21"/>
      <c r="I149" s="21"/>
      <c r="J149" s="21"/>
      <c r="K149" s="21"/>
      <c r="L149" s="21"/>
      <c r="M149" s="21"/>
    </row>
    <row r="150" spans="1:13" ht="35.25" customHeight="1" x14ac:dyDescent="0.25">
      <c r="A150" s="64">
        <v>2240</v>
      </c>
      <c r="B150" s="64" t="s">
        <v>7</v>
      </c>
      <c r="C150" s="64">
        <v>4</v>
      </c>
      <c r="D150" s="64">
        <v>0</v>
      </c>
      <c r="E150" s="71" t="s">
        <v>219</v>
      </c>
      <c r="F150" s="64"/>
      <c r="G150" s="21"/>
      <c r="H150" s="21"/>
      <c r="I150" s="21"/>
      <c r="J150" s="21"/>
      <c r="K150" s="21"/>
      <c r="L150" s="21"/>
      <c r="M150" s="21"/>
    </row>
    <row r="151" spans="1:13" x14ac:dyDescent="0.25">
      <c r="A151" s="64"/>
      <c r="B151" s="64"/>
      <c r="C151" s="64"/>
      <c r="D151" s="64"/>
      <c r="E151" s="71" t="s">
        <v>156</v>
      </c>
      <c r="F151" s="64"/>
      <c r="G151" s="21"/>
      <c r="H151" s="21"/>
      <c r="I151" s="21"/>
      <c r="J151" s="21"/>
      <c r="K151" s="21"/>
      <c r="L151" s="21"/>
      <c r="M151" s="21"/>
    </row>
    <row r="152" spans="1:13" ht="27" x14ac:dyDescent="0.25">
      <c r="A152" s="64">
        <v>2241</v>
      </c>
      <c r="B152" s="64" t="s">
        <v>7</v>
      </c>
      <c r="C152" s="64">
        <v>4</v>
      </c>
      <c r="D152" s="64">
        <v>1</v>
      </c>
      <c r="E152" s="71" t="s">
        <v>219</v>
      </c>
      <c r="F152" s="64"/>
      <c r="G152" s="21"/>
      <c r="H152" s="21"/>
      <c r="I152" s="21"/>
      <c r="J152" s="21"/>
      <c r="K152" s="21"/>
      <c r="L152" s="21"/>
      <c r="M152" s="21"/>
    </row>
    <row r="153" spans="1:13" x14ac:dyDescent="0.25">
      <c r="A153" s="64"/>
      <c r="B153" s="64"/>
      <c r="C153" s="64"/>
      <c r="D153" s="64"/>
      <c r="E153" s="71" t="s">
        <v>156</v>
      </c>
      <c r="F153" s="64"/>
      <c r="G153" s="21"/>
      <c r="H153" s="21"/>
      <c r="I153" s="21"/>
      <c r="J153" s="21"/>
      <c r="K153" s="21"/>
      <c r="L153" s="21"/>
      <c r="M153" s="21"/>
    </row>
    <row r="154" spans="1:13" x14ac:dyDescent="0.25">
      <c r="A154" s="64">
        <v>2250</v>
      </c>
      <c r="B154" s="64" t="s">
        <v>7</v>
      </c>
      <c r="C154" s="64">
        <v>5</v>
      </c>
      <c r="D154" s="64">
        <v>0</v>
      </c>
      <c r="E154" s="71" t="s">
        <v>220</v>
      </c>
      <c r="F154" s="64"/>
      <c r="G154" s="21">
        <f t="shared" ref="G154:M154" si="17">G156</f>
        <v>300</v>
      </c>
      <c r="H154" s="21">
        <f t="shared" si="17"/>
        <v>300</v>
      </c>
      <c r="I154" s="21">
        <f t="shared" si="17"/>
        <v>0</v>
      </c>
      <c r="J154" s="21">
        <f t="shared" si="17"/>
        <v>73.80952380952381</v>
      </c>
      <c r="K154" s="21">
        <f t="shared" si="17"/>
        <v>300</v>
      </c>
      <c r="L154" s="21">
        <f t="shared" si="17"/>
        <v>300</v>
      </c>
      <c r="M154" s="21">
        <f t="shared" si="17"/>
        <v>300</v>
      </c>
    </row>
    <row r="155" spans="1:13" ht="50.25" customHeight="1" x14ac:dyDescent="0.25">
      <c r="A155" s="64"/>
      <c r="B155" s="64"/>
      <c r="C155" s="64"/>
      <c r="D155" s="64"/>
      <c r="E155" s="71" t="s">
        <v>156</v>
      </c>
      <c r="F155" s="64"/>
      <c r="G155" s="21"/>
      <c r="H155" s="21"/>
      <c r="I155" s="21"/>
      <c r="J155" s="21"/>
      <c r="K155" s="21"/>
      <c r="L155" s="21"/>
      <c r="M155" s="21"/>
    </row>
    <row r="156" spans="1:13" x14ac:dyDescent="0.25">
      <c r="A156" s="64">
        <v>2251</v>
      </c>
      <c r="B156" s="64" t="s">
        <v>7</v>
      </c>
      <c r="C156" s="64">
        <v>5</v>
      </c>
      <c r="D156" s="64">
        <v>1</v>
      </c>
      <c r="E156" s="71" t="s">
        <v>220</v>
      </c>
      <c r="F156" s="64"/>
      <c r="G156" s="21">
        <f>+G158+G159+G160+G161+G162</f>
        <v>300</v>
      </c>
      <c r="H156" s="21">
        <f t="shared" ref="H156:M156" si="18">+H158+H159+H160+H161+H162</f>
        <v>300</v>
      </c>
      <c r="I156" s="21">
        <f t="shared" si="18"/>
        <v>0</v>
      </c>
      <c r="J156" s="21">
        <f t="shared" si="18"/>
        <v>73.80952380952381</v>
      </c>
      <c r="K156" s="21">
        <f t="shared" si="18"/>
        <v>300</v>
      </c>
      <c r="L156" s="21">
        <f t="shared" si="18"/>
        <v>300</v>
      </c>
      <c r="M156" s="21">
        <f t="shared" si="18"/>
        <v>300</v>
      </c>
    </row>
    <row r="157" spans="1:13" ht="40.5" x14ac:dyDescent="0.25">
      <c r="A157" s="64"/>
      <c r="B157" s="64"/>
      <c r="C157" s="64"/>
      <c r="D157" s="64"/>
      <c r="E157" s="71" t="s">
        <v>180</v>
      </c>
      <c r="F157" s="12"/>
      <c r="G157" s="12"/>
      <c r="H157" s="12"/>
      <c r="I157" s="21"/>
      <c r="J157" s="21"/>
      <c r="K157" s="21"/>
      <c r="L157" s="21"/>
      <c r="M157" s="21"/>
    </row>
    <row r="158" spans="1:13" x14ac:dyDescent="0.25">
      <c r="A158" s="64"/>
      <c r="B158" s="64"/>
      <c r="C158" s="64"/>
      <c r="D158" s="64"/>
      <c r="E158" s="265" t="s">
        <v>545</v>
      </c>
      <c r="F158" s="64">
        <v>4261</v>
      </c>
      <c r="G158" s="21">
        <f>+H158+I158</f>
        <v>0</v>
      </c>
      <c r="H158" s="21">
        <v>0</v>
      </c>
      <c r="I158" s="21"/>
      <c r="J158" s="146">
        <f>+G158/252*62</f>
        <v>0</v>
      </c>
      <c r="K158" s="146">
        <f>+G158/252*124</f>
        <v>0</v>
      </c>
      <c r="L158" s="146">
        <f>+G158/252*187</f>
        <v>0</v>
      </c>
      <c r="M158" s="146">
        <f>+G158</f>
        <v>0</v>
      </c>
    </row>
    <row r="159" spans="1:13" ht="32.25" customHeight="1" x14ac:dyDescent="0.25">
      <c r="A159" s="64"/>
      <c r="B159" s="64"/>
      <c r="C159" s="64"/>
      <c r="D159" s="64"/>
      <c r="E159" s="252" t="s">
        <v>551</v>
      </c>
      <c r="F159" s="64">
        <v>4264</v>
      </c>
      <c r="G159" s="21">
        <f>+H159+I159</f>
        <v>0</v>
      </c>
      <c r="H159" s="21">
        <v>0</v>
      </c>
      <c r="I159" s="21"/>
      <c r="J159" s="146">
        <f>+G159/252*62</f>
        <v>0</v>
      </c>
      <c r="K159" s="146">
        <f>+G159/252*124</f>
        <v>0</v>
      </c>
      <c r="L159" s="146">
        <f>+G159/252*187</f>
        <v>0</v>
      </c>
      <c r="M159" s="146">
        <f>+G159</f>
        <v>0</v>
      </c>
    </row>
    <row r="160" spans="1:13" x14ac:dyDescent="0.25">
      <c r="A160" s="64"/>
      <c r="B160" s="64"/>
      <c r="C160" s="64"/>
      <c r="D160" s="64"/>
      <c r="E160" s="71" t="s">
        <v>759</v>
      </c>
      <c r="F160" s="64" t="s">
        <v>50</v>
      </c>
      <c r="G160" s="21">
        <f>+H160+I160</f>
        <v>0</v>
      </c>
      <c r="H160" s="21"/>
      <c r="I160" s="21"/>
      <c r="J160" s="146">
        <f>+G160/252*62</f>
        <v>0</v>
      </c>
      <c r="K160" s="146">
        <f>+G160/252*124</f>
        <v>0</v>
      </c>
      <c r="L160" s="146">
        <f>+G160/252*187</f>
        <v>0</v>
      </c>
      <c r="M160" s="146">
        <f>+G160</f>
        <v>0</v>
      </c>
    </row>
    <row r="161" spans="1:13" ht="27" x14ac:dyDescent="0.25">
      <c r="A161" s="64"/>
      <c r="B161" s="64"/>
      <c r="C161" s="64"/>
      <c r="D161" s="64"/>
      <c r="E161" s="71" t="s">
        <v>561</v>
      </c>
      <c r="F161" s="64" t="s">
        <v>61</v>
      </c>
      <c r="G161" s="21"/>
      <c r="H161" s="21">
        <f>+G161</f>
        <v>0</v>
      </c>
      <c r="I161" s="21"/>
      <c r="J161" s="146">
        <f>+G161/252*62</f>
        <v>0</v>
      </c>
      <c r="K161" s="146">
        <f>+G161/252*124</f>
        <v>0</v>
      </c>
      <c r="L161" s="146">
        <f>+G161/252*187</f>
        <v>0</v>
      </c>
      <c r="M161" s="146">
        <f>+G161</f>
        <v>0</v>
      </c>
    </row>
    <row r="162" spans="1:13" x14ac:dyDescent="0.25">
      <c r="A162" s="64"/>
      <c r="B162" s="64"/>
      <c r="C162" s="64"/>
      <c r="D162" s="64"/>
      <c r="E162" s="71" t="s">
        <v>167</v>
      </c>
      <c r="F162" s="64" t="s">
        <v>40</v>
      </c>
      <c r="G162" s="21">
        <f>+H162+I162</f>
        <v>300</v>
      </c>
      <c r="H162" s="21">
        <v>300</v>
      </c>
      <c r="I162" s="21"/>
      <c r="J162" s="146">
        <v>73.80952380952381</v>
      </c>
      <c r="K162" s="146">
        <v>300</v>
      </c>
      <c r="L162" s="146">
        <v>300</v>
      </c>
      <c r="M162" s="146">
        <f>+G162</f>
        <v>300</v>
      </c>
    </row>
    <row r="163" spans="1:13" ht="21.75" customHeight="1" x14ac:dyDescent="0.25">
      <c r="A163" s="64">
        <v>2300</v>
      </c>
      <c r="B163" s="64" t="s">
        <v>8</v>
      </c>
      <c r="C163" s="64">
        <v>0</v>
      </c>
      <c r="D163" s="64">
        <v>0</v>
      </c>
      <c r="E163" s="71" t="s">
        <v>221</v>
      </c>
      <c r="F163" s="64"/>
      <c r="G163" s="21"/>
      <c r="H163" s="21"/>
      <c r="I163" s="21"/>
      <c r="J163" s="21"/>
      <c r="K163" s="21"/>
      <c r="L163" s="21"/>
      <c r="M163" s="21"/>
    </row>
    <row r="164" spans="1:13" x14ac:dyDescent="0.25">
      <c r="A164" s="64"/>
      <c r="B164" s="64"/>
      <c r="C164" s="64"/>
      <c r="D164" s="64"/>
      <c r="E164" s="71" t="s">
        <v>154</v>
      </c>
      <c r="F164" s="64"/>
      <c r="G164" s="21"/>
      <c r="H164" s="21"/>
      <c r="I164" s="21"/>
      <c r="J164" s="21"/>
      <c r="K164" s="21"/>
      <c r="L164" s="21"/>
      <c r="M164" s="21"/>
    </row>
    <row r="165" spans="1:13" ht="21" customHeight="1" x14ac:dyDescent="0.25">
      <c r="A165" s="64">
        <v>2310</v>
      </c>
      <c r="B165" s="64" t="s">
        <v>8</v>
      </c>
      <c r="C165" s="64">
        <v>1</v>
      </c>
      <c r="D165" s="64">
        <v>0</v>
      </c>
      <c r="E165" s="71" t="s">
        <v>222</v>
      </c>
      <c r="F165" s="64"/>
      <c r="G165" s="21"/>
      <c r="H165" s="21"/>
      <c r="I165" s="21"/>
      <c r="J165" s="21"/>
      <c r="K165" s="21"/>
      <c r="L165" s="21"/>
      <c r="M165" s="21"/>
    </row>
    <row r="166" spans="1:13" ht="50.25" customHeight="1" x14ac:dyDescent="0.25">
      <c r="A166" s="64"/>
      <c r="B166" s="64"/>
      <c r="C166" s="64"/>
      <c r="D166" s="64"/>
      <c r="E166" s="71" t="s">
        <v>156</v>
      </c>
      <c r="F166" s="64"/>
      <c r="G166" s="21"/>
      <c r="H166" s="21"/>
      <c r="I166" s="21"/>
      <c r="J166" s="21"/>
      <c r="K166" s="21"/>
      <c r="L166" s="21"/>
      <c r="M166" s="21"/>
    </row>
    <row r="167" spans="1:13" x14ac:dyDescent="0.25">
      <c r="A167" s="64">
        <v>2311</v>
      </c>
      <c r="B167" s="64" t="s">
        <v>8</v>
      </c>
      <c r="C167" s="64">
        <v>1</v>
      </c>
      <c r="D167" s="64">
        <v>1</v>
      </c>
      <c r="E167" s="71" t="s">
        <v>223</v>
      </c>
      <c r="F167" s="64"/>
      <c r="G167" s="21"/>
      <c r="H167" s="21"/>
      <c r="I167" s="21"/>
      <c r="J167" s="21"/>
      <c r="K167" s="21"/>
      <c r="L167" s="21"/>
      <c r="M167" s="21"/>
    </row>
    <row r="168" spans="1:13" ht="40.5" x14ac:dyDescent="0.25">
      <c r="A168" s="64"/>
      <c r="B168" s="64"/>
      <c r="C168" s="64"/>
      <c r="D168" s="64"/>
      <c r="E168" s="71" t="s">
        <v>180</v>
      </c>
      <c r="F168" s="64"/>
      <c r="G168" s="21"/>
      <c r="H168" s="21"/>
      <c r="I168" s="21"/>
      <c r="J168" s="21"/>
      <c r="K168" s="21"/>
      <c r="L168" s="21"/>
      <c r="M168" s="21"/>
    </row>
    <row r="169" spans="1:13" x14ac:dyDescent="0.25">
      <c r="A169" s="64"/>
      <c r="B169" s="64"/>
      <c r="C169" s="64"/>
      <c r="D169" s="64"/>
      <c r="E169" s="71" t="s">
        <v>181</v>
      </c>
      <c r="F169" s="64"/>
      <c r="G169" s="21"/>
      <c r="H169" s="21"/>
      <c r="I169" s="21"/>
      <c r="J169" s="21"/>
      <c r="K169" s="21"/>
      <c r="L169" s="21"/>
      <c r="M169" s="21"/>
    </row>
    <row r="170" spans="1:13" ht="48" customHeight="1" x14ac:dyDescent="0.25">
      <c r="A170" s="64"/>
      <c r="B170" s="64"/>
      <c r="C170" s="64"/>
      <c r="D170" s="64"/>
      <c r="E170" s="71" t="s">
        <v>181</v>
      </c>
      <c r="F170" s="64"/>
      <c r="G170" s="21"/>
      <c r="H170" s="21"/>
      <c r="I170" s="21"/>
      <c r="J170" s="21"/>
      <c r="K170" s="21"/>
      <c r="L170" s="21"/>
      <c r="M170" s="21"/>
    </row>
    <row r="171" spans="1:13" x14ac:dyDescent="0.25">
      <c r="A171" s="64">
        <v>2312</v>
      </c>
      <c r="B171" s="64" t="s">
        <v>8</v>
      </c>
      <c r="C171" s="64">
        <v>1</v>
      </c>
      <c r="D171" s="64">
        <v>2</v>
      </c>
      <c r="E171" s="71" t="s">
        <v>224</v>
      </c>
      <c r="F171" s="64"/>
      <c r="G171" s="21"/>
      <c r="H171" s="21"/>
      <c r="I171" s="21"/>
      <c r="J171" s="21"/>
      <c r="K171" s="21"/>
      <c r="L171" s="21"/>
      <c r="M171" s="21"/>
    </row>
    <row r="172" spans="1:13" ht="40.5" x14ac:dyDescent="0.25">
      <c r="A172" s="64"/>
      <c r="B172" s="64"/>
      <c r="C172" s="64"/>
      <c r="D172" s="64"/>
      <c r="E172" s="71" t="s">
        <v>180</v>
      </c>
      <c r="F172" s="64"/>
      <c r="G172" s="21"/>
      <c r="H172" s="21"/>
      <c r="I172" s="21"/>
      <c r="J172" s="21"/>
      <c r="K172" s="21"/>
      <c r="L172" s="21"/>
      <c r="M172" s="21"/>
    </row>
    <row r="173" spans="1:13" x14ac:dyDescent="0.25">
      <c r="A173" s="64"/>
      <c r="B173" s="64"/>
      <c r="C173" s="64"/>
      <c r="D173" s="64"/>
      <c r="E173" s="71" t="s">
        <v>181</v>
      </c>
      <c r="F173" s="64"/>
      <c r="G173" s="21"/>
      <c r="H173" s="21"/>
      <c r="I173" s="21"/>
      <c r="J173" s="21"/>
      <c r="K173" s="21"/>
      <c r="L173" s="21"/>
      <c r="M173" s="21"/>
    </row>
    <row r="174" spans="1:13" ht="50.25" customHeight="1" x14ac:dyDescent="0.25">
      <c r="A174" s="64"/>
      <c r="B174" s="64"/>
      <c r="C174" s="64"/>
      <c r="D174" s="64"/>
      <c r="E174" s="71" t="s">
        <v>181</v>
      </c>
      <c r="F174" s="64"/>
      <c r="G174" s="21"/>
      <c r="H174" s="21"/>
      <c r="I174" s="21"/>
      <c r="J174" s="21"/>
      <c r="K174" s="21"/>
      <c r="L174" s="21"/>
      <c r="M174" s="21"/>
    </row>
    <row r="175" spans="1:13" x14ac:dyDescent="0.25">
      <c r="A175" s="64">
        <v>2313</v>
      </c>
      <c r="B175" s="64" t="s">
        <v>8</v>
      </c>
      <c r="C175" s="64">
        <v>1</v>
      </c>
      <c r="D175" s="64">
        <v>3</v>
      </c>
      <c r="E175" s="71" t="s">
        <v>225</v>
      </c>
      <c r="F175" s="64"/>
      <c r="G175" s="21"/>
      <c r="H175" s="21"/>
      <c r="I175" s="21"/>
      <c r="J175" s="21"/>
      <c r="K175" s="21"/>
      <c r="L175" s="21"/>
      <c r="M175" s="21"/>
    </row>
    <row r="176" spans="1:13" ht="40.5" x14ac:dyDescent="0.25">
      <c r="A176" s="64"/>
      <c r="B176" s="64"/>
      <c r="C176" s="64"/>
      <c r="D176" s="64"/>
      <c r="E176" s="71" t="s">
        <v>180</v>
      </c>
      <c r="F176" s="64"/>
      <c r="G176" s="21"/>
      <c r="H176" s="21"/>
      <c r="I176" s="21"/>
      <c r="J176" s="21"/>
      <c r="K176" s="21"/>
      <c r="L176" s="21"/>
      <c r="M176" s="21"/>
    </row>
    <row r="177" spans="1:13" x14ac:dyDescent="0.25">
      <c r="A177" s="64"/>
      <c r="B177" s="64"/>
      <c r="C177" s="64"/>
      <c r="D177" s="64"/>
      <c r="E177" s="71" t="s">
        <v>181</v>
      </c>
      <c r="F177" s="64"/>
      <c r="G177" s="21"/>
      <c r="H177" s="21"/>
      <c r="I177" s="21"/>
      <c r="J177" s="21"/>
      <c r="K177" s="21"/>
      <c r="L177" s="21"/>
      <c r="M177" s="21"/>
    </row>
    <row r="178" spans="1:13" x14ac:dyDescent="0.25">
      <c r="A178" s="64"/>
      <c r="B178" s="64"/>
      <c r="C178" s="64"/>
      <c r="D178" s="64"/>
      <c r="E178" s="71" t="s">
        <v>181</v>
      </c>
      <c r="F178" s="64"/>
      <c r="G178" s="21"/>
      <c r="H178" s="21"/>
      <c r="I178" s="21"/>
      <c r="J178" s="21"/>
      <c r="K178" s="21"/>
      <c r="L178" s="21"/>
      <c r="M178" s="21"/>
    </row>
    <row r="179" spans="1:13" x14ac:dyDescent="0.25">
      <c r="A179" s="64">
        <v>2320</v>
      </c>
      <c r="B179" s="64" t="s">
        <v>8</v>
      </c>
      <c r="C179" s="64">
        <v>2</v>
      </c>
      <c r="D179" s="64">
        <v>0</v>
      </c>
      <c r="E179" s="71" t="s">
        <v>226</v>
      </c>
      <c r="F179" s="64"/>
      <c r="G179" s="21"/>
      <c r="H179" s="21"/>
      <c r="I179" s="21"/>
      <c r="J179" s="21"/>
      <c r="K179" s="21"/>
      <c r="L179" s="21"/>
      <c r="M179" s="21"/>
    </row>
    <row r="180" spans="1:13" ht="54.75" customHeight="1" x14ac:dyDescent="0.25">
      <c r="A180" s="64"/>
      <c r="B180" s="64"/>
      <c r="C180" s="64"/>
      <c r="D180" s="64"/>
      <c r="E180" s="71" t="s">
        <v>156</v>
      </c>
      <c r="F180" s="64"/>
      <c r="G180" s="21"/>
      <c r="H180" s="21"/>
      <c r="I180" s="21"/>
      <c r="J180" s="21"/>
      <c r="K180" s="21"/>
      <c r="L180" s="21"/>
      <c r="M180" s="21"/>
    </row>
    <row r="181" spans="1:13" x14ac:dyDescent="0.25">
      <c r="A181" s="64">
        <v>2321</v>
      </c>
      <c r="B181" s="64" t="s">
        <v>8</v>
      </c>
      <c r="C181" s="64">
        <v>2</v>
      </c>
      <c r="D181" s="64">
        <v>1</v>
      </c>
      <c r="E181" s="71" t="s">
        <v>227</v>
      </c>
      <c r="F181" s="64"/>
      <c r="G181" s="21"/>
      <c r="H181" s="21"/>
      <c r="I181" s="21"/>
      <c r="J181" s="21"/>
      <c r="K181" s="21"/>
      <c r="L181" s="21"/>
      <c r="M181" s="21"/>
    </row>
    <row r="182" spans="1:13" ht="40.5" x14ac:dyDescent="0.25">
      <c r="A182" s="64"/>
      <c r="B182" s="64"/>
      <c r="C182" s="64"/>
      <c r="D182" s="64"/>
      <c r="E182" s="71" t="s">
        <v>180</v>
      </c>
      <c r="F182" s="64"/>
      <c r="G182" s="21"/>
      <c r="H182" s="21"/>
      <c r="I182" s="21"/>
      <c r="J182" s="21"/>
      <c r="K182" s="21"/>
      <c r="L182" s="21"/>
      <c r="M182" s="21"/>
    </row>
    <row r="183" spans="1:13" ht="33.75" customHeight="1" x14ac:dyDescent="0.25">
      <c r="A183" s="64"/>
      <c r="B183" s="64"/>
      <c r="C183" s="64"/>
      <c r="D183" s="64"/>
      <c r="E183" s="71" t="s">
        <v>181</v>
      </c>
      <c r="F183" s="64"/>
      <c r="G183" s="21"/>
      <c r="H183" s="21"/>
      <c r="I183" s="21"/>
      <c r="J183" s="21"/>
      <c r="K183" s="21"/>
      <c r="L183" s="21"/>
      <c r="M183" s="21"/>
    </row>
    <row r="184" spans="1:13" x14ac:dyDescent="0.25">
      <c r="A184" s="64"/>
      <c r="B184" s="64"/>
      <c r="C184" s="64"/>
      <c r="D184" s="64"/>
      <c r="E184" s="71" t="s">
        <v>181</v>
      </c>
      <c r="F184" s="64"/>
      <c r="G184" s="21"/>
      <c r="H184" s="21"/>
      <c r="I184" s="21"/>
      <c r="J184" s="21"/>
      <c r="K184" s="21"/>
      <c r="L184" s="21"/>
      <c r="M184" s="21"/>
    </row>
    <row r="185" spans="1:13" ht="27" x14ac:dyDescent="0.25">
      <c r="A185" s="64">
        <v>2330</v>
      </c>
      <c r="B185" s="64" t="s">
        <v>8</v>
      </c>
      <c r="C185" s="64">
        <v>3</v>
      </c>
      <c r="D185" s="64">
        <v>0</v>
      </c>
      <c r="E185" s="71" t="s">
        <v>228</v>
      </c>
      <c r="F185" s="64"/>
      <c r="G185" s="21"/>
      <c r="H185" s="21"/>
      <c r="I185" s="21"/>
      <c r="J185" s="21"/>
      <c r="K185" s="21"/>
      <c r="L185" s="21"/>
      <c r="M185" s="21"/>
    </row>
    <row r="186" spans="1:13" ht="48.75" customHeight="1" x14ac:dyDescent="0.25">
      <c r="A186" s="64"/>
      <c r="B186" s="64"/>
      <c r="C186" s="64"/>
      <c r="D186" s="64"/>
      <c r="E186" s="71" t="s">
        <v>156</v>
      </c>
      <c r="F186" s="64"/>
      <c r="G186" s="21"/>
      <c r="H186" s="21"/>
      <c r="I186" s="21"/>
      <c r="J186" s="21"/>
      <c r="K186" s="21"/>
      <c r="L186" s="21"/>
      <c r="M186" s="21"/>
    </row>
    <row r="187" spans="1:13" x14ac:dyDescent="0.25">
      <c r="A187" s="64">
        <v>2331</v>
      </c>
      <c r="B187" s="64" t="s">
        <v>8</v>
      </c>
      <c r="C187" s="64">
        <v>3</v>
      </c>
      <c r="D187" s="64">
        <v>1</v>
      </c>
      <c r="E187" s="71" t="s">
        <v>229</v>
      </c>
      <c r="F187" s="64"/>
      <c r="G187" s="21"/>
      <c r="H187" s="21"/>
      <c r="I187" s="21"/>
      <c r="J187" s="21"/>
      <c r="K187" s="21"/>
      <c r="L187" s="21"/>
      <c r="M187" s="21"/>
    </row>
    <row r="188" spans="1:13" ht="40.5" x14ac:dyDescent="0.25">
      <c r="A188" s="64"/>
      <c r="B188" s="64"/>
      <c r="C188" s="64"/>
      <c r="D188" s="64"/>
      <c r="E188" s="71" t="s">
        <v>180</v>
      </c>
      <c r="F188" s="64"/>
      <c r="G188" s="21"/>
      <c r="H188" s="21"/>
      <c r="I188" s="21"/>
      <c r="J188" s="21"/>
      <c r="K188" s="21"/>
      <c r="L188" s="21"/>
      <c r="M188" s="21"/>
    </row>
    <row r="189" spans="1:13" x14ac:dyDescent="0.25">
      <c r="A189" s="64"/>
      <c r="B189" s="64"/>
      <c r="C189" s="64"/>
      <c r="D189" s="64"/>
      <c r="E189" s="71" t="s">
        <v>181</v>
      </c>
      <c r="F189" s="64"/>
      <c r="G189" s="21"/>
      <c r="H189" s="21"/>
      <c r="I189" s="21"/>
      <c r="J189" s="21"/>
      <c r="K189" s="21"/>
      <c r="L189" s="21"/>
      <c r="M189" s="21"/>
    </row>
    <row r="190" spans="1:13" ht="55.5" customHeight="1" x14ac:dyDescent="0.25">
      <c r="A190" s="64"/>
      <c r="B190" s="64"/>
      <c r="C190" s="64"/>
      <c r="D190" s="64"/>
      <c r="E190" s="71" t="s">
        <v>181</v>
      </c>
      <c r="F190" s="64"/>
      <c r="G190" s="21"/>
      <c r="H190" s="21"/>
      <c r="I190" s="21"/>
      <c r="J190" s="21"/>
      <c r="K190" s="21"/>
      <c r="L190" s="21"/>
      <c r="M190" s="21"/>
    </row>
    <row r="191" spans="1:13" x14ac:dyDescent="0.25">
      <c r="A191" s="64">
        <v>2332</v>
      </c>
      <c r="B191" s="64" t="s">
        <v>8</v>
      </c>
      <c r="C191" s="64">
        <v>3</v>
      </c>
      <c r="D191" s="64">
        <v>2</v>
      </c>
      <c r="E191" s="71" t="s">
        <v>230</v>
      </c>
      <c r="F191" s="64"/>
      <c r="G191" s="21"/>
      <c r="H191" s="21"/>
      <c r="I191" s="21"/>
      <c r="J191" s="21"/>
      <c r="K191" s="21"/>
      <c r="L191" s="21"/>
      <c r="M191" s="21"/>
    </row>
    <row r="192" spans="1:13" ht="40.5" x14ac:dyDescent="0.25">
      <c r="A192" s="64"/>
      <c r="B192" s="64"/>
      <c r="C192" s="64"/>
      <c r="D192" s="64"/>
      <c r="E192" s="71" t="s">
        <v>180</v>
      </c>
      <c r="F192" s="64"/>
      <c r="G192" s="21"/>
      <c r="H192" s="21"/>
      <c r="I192" s="21"/>
      <c r="J192" s="21"/>
      <c r="K192" s="21"/>
      <c r="L192" s="21"/>
      <c r="M192" s="21"/>
    </row>
    <row r="193" spans="1:13" x14ac:dyDescent="0.25">
      <c r="A193" s="64"/>
      <c r="B193" s="64"/>
      <c r="C193" s="64"/>
      <c r="D193" s="64"/>
      <c r="E193" s="71" t="s">
        <v>181</v>
      </c>
      <c r="F193" s="64"/>
      <c r="G193" s="21"/>
      <c r="H193" s="21"/>
      <c r="I193" s="21"/>
      <c r="J193" s="21"/>
      <c r="K193" s="21"/>
      <c r="L193" s="21"/>
      <c r="M193" s="21"/>
    </row>
    <row r="194" spans="1:13" x14ac:dyDescent="0.25">
      <c r="A194" s="64"/>
      <c r="B194" s="64"/>
      <c r="C194" s="64"/>
      <c r="D194" s="64"/>
      <c r="E194" s="71" t="s">
        <v>181</v>
      </c>
      <c r="F194" s="64"/>
      <c r="G194" s="21"/>
      <c r="H194" s="21"/>
      <c r="I194" s="21"/>
      <c r="J194" s="21"/>
      <c r="K194" s="21"/>
      <c r="L194" s="21"/>
      <c r="M194" s="21"/>
    </row>
    <row r="195" spans="1:13" x14ac:dyDescent="0.25">
      <c r="A195" s="64">
        <v>2340</v>
      </c>
      <c r="B195" s="64" t="s">
        <v>8</v>
      </c>
      <c r="C195" s="64">
        <v>4</v>
      </c>
      <c r="D195" s="64">
        <v>0</v>
      </c>
      <c r="E195" s="71" t="s">
        <v>231</v>
      </c>
      <c r="F195" s="64"/>
      <c r="G195" s="21"/>
      <c r="H195" s="21"/>
      <c r="I195" s="21"/>
      <c r="J195" s="21"/>
      <c r="K195" s="21"/>
      <c r="L195" s="21"/>
      <c r="M195" s="21"/>
    </row>
    <row r="196" spans="1:13" ht="53.25" customHeight="1" x14ac:dyDescent="0.25">
      <c r="A196" s="64"/>
      <c r="B196" s="64"/>
      <c r="C196" s="64"/>
      <c r="D196" s="64"/>
      <c r="E196" s="71" t="s">
        <v>156</v>
      </c>
      <c r="F196" s="64"/>
      <c r="G196" s="21"/>
      <c r="H196" s="21"/>
      <c r="I196" s="21"/>
      <c r="J196" s="21"/>
      <c r="K196" s="21"/>
      <c r="L196" s="21"/>
      <c r="M196" s="21"/>
    </row>
    <row r="197" spans="1:13" x14ac:dyDescent="0.25">
      <c r="A197" s="64">
        <v>2341</v>
      </c>
      <c r="B197" s="64" t="s">
        <v>8</v>
      </c>
      <c r="C197" s="64">
        <v>4</v>
      </c>
      <c r="D197" s="64">
        <v>1</v>
      </c>
      <c r="E197" s="71" t="s">
        <v>231</v>
      </c>
      <c r="F197" s="64"/>
      <c r="G197" s="21"/>
      <c r="H197" s="21"/>
      <c r="I197" s="21"/>
      <c r="J197" s="21"/>
      <c r="K197" s="21"/>
      <c r="L197" s="21"/>
      <c r="M197" s="21"/>
    </row>
    <row r="198" spans="1:13" ht="40.5" x14ac:dyDescent="0.25">
      <c r="A198" s="64"/>
      <c r="B198" s="64"/>
      <c r="C198" s="64"/>
      <c r="D198" s="64"/>
      <c r="E198" s="71" t="s">
        <v>180</v>
      </c>
      <c r="F198" s="64"/>
      <c r="G198" s="21"/>
      <c r="H198" s="21"/>
      <c r="I198" s="21"/>
      <c r="J198" s="21"/>
      <c r="K198" s="21"/>
      <c r="L198" s="21"/>
      <c r="M198" s="21"/>
    </row>
    <row r="199" spans="1:13" x14ac:dyDescent="0.25">
      <c r="A199" s="64"/>
      <c r="B199" s="64"/>
      <c r="C199" s="64"/>
      <c r="D199" s="64"/>
      <c r="E199" s="71" t="s">
        <v>181</v>
      </c>
      <c r="F199" s="64"/>
      <c r="G199" s="21"/>
      <c r="H199" s="21"/>
      <c r="I199" s="21"/>
      <c r="J199" s="21"/>
      <c r="K199" s="21"/>
      <c r="L199" s="21"/>
      <c r="M199" s="21"/>
    </row>
    <row r="200" spans="1:13" x14ac:dyDescent="0.25">
      <c r="A200" s="64"/>
      <c r="B200" s="64"/>
      <c r="C200" s="64"/>
      <c r="D200" s="64"/>
      <c r="E200" s="71" t="s">
        <v>181</v>
      </c>
      <c r="F200" s="64"/>
      <c r="G200" s="21"/>
      <c r="H200" s="21"/>
      <c r="I200" s="21"/>
      <c r="J200" s="21"/>
      <c r="K200" s="21"/>
      <c r="L200" s="21"/>
      <c r="M200" s="21"/>
    </row>
    <row r="201" spans="1:13" x14ac:dyDescent="0.25">
      <c r="A201" s="64">
        <v>2350</v>
      </c>
      <c r="B201" s="64" t="s">
        <v>8</v>
      </c>
      <c r="C201" s="64">
        <v>5</v>
      </c>
      <c r="D201" s="64">
        <v>0</v>
      </c>
      <c r="E201" s="71" t="s">
        <v>232</v>
      </c>
      <c r="F201" s="64"/>
      <c r="G201" s="21"/>
      <c r="H201" s="21"/>
      <c r="I201" s="21"/>
      <c r="J201" s="21"/>
      <c r="K201" s="21"/>
      <c r="L201" s="21"/>
      <c r="M201" s="21"/>
    </row>
    <row r="202" spans="1:13" ht="54" customHeight="1" x14ac:dyDescent="0.25">
      <c r="A202" s="64"/>
      <c r="B202" s="64"/>
      <c r="C202" s="64"/>
      <c r="D202" s="64"/>
      <c r="E202" s="71" t="s">
        <v>156</v>
      </c>
      <c r="F202" s="64"/>
      <c r="G202" s="21"/>
      <c r="H202" s="21"/>
      <c r="I202" s="21"/>
      <c r="J202" s="21"/>
      <c r="K202" s="21"/>
      <c r="L202" s="21"/>
      <c r="M202" s="21"/>
    </row>
    <row r="203" spans="1:13" x14ac:dyDescent="0.25">
      <c r="A203" s="64">
        <v>2351</v>
      </c>
      <c r="B203" s="64" t="s">
        <v>8</v>
      </c>
      <c r="C203" s="64">
        <v>5</v>
      </c>
      <c r="D203" s="64">
        <v>1</v>
      </c>
      <c r="E203" s="71" t="s">
        <v>233</v>
      </c>
      <c r="F203" s="64"/>
      <c r="G203" s="21"/>
      <c r="H203" s="21"/>
      <c r="I203" s="21"/>
      <c r="J203" s="21"/>
      <c r="K203" s="21"/>
      <c r="L203" s="21"/>
      <c r="M203" s="21"/>
    </row>
    <row r="204" spans="1:13" ht="40.5" x14ac:dyDescent="0.25">
      <c r="A204" s="64"/>
      <c r="B204" s="64"/>
      <c r="C204" s="64"/>
      <c r="D204" s="64"/>
      <c r="E204" s="71" t="s">
        <v>180</v>
      </c>
      <c r="F204" s="64"/>
      <c r="G204" s="21"/>
      <c r="H204" s="21"/>
      <c r="I204" s="21"/>
      <c r="J204" s="21"/>
      <c r="K204" s="21"/>
      <c r="L204" s="21"/>
      <c r="M204" s="21"/>
    </row>
    <row r="205" spans="1:13" ht="56.25" customHeight="1" x14ac:dyDescent="0.25">
      <c r="A205" s="64"/>
      <c r="B205" s="64"/>
      <c r="C205" s="64"/>
      <c r="D205" s="64"/>
      <c r="E205" s="71" t="s">
        <v>181</v>
      </c>
      <c r="F205" s="64"/>
      <c r="G205" s="21"/>
      <c r="H205" s="21"/>
      <c r="I205" s="21"/>
      <c r="J205" s="21"/>
      <c r="K205" s="21"/>
      <c r="L205" s="21"/>
      <c r="M205" s="21"/>
    </row>
    <row r="206" spans="1:13" x14ac:dyDescent="0.25">
      <c r="A206" s="64"/>
      <c r="B206" s="64"/>
      <c r="C206" s="64"/>
      <c r="D206" s="64"/>
      <c r="E206" s="71" t="s">
        <v>181</v>
      </c>
      <c r="F206" s="64"/>
      <c r="G206" s="21"/>
      <c r="H206" s="21"/>
      <c r="I206" s="21"/>
      <c r="J206" s="21"/>
      <c r="K206" s="21"/>
      <c r="L206" s="21"/>
      <c r="M206" s="21"/>
    </row>
    <row r="207" spans="1:13" ht="53.25" customHeight="1" x14ac:dyDescent="0.25">
      <c r="A207" s="64">
        <v>2360</v>
      </c>
      <c r="B207" s="64" t="s">
        <v>8</v>
      </c>
      <c r="C207" s="64">
        <v>6</v>
      </c>
      <c r="D207" s="64">
        <v>0</v>
      </c>
      <c r="E207" s="71" t="s">
        <v>234</v>
      </c>
      <c r="F207" s="64"/>
      <c r="G207" s="21"/>
      <c r="H207" s="21"/>
      <c r="I207" s="21"/>
      <c r="J207" s="21"/>
      <c r="K207" s="21"/>
      <c r="L207" s="21"/>
      <c r="M207" s="21"/>
    </row>
    <row r="208" spans="1:13" ht="51" customHeight="1" x14ac:dyDescent="0.25">
      <c r="A208" s="64"/>
      <c r="B208" s="64"/>
      <c r="C208" s="64"/>
      <c r="D208" s="64"/>
      <c r="E208" s="71" t="s">
        <v>156</v>
      </c>
      <c r="F208" s="64"/>
      <c r="G208" s="21"/>
      <c r="H208" s="21"/>
      <c r="I208" s="21"/>
      <c r="J208" s="21"/>
      <c r="K208" s="21"/>
      <c r="L208" s="21"/>
      <c r="M208" s="21"/>
    </row>
    <row r="209" spans="1:13" ht="40.5" x14ac:dyDescent="0.25">
      <c r="A209" s="64">
        <v>2361</v>
      </c>
      <c r="B209" s="64" t="s">
        <v>8</v>
      </c>
      <c r="C209" s="64">
        <v>6</v>
      </c>
      <c r="D209" s="64">
        <v>1</v>
      </c>
      <c r="E209" s="71" t="s">
        <v>234</v>
      </c>
      <c r="F209" s="64"/>
      <c r="G209" s="21"/>
      <c r="H209" s="21"/>
      <c r="I209" s="21"/>
      <c r="J209" s="21"/>
      <c r="K209" s="21"/>
      <c r="L209" s="21"/>
      <c r="M209" s="21"/>
    </row>
    <row r="210" spans="1:13" ht="40.5" x14ac:dyDescent="0.25">
      <c r="A210" s="64"/>
      <c r="B210" s="64"/>
      <c r="C210" s="64"/>
      <c r="D210" s="64"/>
      <c r="E210" s="71" t="s">
        <v>180</v>
      </c>
      <c r="F210" s="64"/>
      <c r="G210" s="21"/>
      <c r="H210" s="21"/>
      <c r="I210" s="21"/>
      <c r="J210" s="21"/>
      <c r="K210" s="21"/>
      <c r="L210" s="21"/>
      <c r="M210" s="21"/>
    </row>
    <row r="211" spans="1:13" ht="36" customHeight="1" x14ac:dyDescent="0.25">
      <c r="A211" s="64"/>
      <c r="B211" s="64"/>
      <c r="C211" s="64"/>
      <c r="D211" s="64"/>
      <c r="E211" s="71" t="s">
        <v>181</v>
      </c>
      <c r="F211" s="64"/>
      <c r="G211" s="21"/>
      <c r="H211" s="21"/>
      <c r="I211" s="21"/>
      <c r="J211" s="21"/>
      <c r="K211" s="21"/>
      <c r="L211" s="21"/>
      <c r="M211" s="21"/>
    </row>
    <row r="212" spans="1:13" x14ac:dyDescent="0.25">
      <c r="A212" s="64"/>
      <c r="B212" s="64"/>
      <c r="C212" s="64"/>
      <c r="D212" s="64"/>
      <c r="E212" s="71" t="s">
        <v>181</v>
      </c>
      <c r="F212" s="64"/>
      <c r="G212" s="21"/>
      <c r="H212" s="21"/>
      <c r="I212" s="21"/>
      <c r="J212" s="21"/>
      <c r="K212" s="21"/>
      <c r="L212" s="21"/>
      <c r="M212" s="21"/>
    </row>
    <row r="213" spans="1:13" ht="36.75" customHeight="1" x14ac:dyDescent="0.25">
      <c r="A213" s="64">
        <v>2370</v>
      </c>
      <c r="B213" s="64" t="s">
        <v>8</v>
      </c>
      <c r="C213" s="64">
        <v>7</v>
      </c>
      <c r="D213" s="64">
        <v>0</v>
      </c>
      <c r="E213" s="71" t="s">
        <v>236</v>
      </c>
      <c r="F213" s="64"/>
      <c r="G213" s="21"/>
      <c r="H213" s="21"/>
      <c r="I213" s="21"/>
      <c r="J213" s="21"/>
      <c r="K213" s="21"/>
      <c r="L213" s="21"/>
      <c r="M213" s="21"/>
    </row>
    <row r="214" spans="1:13" ht="52.5" customHeight="1" x14ac:dyDescent="0.25">
      <c r="A214" s="64"/>
      <c r="B214" s="64"/>
      <c r="C214" s="64"/>
      <c r="D214" s="64"/>
      <c r="E214" s="71" t="s">
        <v>156</v>
      </c>
      <c r="F214" s="64"/>
      <c r="G214" s="21"/>
      <c r="H214" s="21"/>
      <c r="I214" s="21"/>
      <c r="J214" s="21"/>
      <c r="K214" s="21"/>
      <c r="L214" s="21"/>
      <c r="M214" s="21"/>
    </row>
    <row r="215" spans="1:13" ht="27" x14ac:dyDescent="0.25">
      <c r="A215" s="64">
        <v>2371</v>
      </c>
      <c r="B215" s="64" t="s">
        <v>8</v>
      </c>
      <c r="C215" s="64">
        <v>7</v>
      </c>
      <c r="D215" s="64">
        <v>1</v>
      </c>
      <c r="E215" s="71" t="s">
        <v>236</v>
      </c>
      <c r="F215" s="64"/>
      <c r="G215" s="21"/>
      <c r="H215" s="21"/>
      <c r="I215" s="21"/>
      <c r="J215" s="21"/>
      <c r="K215" s="21"/>
      <c r="L215" s="21"/>
      <c r="M215" s="21"/>
    </row>
    <row r="216" spans="1:13" ht="40.5" x14ac:dyDescent="0.25">
      <c r="A216" s="64"/>
      <c r="B216" s="64"/>
      <c r="C216" s="64"/>
      <c r="D216" s="64"/>
      <c r="E216" s="71" t="s">
        <v>180</v>
      </c>
      <c r="F216" s="64"/>
      <c r="G216" s="21"/>
      <c r="H216" s="21"/>
      <c r="I216" s="21"/>
      <c r="J216" s="21"/>
      <c r="K216" s="21"/>
      <c r="L216" s="21"/>
      <c r="M216" s="21"/>
    </row>
    <row r="217" spans="1:13" x14ac:dyDescent="0.25">
      <c r="A217" s="64"/>
      <c r="B217" s="64"/>
      <c r="C217" s="64"/>
      <c r="D217" s="64"/>
      <c r="E217" s="71" t="s">
        <v>181</v>
      </c>
      <c r="F217" s="64"/>
      <c r="G217" s="21"/>
      <c r="H217" s="21"/>
      <c r="I217" s="21"/>
      <c r="J217" s="21"/>
      <c r="K217" s="21"/>
      <c r="L217" s="21"/>
      <c r="M217" s="21"/>
    </row>
    <row r="218" spans="1:13" x14ac:dyDescent="0.25">
      <c r="A218" s="64"/>
      <c r="B218" s="64"/>
      <c r="C218" s="64"/>
      <c r="D218" s="64"/>
      <c r="E218" s="71" t="s">
        <v>181</v>
      </c>
      <c r="F218" s="64"/>
      <c r="G218" s="21"/>
      <c r="H218" s="21"/>
      <c r="I218" s="21"/>
      <c r="J218" s="21"/>
      <c r="K218" s="21"/>
      <c r="L218" s="21"/>
      <c r="M218" s="21"/>
    </row>
    <row r="219" spans="1:13" ht="40.5" x14ac:dyDescent="0.25">
      <c r="A219" s="64">
        <v>2400</v>
      </c>
      <c r="B219" s="64" t="s">
        <v>9</v>
      </c>
      <c r="C219" s="64">
        <v>0</v>
      </c>
      <c r="D219" s="64">
        <v>0</v>
      </c>
      <c r="E219" s="71" t="s">
        <v>237</v>
      </c>
      <c r="F219" s="64"/>
      <c r="G219" s="21">
        <f t="shared" ref="G219:M219" si="19">G221+G231+G251+G265+G279+G306+G312+G330+G348</f>
        <v>827423.92579999892</v>
      </c>
      <c r="H219" s="21">
        <f t="shared" si="19"/>
        <v>165245.579999999</v>
      </c>
      <c r="I219" s="21">
        <f t="shared" si="19"/>
        <v>662178.34579999978</v>
      </c>
      <c r="J219" s="21">
        <f t="shared" si="19"/>
        <v>1071707.192228571</v>
      </c>
      <c r="K219" s="21">
        <f t="shared" si="19"/>
        <v>1078035.0428238085</v>
      </c>
      <c r="L219" s="21">
        <f t="shared" si="19"/>
        <v>974725.13488730229</v>
      </c>
      <c r="M219" s="21">
        <f t="shared" si="19"/>
        <v>827423.92579999892</v>
      </c>
    </row>
    <row r="220" spans="1:13" x14ac:dyDescent="0.25">
      <c r="A220" s="64"/>
      <c r="B220" s="64"/>
      <c r="C220" s="64"/>
      <c r="D220" s="64"/>
      <c r="E220" s="71" t="s">
        <v>154</v>
      </c>
      <c r="F220" s="64"/>
      <c r="G220" s="21"/>
      <c r="H220" s="21"/>
      <c r="I220" s="21"/>
      <c r="J220" s="21"/>
      <c r="K220" s="21"/>
      <c r="L220" s="21"/>
      <c r="M220" s="21"/>
    </row>
    <row r="221" spans="1:13" ht="34.5" customHeight="1" x14ac:dyDescent="0.25">
      <c r="A221" s="64">
        <v>2410</v>
      </c>
      <c r="B221" s="64" t="s">
        <v>9</v>
      </c>
      <c r="C221" s="64">
        <v>1</v>
      </c>
      <c r="D221" s="64">
        <v>0</v>
      </c>
      <c r="E221" s="71" t="s">
        <v>238</v>
      </c>
      <c r="F221" s="64"/>
      <c r="G221" s="21"/>
      <c r="H221" s="21"/>
      <c r="I221" s="21"/>
      <c r="J221" s="21"/>
      <c r="K221" s="21"/>
      <c r="L221" s="21"/>
      <c r="M221" s="21"/>
    </row>
    <row r="222" spans="1:13" ht="52.5" customHeight="1" x14ac:dyDescent="0.25">
      <c r="A222" s="64"/>
      <c r="B222" s="64"/>
      <c r="C222" s="64"/>
      <c r="D222" s="64"/>
      <c r="E222" s="71" t="s">
        <v>156</v>
      </c>
      <c r="F222" s="64"/>
      <c r="G222" s="21"/>
      <c r="H222" s="21"/>
      <c r="I222" s="21"/>
      <c r="J222" s="21"/>
      <c r="K222" s="21"/>
      <c r="L222" s="21"/>
      <c r="M222" s="21"/>
    </row>
    <row r="223" spans="1:13" ht="27" x14ac:dyDescent="0.25">
      <c r="A223" s="64">
        <v>2411</v>
      </c>
      <c r="B223" s="64" t="s">
        <v>9</v>
      </c>
      <c r="C223" s="64">
        <v>1</v>
      </c>
      <c r="D223" s="64">
        <v>1</v>
      </c>
      <c r="E223" s="71" t="s">
        <v>239</v>
      </c>
      <c r="F223" s="64"/>
      <c r="G223" s="21"/>
      <c r="H223" s="21"/>
      <c r="I223" s="21"/>
      <c r="J223" s="21"/>
      <c r="K223" s="21"/>
      <c r="L223" s="21"/>
      <c r="M223" s="21"/>
    </row>
    <row r="224" spans="1:13" ht="40.5" x14ac:dyDescent="0.25">
      <c r="A224" s="64"/>
      <c r="B224" s="64"/>
      <c r="C224" s="64"/>
      <c r="D224" s="64"/>
      <c r="E224" s="71" t="s">
        <v>180</v>
      </c>
      <c r="F224" s="64"/>
      <c r="G224" s="21"/>
      <c r="H224" s="21"/>
      <c r="I224" s="21"/>
      <c r="J224" s="21"/>
      <c r="K224" s="21"/>
      <c r="L224" s="21"/>
      <c r="M224" s="21"/>
    </row>
    <row r="225" spans="1:13" ht="38.25" customHeight="1" x14ac:dyDescent="0.25">
      <c r="A225" s="64"/>
      <c r="B225" s="64"/>
      <c r="C225" s="64"/>
      <c r="D225" s="64"/>
      <c r="E225" s="71" t="s">
        <v>181</v>
      </c>
      <c r="F225" s="64"/>
      <c r="G225" s="21"/>
      <c r="H225" s="21"/>
      <c r="I225" s="21"/>
      <c r="J225" s="21"/>
      <c r="K225" s="21"/>
      <c r="L225" s="21"/>
      <c r="M225" s="21"/>
    </row>
    <row r="226" spans="1:13" ht="54" customHeight="1" x14ac:dyDescent="0.25">
      <c r="A226" s="64"/>
      <c r="B226" s="64"/>
      <c r="C226" s="64"/>
      <c r="D226" s="64"/>
      <c r="E226" s="71" t="s">
        <v>181</v>
      </c>
      <c r="F226" s="64"/>
      <c r="G226" s="21"/>
      <c r="H226" s="21"/>
      <c r="I226" s="21"/>
      <c r="J226" s="21"/>
      <c r="K226" s="21"/>
      <c r="L226" s="21"/>
      <c r="M226" s="21"/>
    </row>
    <row r="227" spans="1:13" ht="27" x14ac:dyDescent="0.25">
      <c r="A227" s="64">
        <v>2412</v>
      </c>
      <c r="B227" s="64" t="s">
        <v>9</v>
      </c>
      <c r="C227" s="64">
        <v>1</v>
      </c>
      <c r="D227" s="64">
        <v>2</v>
      </c>
      <c r="E227" s="71" t="s">
        <v>240</v>
      </c>
      <c r="F227" s="64"/>
      <c r="G227" s="21"/>
      <c r="H227" s="21"/>
      <c r="I227" s="21"/>
      <c r="J227" s="21"/>
      <c r="K227" s="21"/>
      <c r="L227" s="21"/>
      <c r="M227" s="21"/>
    </row>
    <row r="228" spans="1:13" ht="40.5" x14ac:dyDescent="0.25">
      <c r="A228" s="64"/>
      <c r="B228" s="64"/>
      <c r="C228" s="64"/>
      <c r="D228" s="64"/>
      <c r="E228" s="71" t="s">
        <v>180</v>
      </c>
      <c r="F228" s="64"/>
      <c r="G228" s="21"/>
      <c r="H228" s="21"/>
      <c r="I228" s="21"/>
      <c r="J228" s="21"/>
      <c r="K228" s="21"/>
      <c r="L228" s="21"/>
      <c r="M228" s="21"/>
    </row>
    <row r="229" spans="1:13" ht="38.25" customHeight="1" x14ac:dyDescent="0.25">
      <c r="A229" s="64"/>
      <c r="B229" s="64"/>
      <c r="C229" s="64"/>
      <c r="D229" s="64"/>
      <c r="E229" s="71" t="s">
        <v>181</v>
      </c>
      <c r="F229" s="64"/>
      <c r="G229" s="21"/>
      <c r="H229" s="21"/>
      <c r="I229" s="21"/>
      <c r="J229" s="21"/>
      <c r="K229" s="21"/>
      <c r="L229" s="21"/>
      <c r="M229" s="21"/>
    </row>
    <row r="230" spans="1:13" x14ac:dyDescent="0.25">
      <c r="A230" s="64"/>
      <c r="B230" s="64"/>
      <c r="C230" s="64"/>
      <c r="D230" s="64"/>
      <c r="E230" s="71" t="s">
        <v>181</v>
      </c>
      <c r="F230" s="64"/>
      <c r="G230" s="21"/>
      <c r="H230" s="21"/>
      <c r="I230" s="21"/>
      <c r="J230" s="21"/>
      <c r="K230" s="21"/>
      <c r="L230" s="21"/>
      <c r="M230" s="21"/>
    </row>
    <row r="231" spans="1:13" ht="19.5" customHeight="1" x14ac:dyDescent="0.25">
      <c r="A231" s="64">
        <v>2420</v>
      </c>
      <c r="B231" s="64" t="s">
        <v>9</v>
      </c>
      <c r="C231" s="64">
        <v>2</v>
      </c>
      <c r="D231" s="64">
        <v>0</v>
      </c>
      <c r="E231" s="71" t="s">
        <v>241</v>
      </c>
      <c r="F231" s="64"/>
      <c r="G231" s="21"/>
      <c r="H231" s="21"/>
      <c r="I231" s="21"/>
      <c r="J231" s="21"/>
      <c r="K231" s="21"/>
      <c r="L231" s="21"/>
      <c r="M231" s="21"/>
    </row>
    <row r="232" spans="1:13" ht="51" customHeight="1" x14ac:dyDescent="0.25">
      <c r="A232" s="64"/>
      <c r="B232" s="64"/>
      <c r="C232" s="64"/>
      <c r="D232" s="64"/>
      <c r="E232" s="71" t="s">
        <v>156</v>
      </c>
      <c r="F232" s="64"/>
      <c r="G232" s="21"/>
      <c r="H232" s="21"/>
      <c r="I232" s="21"/>
      <c r="J232" s="21"/>
      <c r="K232" s="21"/>
      <c r="L232" s="21"/>
      <c r="M232" s="21"/>
    </row>
    <row r="233" spans="1:13" x14ac:dyDescent="0.25">
      <c r="A233" s="64">
        <v>2421</v>
      </c>
      <c r="B233" s="64" t="s">
        <v>9</v>
      </c>
      <c r="C233" s="64">
        <v>2</v>
      </c>
      <c r="D233" s="64">
        <v>1</v>
      </c>
      <c r="E233" s="71" t="s">
        <v>242</v>
      </c>
      <c r="F233" s="64"/>
      <c r="G233" s="21"/>
      <c r="H233" s="21"/>
      <c r="I233" s="21"/>
      <c r="J233" s="21"/>
      <c r="K233" s="21"/>
      <c r="L233" s="21"/>
      <c r="M233" s="21"/>
    </row>
    <row r="234" spans="1:13" ht="40.5" x14ac:dyDescent="0.25">
      <c r="A234" s="64"/>
      <c r="B234" s="64"/>
      <c r="C234" s="64"/>
      <c r="D234" s="64"/>
      <c r="E234" s="71" t="s">
        <v>180</v>
      </c>
      <c r="F234" s="64"/>
      <c r="G234" s="21"/>
      <c r="H234" s="21"/>
      <c r="I234" s="21"/>
      <c r="J234" s="21"/>
      <c r="K234" s="21"/>
      <c r="L234" s="21"/>
      <c r="M234" s="21"/>
    </row>
    <row r="235" spans="1:13" x14ac:dyDescent="0.25">
      <c r="A235" s="64"/>
      <c r="B235" s="64"/>
      <c r="C235" s="64"/>
      <c r="D235" s="64"/>
      <c r="E235" s="71"/>
      <c r="F235" s="64"/>
      <c r="G235" s="21"/>
      <c r="H235" s="21"/>
      <c r="I235" s="21"/>
      <c r="J235" s="21"/>
      <c r="K235" s="21"/>
      <c r="L235" s="21"/>
      <c r="M235" s="21"/>
    </row>
    <row r="236" spans="1:13" x14ac:dyDescent="0.25">
      <c r="A236" s="64"/>
      <c r="B236" s="64"/>
      <c r="C236" s="64"/>
      <c r="D236" s="64"/>
      <c r="E236" s="71"/>
      <c r="F236" s="64"/>
      <c r="G236" s="21"/>
      <c r="H236" s="21"/>
      <c r="I236" s="21"/>
      <c r="J236" s="21"/>
      <c r="K236" s="21"/>
      <c r="L236" s="21"/>
      <c r="M236" s="21"/>
    </row>
    <row r="237" spans="1:13" x14ac:dyDescent="0.25">
      <c r="A237" s="64"/>
      <c r="B237" s="64"/>
      <c r="C237" s="64"/>
      <c r="D237" s="64"/>
      <c r="E237" s="71" t="s">
        <v>181</v>
      </c>
      <c r="F237" s="64"/>
      <c r="G237" s="21"/>
      <c r="H237" s="21"/>
      <c r="I237" s="21"/>
      <c r="J237" s="21"/>
      <c r="K237" s="21"/>
      <c r="L237" s="21"/>
      <c r="M237" s="21"/>
    </row>
    <row r="238" spans="1:13" ht="52.5" customHeight="1" x14ac:dyDescent="0.25">
      <c r="A238" s="64"/>
      <c r="B238" s="64"/>
      <c r="C238" s="64"/>
      <c r="D238" s="64"/>
      <c r="E238" s="71" t="s">
        <v>181</v>
      </c>
      <c r="F238" s="64"/>
      <c r="G238" s="21"/>
      <c r="H238" s="21"/>
      <c r="I238" s="21"/>
      <c r="J238" s="21"/>
      <c r="K238" s="21"/>
      <c r="L238" s="21"/>
      <c r="M238" s="21"/>
    </row>
    <row r="239" spans="1:13" x14ac:dyDescent="0.25">
      <c r="A239" s="64">
        <v>2422</v>
      </c>
      <c r="B239" s="64" t="s">
        <v>9</v>
      </c>
      <c r="C239" s="64">
        <v>2</v>
      </c>
      <c r="D239" s="64">
        <v>2</v>
      </c>
      <c r="E239" s="71" t="s">
        <v>243</v>
      </c>
      <c r="F239" s="64"/>
      <c r="G239" s="21"/>
      <c r="H239" s="21"/>
      <c r="I239" s="21"/>
      <c r="J239" s="21"/>
      <c r="K239" s="21"/>
      <c r="L239" s="21"/>
      <c r="M239" s="21"/>
    </row>
    <row r="240" spans="1:13" ht="40.5" x14ac:dyDescent="0.25">
      <c r="A240" s="64"/>
      <c r="B240" s="64"/>
      <c r="C240" s="64"/>
      <c r="D240" s="64"/>
      <c r="E240" s="71" t="s">
        <v>180</v>
      </c>
      <c r="F240" s="64"/>
      <c r="G240" s="21"/>
      <c r="H240" s="21"/>
      <c r="I240" s="21"/>
      <c r="J240" s="21"/>
      <c r="K240" s="21"/>
      <c r="L240" s="21"/>
      <c r="M240" s="21"/>
    </row>
    <row r="241" spans="1:13" ht="18.75" customHeight="1" x14ac:dyDescent="0.25">
      <c r="A241" s="64"/>
      <c r="B241" s="64"/>
      <c r="C241" s="64"/>
      <c r="D241" s="64"/>
      <c r="E241" s="71" t="s">
        <v>181</v>
      </c>
      <c r="F241" s="64"/>
      <c r="G241" s="21"/>
      <c r="H241" s="21"/>
      <c r="I241" s="21"/>
      <c r="J241" s="21"/>
      <c r="K241" s="21"/>
      <c r="L241" s="21"/>
      <c r="M241" s="21"/>
    </row>
    <row r="242" spans="1:13" ht="49.5" customHeight="1" x14ac:dyDescent="0.25">
      <c r="A242" s="64"/>
      <c r="B242" s="64"/>
      <c r="C242" s="64"/>
      <c r="D242" s="64"/>
      <c r="E242" s="71" t="s">
        <v>181</v>
      </c>
      <c r="F242" s="64"/>
      <c r="G242" s="21"/>
      <c r="H242" s="21"/>
      <c r="I242" s="21"/>
      <c r="J242" s="21"/>
      <c r="K242" s="21"/>
      <c r="L242" s="21"/>
      <c r="M242" s="21"/>
    </row>
    <row r="243" spans="1:13" x14ac:dyDescent="0.25">
      <c r="A243" s="64">
        <v>2423</v>
      </c>
      <c r="B243" s="64" t="s">
        <v>9</v>
      </c>
      <c r="C243" s="64">
        <v>2</v>
      </c>
      <c r="D243" s="64">
        <v>3</v>
      </c>
      <c r="E243" s="71" t="s">
        <v>244</v>
      </c>
      <c r="F243" s="64"/>
      <c r="G243" s="21"/>
      <c r="H243" s="21"/>
      <c r="I243" s="21"/>
      <c r="J243" s="21"/>
      <c r="K243" s="21"/>
      <c r="L243" s="21"/>
      <c r="M243" s="21"/>
    </row>
    <row r="244" spans="1:13" ht="40.5" x14ac:dyDescent="0.25">
      <c r="A244" s="64"/>
      <c r="B244" s="64"/>
      <c r="C244" s="64"/>
      <c r="D244" s="64"/>
      <c r="E244" s="71" t="s">
        <v>180</v>
      </c>
      <c r="F244" s="64"/>
      <c r="G244" s="21"/>
      <c r="H244" s="21"/>
      <c r="I244" s="21"/>
      <c r="J244" s="21"/>
      <c r="K244" s="21"/>
      <c r="L244" s="21"/>
      <c r="M244" s="21"/>
    </row>
    <row r="245" spans="1:13" x14ac:dyDescent="0.25">
      <c r="A245" s="64"/>
      <c r="B245" s="64"/>
      <c r="C245" s="64"/>
      <c r="D245" s="64"/>
      <c r="E245" s="71" t="s">
        <v>181</v>
      </c>
      <c r="F245" s="64"/>
      <c r="G245" s="21"/>
      <c r="H245" s="21"/>
      <c r="I245" s="21"/>
      <c r="J245" s="21"/>
      <c r="K245" s="21"/>
      <c r="L245" s="21"/>
      <c r="M245" s="21"/>
    </row>
    <row r="246" spans="1:13" ht="57" customHeight="1" x14ac:dyDescent="0.25">
      <c r="A246" s="64"/>
      <c r="B246" s="64"/>
      <c r="C246" s="64"/>
      <c r="D246" s="64"/>
      <c r="E246" s="71" t="s">
        <v>181</v>
      </c>
      <c r="F246" s="64"/>
      <c r="G246" s="21"/>
      <c r="H246" s="21"/>
      <c r="I246" s="21"/>
      <c r="J246" s="21"/>
      <c r="K246" s="21"/>
      <c r="L246" s="21"/>
      <c r="M246" s="21"/>
    </row>
    <row r="247" spans="1:13" x14ac:dyDescent="0.25">
      <c r="A247" s="64">
        <v>2424</v>
      </c>
      <c r="B247" s="64" t="s">
        <v>9</v>
      </c>
      <c r="C247" s="64">
        <v>2</v>
      </c>
      <c r="D247" s="64">
        <v>4</v>
      </c>
      <c r="E247" s="71" t="s">
        <v>245</v>
      </c>
      <c r="F247" s="64"/>
      <c r="G247" s="21"/>
      <c r="H247" s="21"/>
      <c r="I247" s="21"/>
      <c r="J247" s="21"/>
      <c r="K247" s="21"/>
      <c r="L247" s="21"/>
      <c r="M247" s="21"/>
    </row>
    <row r="248" spans="1:13" ht="40.5" x14ac:dyDescent="0.25">
      <c r="A248" s="64"/>
      <c r="B248" s="64"/>
      <c r="C248" s="64"/>
      <c r="D248" s="64"/>
      <c r="E248" s="71" t="s">
        <v>180</v>
      </c>
      <c r="F248" s="64"/>
      <c r="G248" s="21"/>
      <c r="H248" s="21"/>
      <c r="I248" s="21"/>
      <c r="J248" s="21"/>
      <c r="K248" s="21"/>
      <c r="L248" s="21"/>
      <c r="M248" s="21"/>
    </row>
    <row r="249" spans="1:13" x14ac:dyDescent="0.25">
      <c r="A249" s="64"/>
      <c r="B249" s="64"/>
      <c r="C249" s="64"/>
      <c r="D249" s="64"/>
      <c r="E249" s="71" t="s">
        <v>181</v>
      </c>
      <c r="F249" s="64"/>
      <c r="G249" s="21"/>
      <c r="H249" s="21"/>
      <c r="I249" s="21"/>
      <c r="J249" s="21"/>
      <c r="K249" s="21"/>
      <c r="L249" s="21"/>
      <c r="M249" s="21"/>
    </row>
    <row r="250" spans="1:13" x14ac:dyDescent="0.25">
      <c r="A250" s="64"/>
      <c r="B250" s="64"/>
      <c r="C250" s="64"/>
      <c r="D250" s="64"/>
      <c r="E250" s="71" t="s">
        <v>181</v>
      </c>
      <c r="F250" s="64"/>
      <c r="G250" s="21"/>
      <c r="H250" s="21"/>
      <c r="I250" s="21"/>
      <c r="J250" s="21"/>
      <c r="K250" s="21"/>
      <c r="L250" s="21"/>
      <c r="M250" s="21"/>
    </row>
    <row r="251" spans="1:13" x14ac:dyDescent="0.25">
      <c r="A251" s="64">
        <v>2430</v>
      </c>
      <c r="B251" s="64" t="s">
        <v>9</v>
      </c>
      <c r="C251" s="64">
        <v>3</v>
      </c>
      <c r="D251" s="64">
        <v>0</v>
      </c>
      <c r="E251" s="71" t="s">
        <v>246</v>
      </c>
      <c r="F251" s="64"/>
      <c r="G251" s="21"/>
      <c r="H251" s="21"/>
      <c r="I251" s="21"/>
      <c r="J251" s="21"/>
      <c r="K251" s="21"/>
      <c r="L251" s="21"/>
      <c r="M251" s="21"/>
    </row>
    <row r="252" spans="1:13" ht="48" customHeight="1" x14ac:dyDescent="0.25">
      <c r="A252" s="64"/>
      <c r="B252" s="64"/>
      <c r="C252" s="64"/>
      <c r="D252" s="64"/>
      <c r="E252" s="71" t="s">
        <v>156</v>
      </c>
      <c r="F252" s="64"/>
      <c r="G252" s="21"/>
      <c r="H252" s="21"/>
      <c r="I252" s="21"/>
      <c r="J252" s="21"/>
      <c r="K252" s="21"/>
      <c r="L252" s="21"/>
      <c r="M252" s="21"/>
    </row>
    <row r="253" spans="1:13" x14ac:dyDescent="0.25">
      <c r="A253" s="64">
        <v>2431</v>
      </c>
      <c r="B253" s="64" t="s">
        <v>9</v>
      </c>
      <c r="C253" s="64">
        <v>3</v>
      </c>
      <c r="D253" s="64">
        <v>1</v>
      </c>
      <c r="E253" s="71" t="s">
        <v>247</v>
      </c>
      <c r="F253" s="64"/>
      <c r="G253" s="21"/>
      <c r="H253" s="21"/>
      <c r="I253" s="21"/>
      <c r="J253" s="21"/>
      <c r="K253" s="21"/>
      <c r="L253" s="21"/>
      <c r="M253" s="21"/>
    </row>
    <row r="254" spans="1:13" ht="40.5" x14ac:dyDescent="0.25">
      <c r="A254" s="64"/>
      <c r="B254" s="64"/>
      <c r="C254" s="64"/>
      <c r="D254" s="64"/>
      <c r="E254" s="71" t="s">
        <v>180</v>
      </c>
      <c r="F254" s="64"/>
      <c r="G254" s="21"/>
      <c r="H254" s="21"/>
      <c r="I254" s="21"/>
      <c r="J254" s="21"/>
      <c r="K254" s="21"/>
      <c r="L254" s="21"/>
      <c r="M254" s="21"/>
    </row>
    <row r="255" spans="1:13" x14ac:dyDescent="0.25">
      <c r="A255" s="64"/>
      <c r="B255" s="64"/>
      <c r="C255" s="64"/>
      <c r="D255" s="64"/>
      <c r="E255" s="71" t="s">
        <v>181</v>
      </c>
      <c r="F255" s="64"/>
      <c r="G255" s="21"/>
      <c r="H255" s="21"/>
      <c r="I255" s="21"/>
      <c r="J255" s="21"/>
      <c r="K255" s="21"/>
      <c r="L255" s="21"/>
      <c r="M255" s="21"/>
    </row>
    <row r="256" spans="1:13" ht="54.75" customHeight="1" x14ac:dyDescent="0.25">
      <c r="A256" s="64"/>
      <c r="B256" s="64"/>
      <c r="C256" s="64"/>
      <c r="D256" s="64"/>
      <c r="E256" s="71" t="s">
        <v>181</v>
      </c>
      <c r="F256" s="64"/>
      <c r="G256" s="21"/>
      <c r="H256" s="21"/>
      <c r="I256" s="21"/>
      <c r="J256" s="21"/>
      <c r="K256" s="21"/>
      <c r="L256" s="21"/>
      <c r="M256" s="21"/>
    </row>
    <row r="257" spans="1:13" x14ac:dyDescent="0.25">
      <c r="A257" s="64">
        <v>2432</v>
      </c>
      <c r="B257" s="64" t="s">
        <v>9</v>
      </c>
      <c r="C257" s="64">
        <v>3</v>
      </c>
      <c r="D257" s="64">
        <v>2</v>
      </c>
      <c r="E257" s="71" t="s">
        <v>248</v>
      </c>
      <c r="F257" s="64"/>
      <c r="G257" s="21"/>
      <c r="H257" s="21"/>
      <c r="I257" s="21"/>
      <c r="J257" s="21"/>
      <c r="K257" s="21"/>
      <c r="L257" s="21"/>
      <c r="M257" s="21"/>
    </row>
    <row r="258" spans="1:13" ht="40.5" x14ac:dyDescent="0.25">
      <c r="A258" s="64"/>
      <c r="B258" s="64"/>
      <c r="C258" s="64"/>
      <c r="D258" s="64"/>
      <c r="E258" s="71" t="s">
        <v>180</v>
      </c>
      <c r="F258" s="64"/>
      <c r="G258" s="21"/>
      <c r="H258" s="21"/>
      <c r="I258" s="21"/>
      <c r="J258" s="21"/>
      <c r="K258" s="21"/>
      <c r="L258" s="21"/>
      <c r="M258" s="21"/>
    </row>
    <row r="259" spans="1:13" x14ac:dyDescent="0.25">
      <c r="A259" s="64"/>
      <c r="B259" s="64"/>
      <c r="C259" s="64"/>
      <c r="D259" s="64"/>
      <c r="E259" s="71" t="s">
        <v>181</v>
      </c>
      <c r="F259" s="64"/>
      <c r="G259" s="21"/>
      <c r="H259" s="21"/>
      <c r="I259" s="21"/>
      <c r="J259" s="21"/>
      <c r="K259" s="21"/>
      <c r="L259" s="21"/>
      <c r="M259" s="21"/>
    </row>
    <row r="260" spans="1:13" ht="54" customHeight="1" x14ac:dyDescent="0.25">
      <c r="A260" s="64"/>
      <c r="B260" s="64"/>
      <c r="C260" s="64"/>
      <c r="D260" s="64"/>
      <c r="E260" s="71" t="s">
        <v>181</v>
      </c>
      <c r="F260" s="64"/>
      <c r="G260" s="21"/>
      <c r="H260" s="21"/>
      <c r="I260" s="21"/>
      <c r="J260" s="21"/>
      <c r="K260" s="21"/>
      <c r="L260" s="21"/>
      <c r="M260" s="21"/>
    </row>
    <row r="261" spans="1:13" x14ac:dyDescent="0.25">
      <c r="A261" s="64">
        <v>2433</v>
      </c>
      <c r="B261" s="64" t="s">
        <v>9</v>
      </c>
      <c r="C261" s="64">
        <v>3</v>
      </c>
      <c r="D261" s="64">
        <v>3</v>
      </c>
      <c r="E261" s="71" t="s">
        <v>249</v>
      </c>
      <c r="F261" s="64"/>
      <c r="G261" s="21"/>
      <c r="H261" s="21"/>
      <c r="I261" s="21"/>
      <c r="J261" s="21"/>
      <c r="K261" s="21"/>
      <c r="L261" s="21"/>
      <c r="M261" s="21"/>
    </row>
    <row r="262" spans="1:13" ht="40.5" x14ac:dyDescent="0.25">
      <c r="A262" s="64"/>
      <c r="B262" s="64"/>
      <c r="C262" s="64"/>
      <c r="D262" s="64"/>
      <c r="E262" s="71" t="s">
        <v>180</v>
      </c>
      <c r="F262" s="64"/>
      <c r="G262" s="21"/>
      <c r="H262" s="21"/>
      <c r="I262" s="21"/>
      <c r="J262" s="21"/>
      <c r="K262" s="21"/>
      <c r="L262" s="21"/>
      <c r="M262" s="21"/>
    </row>
    <row r="263" spans="1:13" ht="36" customHeight="1" x14ac:dyDescent="0.25">
      <c r="A263" s="64"/>
      <c r="B263" s="64"/>
      <c r="C263" s="64"/>
      <c r="D263" s="64"/>
      <c r="E263" s="71" t="s">
        <v>181</v>
      </c>
      <c r="F263" s="64"/>
      <c r="G263" s="21"/>
      <c r="H263" s="21"/>
      <c r="I263" s="21"/>
      <c r="J263" s="21"/>
      <c r="K263" s="21"/>
      <c r="L263" s="21"/>
      <c r="M263" s="21"/>
    </row>
    <row r="264" spans="1:13" x14ac:dyDescent="0.25">
      <c r="A264" s="64"/>
      <c r="B264" s="64"/>
      <c r="C264" s="64"/>
      <c r="D264" s="64"/>
      <c r="E264" s="71" t="s">
        <v>181</v>
      </c>
      <c r="F264" s="64"/>
      <c r="G264" s="21"/>
      <c r="H264" s="21"/>
      <c r="I264" s="21"/>
      <c r="J264" s="21"/>
      <c r="K264" s="21"/>
      <c r="L264" s="21"/>
      <c r="M264" s="21"/>
    </row>
    <row r="265" spans="1:13" ht="36.75" customHeight="1" x14ac:dyDescent="0.25">
      <c r="A265" s="64">
        <v>2440</v>
      </c>
      <c r="B265" s="64" t="s">
        <v>9</v>
      </c>
      <c r="C265" s="64">
        <v>4</v>
      </c>
      <c r="D265" s="64">
        <v>0</v>
      </c>
      <c r="E265" s="71" t="s">
        <v>253</v>
      </c>
      <c r="F265" s="64"/>
      <c r="G265" s="21"/>
      <c r="H265" s="21"/>
      <c r="I265" s="21"/>
      <c r="J265" s="21"/>
      <c r="K265" s="21"/>
      <c r="L265" s="21"/>
      <c r="M265" s="21"/>
    </row>
    <row r="266" spans="1:13" ht="51.75" customHeight="1" x14ac:dyDescent="0.25">
      <c r="A266" s="64"/>
      <c r="B266" s="64"/>
      <c r="C266" s="64"/>
      <c r="D266" s="64"/>
      <c r="E266" s="71" t="s">
        <v>156</v>
      </c>
      <c r="F266" s="64"/>
      <c r="G266" s="21"/>
      <c r="H266" s="21"/>
      <c r="I266" s="21"/>
      <c r="J266" s="21"/>
      <c r="K266" s="21"/>
      <c r="L266" s="21"/>
      <c r="M266" s="21"/>
    </row>
    <row r="267" spans="1:13" ht="27" x14ac:dyDescent="0.25">
      <c r="A267" s="64">
        <v>2441</v>
      </c>
      <c r="B267" s="64" t="s">
        <v>9</v>
      </c>
      <c r="C267" s="64">
        <v>4</v>
      </c>
      <c r="D267" s="64">
        <v>1</v>
      </c>
      <c r="E267" s="71" t="s">
        <v>254</v>
      </c>
      <c r="F267" s="64"/>
      <c r="G267" s="21"/>
      <c r="H267" s="21"/>
      <c r="I267" s="21"/>
      <c r="J267" s="21"/>
      <c r="K267" s="21"/>
      <c r="L267" s="21"/>
      <c r="M267" s="21"/>
    </row>
    <row r="268" spans="1:13" ht="40.5" x14ac:dyDescent="0.25">
      <c r="A268" s="64"/>
      <c r="B268" s="64"/>
      <c r="C268" s="64"/>
      <c r="D268" s="64"/>
      <c r="E268" s="71" t="s">
        <v>180</v>
      </c>
      <c r="F268" s="64"/>
      <c r="G268" s="21"/>
      <c r="H268" s="21"/>
      <c r="I268" s="21"/>
      <c r="J268" s="21"/>
      <c r="K268" s="21"/>
      <c r="L268" s="21"/>
      <c r="M268" s="21"/>
    </row>
    <row r="269" spans="1:13" x14ac:dyDescent="0.25">
      <c r="A269" s="64"/>
      <c r="B269" s="64"/>
      <c r="C269" s="64"/>
      <c r="D269" s="64"/>
      <c r="E269" s="71" t="s">
        <v>181</v>
      </c>
      <c r="F269" s="64"/>
      <c r="G269" s="21"/>
      <c r="H269" s="21"/>
      <c r="I269" s="21"/>
      <c r="J269" s="21"/>
      <c r="K269" s="21"/>
      <c r="L269" s="21"/>
      <c r="M269" s="21"/>
    </row>
    <row r="270" spans="1:13" ht="54" customHeight="1" x14ac:dyDescent="0.25">
      <c r="A270" s="64"/>
      <c r="B270" s="64"/>
      <c r="C270" s="64"/>
      <c r="D270" s="64"/>
      <c r="E270" s="71" t="s">
        <v>181</v>
      </c>
      <c r="F270" s="64"/>
      <c r="G270" s="21"/>
      <c r="H270" s="21"/>
      <c r="I270" s="21"/>
      <c r="J270" s="21"/>
      <c r="K270" s="21"/>
      <c r="L270" s="21"/>
      <c r="M270" s="21"/>
    </row>
    <row r="271" spans="1:13" x14ac:dyDescent="0.25">
      <c r="A271" s="64">
        <v>2442</v>
      </c>
      <c r="B271" s="64" t="s">
        <v>9</v>
      </c>
      <c r="C271" s="64">
        <v>4</v>
      </c>
      <c r="D271" s="64">
        <v>2</v>
      </c>
      <c r="E271" s="71" t="s">
        <v>255</v>
      </c>
      <c r="F271" s="64"/>
      <c r="G271" s="21"/>
      <c r="H271" s="21"/>
      <c r="I271" s="21"/>
      <c r="J271" s="21"/>
      <c r="K271" s="21"/>
      <c r="L271" s="21"/>
      <c r="M271" s="21"/>
    </row>
    <row r="272" spans="1:13" ht="40.5" x14ac:dyDescent="0.25">
      <c r="A272" s="64"/>
      <c r="B272" s="64"/>
      <c r="C272" s="64"/>
      <c r="D272" s="64"/>
      <c r="E272" s="71" t="s">
        <v>180</v>
      </c>
      <c r="F272" s="64"/>
      <c r="G272" s="21"/>
      <c r="H272" s="21"/>
      <c r="I272" s="21"/>
      <c r="J272" s="21"/>
      <c r="K272" s="21"/>
      <c r="L272" s="21"/>
      <c r="M272" s="21"/>
    </row>
    <row r="273" spans="1:18" x14ac:dyDescent="0.25">
      <c r="A273" s="64"/>
      <c r="B273" s="64"/>
      <c r="C273" s="64"/>
      <c r="D273" s="64"/>
      <c r="E273" s="71" t="s">
        <v>181</v>
      </c>
      <c r="F273" s="64"/>
      <c r="G273" s="21"/>
      <c r="H273" s="21"/>
      <c r="I273" s="21"/>
      <c r="J273" s="21"/>
      <c r="K273" s="21"/>
      <c r="L273" s="21"/>
      <c r="M273" s="21"/>
    </row>
    <row r="274" spans="1:18" ht="54" customHeight="1" x14ac:dyDescent="0.25">
      <c r="A274" s="64"/>
      <c r="B274" s="64"/>
      <c r="C274" s="64"/>
      <c r="D274" s="64"/>
      <c r="E274" s="71" t="s">
        <v>181</v>
      </c>
      <c r="F274" s="64"/>
      <c r="G274" s="21"/>
      <c r="H274" s="21"/>
      <c r="I274" s="21"/>
      <c r="J274" s="21"/>
      <c r="K274" s="21"/>
      <c r="L274" s="21"/>
      <c r="M274" s="21"/>
    </row>
    <row r="275" spans="1:18" x14ac:dyDescent="0.25">
      <c r="A275" s="64">
        <v>2443</v>
      </c>
      <c r="B275" s="64" t="s">
        <v>9</v>
      </c>
      <c r="C275" s="64">
        <v>4</v>
      </c>
      <c r="D275" s="64">
        <v>3</v>
      </c>
      <c r="E275" s="71" t="s">
        <v>256</v>
      </c>
      <c r="F275" s="64"/>
      <c r="G275" s="21"/>
      <c r="H275" s="21"/>
      <c r="I275" s="21"/>
      <c r="J275" s="21"/>
      <c r="K275" s="21"/>
      <c r="L275" s="21"/>
      <c r="M275" s="21"/>
    </row>
    <row r="276" spans="1:18" ht="40.5" x14ac:dyDescent="0.25">
      <c r="A276" s="64"/>
      <c r="B276" s="64"/>
      <c r="C276" s="64"/>
      <c r="D276" s="64"/>
      <c r="E276" s="71" t="s">
        <v>180</v>
      </c>
      <c r="F276" s="64"/>
      <c r="G276" s="21"/>
      <c r="H276" s="21"/>
      <c r="I276" s="21"/>
      <c r="J276" s="21"/>
      <c r="K276" s="21"/>
      <c r="L276" s="21"/>
      <c r="M276" s="21"/>
    </row>
    <row r="277" spans="1:18" x14ac:dyDescent="0.25">
      <c r="A277" s="64"/>
      <c r="B277" s="64"/>
      <c r="C277" s="64"/>
      <c r="D277" s="64"/>
      <c r="E277" s="71" t="s">
        <v>181</v>
      </c>
      <c r="F277" s="64"/>
      <c r="G277" s="21"/>
      <c r="H277" s="21"/>
      <c r="I277" s="21"/>
      <c r="J277" s="21"/>
      <c r="K277" s="21"/>
      <c r="L277" s="21"/>
      <c r="M277" s="21"/>
    </row>
    <row r="278" spans="1:18" x14ac:dyDescent="0.25">
      <c r="A278" s="64"/>
      <c r="B278" s="64"/>
      <c r="C278" s="64"/>
      <c r="D278" s="64"/>
      <c r="E278" s="71" t="s">
        <v>181</v>
      </c>
      <c r="F278" s="64"/>
      <c r="G278" s="21"/>
      <c r="H278" s="21"/>
      <c r="I278" s="21"/>
      <c r="J278" s="21"/>
      <c r="K278" s="21"/>
      <c r="L278" s="21"/>
      <c r="M278" s="21"/>
    </row>
    <row r="279" spans="1:18" x14ac:dyDescent="0.25">
      <c r="A279" s="64">
        <v>2450</v>
      </c>
      <c r="B279" s="64" t="s">
        <v>9</v>
      </c>
      <c r="C279" s="64">
        <v>5</v>
      </c>
      <c r="D279" s="64">
        <v>0</v>
      </c>
      <c r="E279" s="71" t="s">
        <v>257</v>
      </c>
      <c r="F279" s="64"/>
      <c r="G279" s="21">
        <f t="shared" ref="G279:M279" si="20">G281+G290+G294+G302</f>
        <v>3281501.9257999989</v>
      </c>
      <c r="H279" s="21">
        <f t="shared" si="20"/>
        <v>165245.579999999</v>
      </c>
      <c r="I279" s="21">
        <f t="shared" si="20"/>
        <v>3116256.3457999998</v>
      </c>
      <c r="J279" s="21">
        <f t="shared" si="20"/>
        <v>1675488.2874666664</v>
      </c>
      <c r="K279" s="21">
        <f t="shared" si="20"/>
        <v>2285597.233299999</v>
      </c>
      <c r="L279" s="21">
        <f t="shared" si="20"/>
        <v>2795806.8253634926</v>
      </c>
      <c r="M279" s="21">
        <f t="shared" si="20"/>
        <v>3281501.9257999989</v>
      </c>
    </row>
    <row r="280" spans="1:18" ht="51.75" customHeight="1" x14ac:dyDescent="0.25">
      <c r="A280" s="64"/>
      <c r="B280" s="64"/>
      <c r="C280" s="64"/>
      <c r="D280" s="64"/>
      <c r="E280" s="71" t="s">
        <v>156</v>
      </c>
      <c r="F280" s="64"/>
      <c r="G280" s="21"/>
      <c r="H280" s="21"/>
      <c r="I280" s="21"/>
      <c r="J280" s="21"/>
      <c r="K280" s="21"/>
      <c r="L280" s="21"/>
      <c r="M280" s="21"/>
    </row>
    <row r="281" spans="1:18" x14ac:dyDescent="0.25">
      <c r="A281" s="64">
        <v>2451</v>
      </c>
      <c r="B281" s="64" t="s">
        <v>9</v>
      </c>
      <c r="C281" s="64">
        <v>5</v>
      </c>
      <c r="D281" s="64">
        <v>1</v>
      </c>
      <c r="E281" s="71" t="s">
        <v>258</v>
      </c>
      <c r="F281" s="64"/>
      <c r="G281" s="21">
        <f>G283+G284+G285+G286+G287+G288</f>
        <v>3281501.9257999989</v>
      </c>
      <c r="H281" s="21">
        <f t="shared" ref="H281:M281" si="21">H283+H284+H285+H286+H287+H288</f>
        <v>165245.579999999</v>
      </c>
      <c r="I281" s="21">
        <f t="shared" si="21"/>
        <v>3116256.3457999998</v>
      </c>
      <c r="J281" s="21">
        <f t="shared" si="21"/>
        <v>1675488.2874666664</v>
      </c>
      <c r="K281" s="21">
        <f t="shared" si="21"/>
        <v>2285597.233299999</v>
      </c>
      <c r="L281" s="21">
        <f t="shared" si="21"/>
        <v>2795806.8253634926</v>
      </c>
      <c r="M281" s="21">
        <f t="shared" si="21"/>
        <v>3281501.9257999989</v>
      </c>
    </row>
    <row r="282" spans="1:18" ht="40.5" x14ac:dyDescent="0.25">
      <c r="A282" s="64"/>
      <c r="B282" s="64"/>
      <c r="C282" s="64"/>
      <c r="D282" s="64"/>
      <c r="E282" s="71" t="s">
        <v>180</v>
      </c>
      <c r="F282" s="64"/>
      <c r="G282" s="21"/>
      <c r="H282" s="21"/>
      <c r="I282" s="21"/>
      <c r="J282" s="21"/>
      <c r="K282" s="21"/>
      <c r="L282" s="21"/>
      <c r="M282" s="21"/>
    </row>
    <row r="283" spans="1:18" x14ac:dyDescent="0.25">
      <c r="A283" s="64"/>
      <c r="B283" s="64"/>
      <c r="C283" s="64"/>
      <c r="D283" s="64"/>
      <c r="E283" s="71" t="s">
        <v>552</v>
      </c>
      <c r="F283" s="64">
        <v>4239</v>
      </c>
      <c r="G283" s="21">
        <f t="shared" ref="G283:G288" si="22">SUM(H283:I283)</f>
        <v>2000</v>
      </c>
      <c r="H283" s="21">
        <v>2000</v>
      </c>
      <c r="I283" s="21"/>
      <c r="J283" s="146">
        <v>738.09523809523807</v>
      </c>
      <c r="K283" s="146">
        <v>1476.1904761904761</v>
      </c>
      <c r="L283" s="146">
        <v>2000</v>
      </c>
      <c r="M283" s="146">
        <f t="shared" ref="M283:M288" si="23">+G283</f>
        <v>2000</v>
      </c>
    </row>
    <row r="284" spans="1:18" x14ac:dyDescent="0.25">
      <c r="A284" s="64"/>
      <c r="B284" s="64"/>
      <c r="C284" s="64"/>
      <c r="D284" s="64"/>
      <c r="E284" s="71" t="s">
        <v>553</v>
      </c>
      <c r="F284" s="64">
        <v>4251</v>
      </c>
      <c r="G284" s="21">
        <f t="shared" si="22"/>
        <v>146240.579999999</v>
      </c>
      <c r="H284" s="21">
        <v>146240.579999999</v>
      </c>
      <c r="I284" s="21"/>
      <c r="J284" s="146">
        <v>26166.325793650616</v>
      </c>
      <c r="K284" s="146">
        <v>90865.408134920639</v>
      </c>
      <c r="L284" s="146">
        <v>90940.40813492157</v>
      </c>
      <c r="M284" s="146">
        <f t="shared" si="23"/>
        <v>146240.579999999</v>
      </c>
      <c r="N284" s="270"/>
      <c r="O284" s="153"/>
    </row>
    <row r="285" spans="1:18" x14ac:dyDescent="0.25">
      <c r="A285" s="64"/>
      <c r="B285" s="64"/>
      <c r="C285" s="64"/>
      <c r="D285" s="64"/>
      <c r="E285" s="71" t="s">
        <v>172</v>
      </c>
      <c r="F285" s="64">
        <v>4269</v>
      </c>
      <c r="G285" s="21">
        <f t="shared" si="22"/>
        <v>17005</v>
      </c>
      <c r="H285" s="21">
        <v>17005</v>
      </c>
      <c r="I285" s="21"/>
      <c r="J285" s="146">
        <v>6235.1587301587297</v>
      </c>
      <c r="K285" s="146">
        <v>7465.3174603174602</v>
      </c>
      <c r="L285" s="146">
        <v>17005</v>
      </c>
      <c r="M285" s="146">
        <f t="shared" si="23"/>
        <v>17005</v>
      </c>
      <c r="O285" s="276"/>
      <c r="P285" s="276"/>
      <c r="Q285" s="276"/>
      <c r="R285" s="276"/>
    </row>
    <row r="286" spans="1:18" x14ac:dyDescent="0.25">
      <c r="A286" s="64"/>
      <c r="B286" s="64"/>
      <c r="C286" s="64"/>
      <c r="D286" s="64"/>
      <c r="E286" s="71" t="s">
        <v>602</v>
      </c>
      <c r="F286" s="64">
        <v>5113</v>
      </c>
      <c r="G286" s="21">
        <f t="shared" si="22"/>
        <v>2457140.8987999996</v>
      </c>
      <c r="H286" s="21"/>
      <c r="I286" s="21">
        <v>2457140.8987999996</v>
      </c>
      <c r="J286" s="146">
        <v>1132648.5416571428</v>
      </c>
      <c r="K286" s="146">
        <v>1648042.5321333325</v>
      </c>
      <c r="L286" s="146">
        <v>2113300.7321333317</v>
      </c>
      <c r="M286" s="146">
        <f t="shared" si="23"/>
        <v>2457140.8987999996</v>
      </c>
      <c r="N286" s="153"/>
      <c r="O286" s="266"/>
      <c r="P286" s="266"/>
      <c r="Q286" s="266"/>
      <c r="R286" s="266"/>
    </row>
    <row r="287" spans="1:18" x14ac:dyDescent="0.25">
      <c r="A287" s="64"/>
      <c r="B287" s="64"/>
      <c r="C287" s="64"/>
      <c r="D287" s="64"/>
      <c r="E287" s="73" t="s">
        <v>177</v>
      </c>
      <c r="F287" s="64" t="s">
        <v>93</v>
      </c>
      <c r="G287" s="21">
        <f t="shared" si="22"/>
        <v>566178.35</v>
      </c>
      <c r="H287" s="21"/>
      <c r="I287" s="21">
        <v>566178.35</v>
      </c>
      <c r="J287" s="146">
        <v>444941.04841269844</v>
      </c>
      <c r="K287" s="146">
        <v>465853.7468253969</v>
      </c>
      <c r="L287" s="146">
        <v>487103.74682539783</v>
      </c>
      <c r="M287" s="146">
        <f t="shared" si="23"/>
        <v>566178.35</v>
      </c>
      <c r="O287" s="153"/>
    </row>
    <row r="288" spans="1:18" x14ac:dyDescent="0.25">
      <c r="A288" s="64"/>
      <c r="B288" s="64"/>
      <c r="C288" s="64"/>
      <c r="D288" s="64"/>
      <c r="E288" s="71" t="s">
        <v>765</v>
      </c>
      <c r="F288" s="64" t="s">
        <v>99</v>
      </c>
      <c r="G288" s="21">
        <f t="shared" si="22"/>
        <v>92937.096999999994</v>
      </c>
      <c r="H288" s="21"/>
      <c r="I288" s="21">
        <v>92937.096999999994</v>
      </c>
      <c r="J288" s="146">
        <v>64759.117634920636</v>
      </c>
      <c r="K288" s="146">
        <v>71894.038269841272</v>
      </c>
      <c r="L288" s="146">
        <v>85456.938269841266</v>
      </c>
      <c r="M288" s="146">
        <f t="shared" si="23"/>
        <v>92937.096999999994</v>
      </c>
      <c r="N288" s="153"/>
    </row>
    <row r="289" spans="1:18" x14ac:dyDescent="0.25">
      <c r="A289" s="64"/>
      <c r="B289" s="64"/>
      <c r="C289" s="64"/>
      <c r="D289" s="64"/>
      <c r="E289" s="71" t="s">
        <v>181</v>
      </c>
      <c r="F289" s="64"/>
      <c r="G289" s="21"/>
      <c r="H289" s="21"/>
      <c r="I289" s="21"/>
      <c r="J289" s="21"/>
      <c r="K289" s="21"/>
      <c r="L289" s="21"/>
      <c r="M289" s="21"/>
      <c r="O289" s="153"/>
      <c r="P289" s="153"/>
      <c r="Q289" s="153"/>
      <c r="R289" s="153"/>
    </row>
    <row r="290" spans="1:18" x14ac:dyDescent="0.25">
      <c r="A290" s="64">
        <v>2452</v>
      </c>
      <c r="B290" s="64" t="s">
        <v>9</v>
      </c>
      <c r="C290" s="64">
        <v>5</v>
      </c>
      <c r="D290" s="64">
        <v>2</v>
      </c>
      <c r="E290" s="71" t="s">
        <v>259</v>
      </c>
      <c r="F290" s="64"/>
      <c r="G290" s="21"/>
      <c r="H290" s="21"/>
      <c r="I290" s="21"/>
      <c r="J290" s="21"/>
      <c r="K290" s="21"/>
      <c r="L290" s="21"/>
      <c r="M290" s="21"/>
    </row>
    <row r="291" spans="1:18" ht="40.5" x14ac:dyDescent="0.25">
      <c r="A291" s="64"/>
      <c r="B291" s="64"/>
      <c r="C291" s="64"/>
      <c r="D291" s="64"/>
      <c r="E291" s="71" t="s">
        <v>180</v>
      </c>
      <c r="F291" s="64"/>
      <c r="G291" s="21"/>
      <c r="H291" s="21"/>
      <c r="I291" s="21"/>
      <c r="J291" s="21"/>
      <c r="K291" s="21"/>
      <c r="L291" s="21"/>
      <c r="M291" s="21"/>
    </row>
    <row r="292" spans="1:18" x14ac:dyDescent="0.25">
      <c r="A292" s="64"/>
      <c r="B292" s="64"/>
      <c r="C292" s="64"/>
      <c r="D292" s="64"/>
      <c r="E292" s="71" t="s">
        <v>181</v>
      </c>
      <c r="F292" s="64"/>
      <c r="G292" s="21"/>
      <c r="H292" s="21"/>
      <c r="I292" s="21"/>
      <c r="J292" s="21"/>
      <c r="K292" s="21"/>
      <c r="L292" s="21"/>
      <c r="M292" s="21"/>
    </row>
    <row r="293" spans="1:18" ht="53.25" customHeight="1" x14ac:dyDescent="0.25">
      <c r="A293" s="64"/>
      <c r="B293" s="64"/>
      <c r="C293" s="64"/>
      <c r="D293" s="64"/>
      <c r="E293" s="71" t="s">
        <v>181</v>
      </c>
      <c r="F293" s="64"/>
      <c r="G293" s="21"/>
      <c r="H293" s="21"/>
      <c r="I293" s="21"/>
      <c r="J293" s="21"/>
      <c r="K293" s="21"/>
      <c r="L293" s="21"/>
      <c r="M293" s="21"/>
      <c r="O293" s="153"/>
    </row>
    <row r="294" spans="1:18" x14ac:dyDescent="0.25">
      <c r="A294" s="64">
        <v>2453</v>
      </c>
      <c r="B294" s="64" t="s">
        <v>9</v>
      </c>
      <c r="C294" s="64">
        <v>5</v>
      </c>
      <c r="D294" s="64">
        <v>3</v>
      </c>
      <c r="E294" s="71" t="s">
        <v>260</v>
      </c>
      <c r="F294" s="64"/>
      <c r="G294" s="21"/>
      <c r="H294" s="21"/>
      <c r="I294" s="21"/>
      <c r="J294" s="21"/>
      <c r="K294" s="21"/>
      <c r="L294" s="21"/>
      <c r="M294" s="21"/>
    </row>
    <row r="295" spans="1:18" ht="40.5" x14ac:dyDescent="0.25">
      <c r="A295" s="64"/>
      <c r="B295" s="64"/>
      <c r="C295" s="64"/>
      <c r="D295" s="64"/>
      <c r="E295" s="71" t="s">
        <v>180</v>
      </c>
      <c r="F295" s="64"/>
      <c r="G295" s="21"/>
      <c r="H295" s="21"/>
      <c r="I295" s="21"/>
      <c r="J295" s="21"/>
      <c r="K295" s="21"/>
      <c r="L295" s="21"/>
      <c r="M295" s="21"/>
    </row>
    <row r="296" spans="1:18" x14ac:dyDescent="0.25">
      <c r="A296" s="64"/>
      <c r="B296" s="64"/>
      <c r="C296" s="64"/>
      <c r="D296" s="64"/>
      <c r="E296" s="71" t="s">
        <v>181</v>
      </c>
      <c r="F296" s="64"/>
      <c r="G296" s="21"/>
      <c r="H296" s="21"/>
      <c r="I296" s="21"/>
      <c r="J296" s="21"/>
      <c r="K296" s="21"/>
      <c r="L296" s="21"/>
      <c r="M296" s="21"/>
    </row>
    <row r="297" spans="1:18" ht="52.5" customHeight="1" x14ac:dyDescent="0.25">
      <c r="A297" s="64"/>
      <c r="B297" s="64"/>
      <c r="C297" s="64"/>
      <c r="D297" s="64"/>
      <c r="E297" s="71" t="s">
        <v>181</v>
      </c>
      <c r="F297" s="64"/>
      <c r="G297" s="21"/>
      <c r="H297" s="21"/>
      <c r="I297" s="21"/>
      <c r="J297" s="21"/>
      <c r="K297" s="21"/>
      <c r="L297" s="21"/>
      <c r="M297" s="21"/>
    </row>
    <row r="298" spans="1:18" x14ac:dyDescent="0.25">
      <c r="A298" s="64">
        <v>2454</v>
      </c>
      <c r="B298" s="64" t="s">
        <v>9</v>
      </c>
      <c r="C298" s="64">
        <v>5</v>
      </c>
      <c r="D298" s="64">
        <v>4</v>
      </c>
      <c r="E298" s="71" t="s">
        <v>261</v>
      </c>
      <c r="F298" s="64"/>
      <c r="G298" s="21"/>
      <c r="H298" s="21"/>
      <c r="I298" s="21"/>
      <c r="J298" s="21"/>
      <c r="K298" s="21"/>
      <c r="L298" s="21"/>
      <c r="M298" s="21"/>
    </row>
    <row r="299" spans="1:18" ht="40.5" x14ac:dyDescent="0.25">
      <c r="A299" s="64"/>
      <c r="B299" s="64"/>
      <c r="C299" s="64"/>
      <c r="D299" s="64"/>
      <c r="E299" s="71" t="s">
        <v>180</v>
      </c>
      <c r="F299" s="64"/>
      <c r="G299" s="21"/>
      <c r="H299" s="21"/>
      <c r="I299" s="21"/>
      <c r="J299" s="21"/>
      <c r="K299" s="21"/>
      <c r="L299" s="21"/>
      <c r="M299" s="21"/>
    </row>
    <row r="300" spans="1:18" x14ac:dyDescent="0.25">
      <c r="A300" s="64"/>
      <c r="B300" s="64"/>
      <c r="C300" s="64"/>
      <c r="D300" s="64"/>
      <c r="E300" s="71" t="s">
        <v>181</v>
      </c>
      <c r="F300" s="64"/>
      <c r="G300" s="21"/>
      <c r="H300" s="21"/>
      <c r="I300" s="21"/>
      <c r="J300" s="21"/>
      <c r="K300" s="21"/>
      <c r="L300" s="21"/>
      <c r="M300" s="21"/>
    </row>
    <row r="301" spans="1:18" ht="51" customHeight="1" x14ac:dyDescent="0.25">
      <c r="A301" s="64"/>
      <c r="B301" s="64"/>
      <c r="C301" s="64"/>
      <c r="D301" s="64"/>
      <c r="E301" s="71" t="s">
        <v>181</v>
      </c>
      <c r="F301" s="64"/>
      <c r="G301" s="21"/>
      <c r="H301" s="21"/>
      <c r="I301" s="21"/>
      <c r="J301" s="21"/>
      <c r="K301" s="21"/>
      <c r="L301" s="21"/>
      <c r="M301" s="21"/>
    </row>
    <row r="302" spans="1:18" x14ac:dyDescent="0.25">
      <c r="A302" s="64">
        <v>2455</v>
      </c>
      <c r="B302" s="64" t="s">
        <v>9</v>
      </c>
      <c r="C302" s="64">
        <v>5</v>
      </c>
      <c r="D302" s="64">
        <v>5</v>
      </c>
      <c r="E302" s="71" t="s">
        <v>262</v>
      </c>
      <c r="F302" s="64"/>
      <c r="G302" s="21"/>
      <c r="H302" s="21"/>
      <c r="I302" s="21"/>
      <c r="J302" s="21"/>
      <c r="K302" s="21"/>
      <c r="L302" s="21"/>
      <c r="M302" s="21"/>
    </row>
    <row r="303" spans="1:18" ht="40.5" x14ac:dyDescent="0.25">
      <c r="A303" s="64"/>
      <c r="B303" s="64"/>
      <c r="C303" s="64"/>
      <c r="D303" s="64"/>
      <c r="E303" s="71" t="s">
        <v>180</v>
      </c>
      <c r="F303" s="64"/>
      <c r="G303" s="21"/>
      <c r="H303" s="21"/>
      <c r="I303" s="21"/>
      <c r="J303" s="21"/>
      <c r="K303" s="21"/>
      <c r="L303" s="21"/>
      <c r="M303" s="21"/>
    </row>
    <row r="304" spans="1:18" x14ac:dyDescent="0.25">
      <c r="A304" s="64"/>
      <c r="B304" s="64"/>
      <c r="C304" s="64"/>
      <c r="D304" s="64"/>
      <c r="E304" s="71" t="s">
        <v>181</v>
      </c>
      <c r="F304" s="64"/>
      <c r="G304" s="21"/>
      <c r="H304" s="21"/>
      <c r="I304" s="21"/>
      <c r="J304" s="21"/>
      <c r="K304" s="21"/>
      <c r="L304" s="21"/>
      <c r="M304" s="21"/>
    </row>
    <row r="305" spans="1:13" x14ac:dyDescent="0.25">
      <c r="A305" s="64"/>
      <c r="B305" s="64"/>
      <c r="C305" s="64"/>
      <c r="D305" s="64"/>
      <c r="E305" s="71" t="s">
        <v>181</v>
      </c>
      <c r="F305" s="64"/>
      <c r="G305" s="21"/>
      <c r="H305" s="21"/>
      <c r="I305" s="21"/>
      <c r="J305" s="21"/>
      <c r="K305" s="21"/>
      <c r="L305" s="21"/>
      <c r="M305" s="21"/>
    </row>
    <row r="306" spans="1:13" x14ac:dyDescent="0.25">
      <c r="A306" s="64">
        <v>2460</v>
      </c>
      <c r="B306" s="64" t="s">
        <v>9</v>
      </c>
      <c r="C306" s="64">
        <v>6</v>
      </c>
      <c r="D306" s="64">
        <v>0</v>
      </c>
      <c r="E306" s="71" t="s">
        <v>263</v>
      </c>
      <c r="F306" s="64"/>
      <c r="G306" s="21"/>
      <c r="H306" s="21"/>
      <c r="I306" s="21"/>
      <c r="J306" s="21"/>
      <c r="K306" s="21"/>
      <c r="L306" s="21"/>
      <c r="M306" s="21"/>
    </row>
    <row r="307" spans="1:13" ht="52.5" customHeight="1" x14ac:dyDescent="0.25">
      <c r="A307" s="64"/>
      <c r="B307" s="64"/>
      <c r="C307" s="64"/>
      <c r="D307" s="64"/>
      <c r="E307" s="71" t="s">
        <v>156</v>
      </c>
      <c r="F307" s="64"/>
      <c r="G307" s="21"/>
      <c r="H307" s="21"/>
      <c r="I307" s="21"/>
      <c r="J307" s="21"/>
      <c r="K307" s="21"/>
      <c r="L307" s="21"/>
      <c r="M307" s="21"/>
    </row>
    <row r="308" spans="1:13" x14ac:dyDescent="0.25">
      <c r="A308" s="64">
        <v>2461</v>
      </c>
      <c r="B308" s="64" t="s">
        <v>9</v>
      </c>
      <c r="C308" s="64">
        <v>6</v>
      </c>
      <c r="D308" s="64">
        <v>1</v>
      </c>
      <c r="E308" s="71" t="s">
        <v>264</v>
      </c>
      <c r="F308" s="64"/>
      <c r="G308" s="21"/>
      <c r="H308" s="21"/>
      <c r="I308" s="21"/>
      <c r="J308" s="21"/>
      <c r="K308" s="21"/>
      <c r="L308" s="21"/>
      <c r="M308" s="21"/>
    </row>
    <row r="309" spans="1:13" ht="40.5" x14ac:dyDescent="0.25">
      <c r="A309" s="64"/>
      <c r="B309" s="64"/>
      <c r="C309" s="64"/>
      <c r="D309" s="64"/>
      <c r="E309" s="71" t="s">
        <v>180</v>
      </c>
      <c r="F309" s="64"/>
      <c r="G309" s="21"/>
      <c r="H309" s="21"/>
      <c r="I309" s="21"/>
      <c r="J309" s="21"/>
      <c r="K309" s="21"/>
      <c r="L309" s="21"/>
      <c r="M309" s="21"/>
    </row>
    <row r="310" spans="1:13" x14ac:dyDescent="0.25">
      <c r="A310" s="64"/>
      <c r="B310" s="64"/>
      <c r="C310" s="64"/>
      <c r="D310" s="64"/>
      <c r="E310" s="71" t="s">
        <v>181</v>
      </c>
      <c r="F310" s="64"/>
      <c r="G310" s="21"/>
      <c r="H310" s="21"/>
      <c r="I310" s="21"/>
      <c r="J310" s="21"/>
      <c r="K310" s="21"/>
      <c r="L310" s="21"/>
      <c r="M310" s="21"/>
    </row>
    <row r="311" spans="1:13" x14ac:dyDescent="0.25">
      <c r="A311" s="64"/>
      <c r="B311" s="64"/>
      <c r="C311" s="64"/>
      <c r="D311" s="64"/>
      <c r="E311" s="71" t="s">
        <v>181</v>
      </c>
      <c r="F311" s="64"/>
      <c r="G311" s="21"/>
      <c r="H311" s="21"/>
      <c r="I311" s="21"/>
      <c r="J311" s="21"/>
      <c r="K311" s="21"/>
      <c r="L311" s="21"/>
      <c r="M311" s="21"/>
    </row>
    <row r="312" spans="1:13" x14ac:dyDescent="0.25">
      <c r="A312" s="64">
        <v>2470</v>
      </c>
      <c r="B312" s="64" t="s">
        <v>9</v>
      </c>
      <c r="C312" s="64">
        <v>7</v>
      </c>
      <c r="D312" s="64">
        <v>0</v>
      </c>
      <c r="E312" s="71" t="s">
        <v>265</v>
      </c>
      <c r="F312" s="64"/>
      <c r="G312" s="21"/>
      <c r="H312" s="21"/>
      <c r="I312" s="21"/>
      <c r="J312" s="21"/>
      <c r="K312" s="21"/>
      <c r="L312" s="21"/>
      <c r="M312" s="21"/>
    </row>
    <row r="313" spans="1:13" ht="52.5" customHeight="1" x14ac:dyDescent="0.25">
      <c r="A313" s="64"/>
      <c r="B313" s="64"/>
      <c r="C313" s="64"/>
      <c r="D313" s="64"/>
      <c r="E313" s="71" t="s">
        <v>156</v>
      </c>
      <c r="F313" s="64"/>
      <c r="G313" s="21"/>
      <c r="H313" s="21"/>
      <c r="I313" s="21"/>
      <c r="J313" s="21"/>
      <c r="K313" s="21"/>
      <c r="L313" s="21"/>
      <c r="M313" s="21"/>
    </row>
    <row r="314" spans="1:13" ht="27" x14ac:dyDescent="0.25">
      <c r="A314" s="64">
        <v>2471</v>
      </c>
      <c r="B314" s="64" t="s">
        <v>9</v>
      </c>
      <c r="C314" s="64">
        <v>7</v>
      </c>
      <c r="D314" s="64">
        <v>1</v>
      </c>
      <c r="E314" s="71" t="s">
        <v>266</v>
      </c>
      <c r="F314" s="64"/>
      <c r="G314" s="21"/>
      <c r="H314" s="21"/>
      <c r="I314" s="21"/>
      <c r="J314" s="21"/>
      <c r="K314" s="21"/>
      <c r="L314" s="21"/>
      <c r="M314" s="21"/>
    </row>
    <row r="315" spans="1:13" ht="40.5" x14ac:dyDescent="0.25">
      <c r="A315" s="64"/>
      <c r="B315" s="64"/>
      <c r="C315" s="64"/>
      <c r="D315" s="64"/>
      <c r="E315" s="71" t="s">
        <v>180</v>
      </c>
      <c r="F315" s="64"/>
      <c r="G315" s="21"/>
      <c r="H315" s="21"/>
      <c r="I315" s="21"/>
      <c r="J315" s="21"/>
      <c r="K315" s="21"/>
      <c r="L315" s="21"/>
      <c r="M315" s="21"/>
    </row>
    <row r="316" spans="1:13" ht="42" customHeight="1" x14ac:dyDescent="0.25">
      <c r="A316" s="64"/>
      <c r="B316" s="64"/>
      <c r="C316" s="64"/>
      <c r="D316" s="64"/>
      <c r="E316" s="71" t="s">
        <v>181</v>
      </c>
      <c r="F316" s="64"/>
      <c r="G316" s="21"/>
      <c r="H316" s="21"/>
      <c r="I316" s="21"/>
      <c r="J316" s="21"/>
      <c r="K316" s="21"/>
      <c r="L316" s="21"/>
      <c r="M316" s="21"/>
    </row>
    <row r="317" spans="1:13" ht="51.75" customHeight="1" x14ac:dyDescent="0.25">
      <c r="A317" s="64"/>
      <c r="B317" s="64"/>
      <c r="C317" s="64"/>
      <c r="D317" s="64"/>
      <c r="E317" s="71" t="s">
        <v>181</v>
      </c>
      <c r="F317" s="64"/>
      <c r="G317" s="21"/>
      <c r="H317" s="21"/>
      <c r="I317" s="21"/>
      <c r="J317" s="21"/>
      <c r="K317" s="21"/>
      <c r="L317" s="21"/>
      <c r="M317" s="21"/>
    </row>
    <row r="318" spans="1:13" x14ac:dyDescent="0.25">
      <c r="A318" s="64">
        <v>2472</v>
      </c>
      <c r="B318" s="64" t="s">
        <v>9</v>
      </c>
      <c r="C318" s="64">
        <v>7</v>
      </c>
      <c r="D318" s="64">
        <v>2</v>
      </c>
      <c r="E318" s="71" t="s">
        <v>267</v>
      </c>
      <c r="F318" s="64"/>
      <c r="G318" s="21"/>
      <c r="H318" s="21"/>
      <c r="I318" s="21"/>
      <c r="J318" s="21"/>
      <c r="K318" s="21"/>
      <c r="L318" s="21"/>
      <c r="M318" s="21"/>
    </row>
    <row r="319" spans="1:13" ht="40.5" x14ac:dyDescent="0.25">
      <c r="A319" s="64"/>
      <c r="B319" s="64"/>
      <c r="C319" s="64"/>
      <c r="D319" s="64"/>
      <c r="E319" s="71" t="s">
        <v>180</v>
      </c>
      <c r="F319" s="64"/>
      <c r="G319" s="21"/>
      <c r="H319" s="21"/>
      <c r="I319" s="21"/>
      <c r="J319" s="21"/>
      <c r="K319" s="21"/>
      <c r="L319" s="21"/>
      <c r="M319" s="21"/>
    </row>
    <row r="320" spans="1:13" x14ac:dyDescent="0.25">
      <c r="A320" s="64"/>
      <c r="B320" s="64"/>
      <c r="C320" s="64"/>
      <c r="D320" s="64"/>
      <c r="E320" s="71" t="s">
        <v>181</v>
      </c>
      <c r="F320" s="64"/>
      <c r="G320" s="21"/>
      <c r="H320" s="21"/>
      <c r="I320" s="21"/>
      <c r="J320" s="21"/>
      <c r="K320" s="21"/>
      <c r="L320" s="21"/>
      <c r="M320" s="21"/>
    </row>
    <row r="321" spans="1:13" ht="51" customHeight="1" x14ac:dyDescent="0.25">
      <c r="A321" s="64"/>
      <c r="B321" s="64"/>
      <c r="C321" s="64"/>
      <c r="D321" s="64"/>
      <c r="E321" s="71" t="s">
        <v>181</v>
      </c>
      <c r="F321" s="64"/>
      <c r="G321" s="21"/>
      <c r="H321" s="21"/>
      <c r="I321" s="21"/>
      <c r="J321" s="21"/>
      <c r="K321" s="21"/>
      <c r="L321" s="21"/>
      <c r="M321" s="21"/>
    </row>
    <row r="322" spans="1:13" x14ac:dyDescent="0.25">
      <c r="A322" s="64">
        <v>2473</v>
      </c>
      <c r="B322" s="64" t="s">
        <v>9</v>
      </c>
      <c r="C322" s="64">
        <v>7</v>
      </c>
      <c r="D322" s="64">
        <v>3</v>
      </c>
      <c r="E322" s="71" t="s">
        <v>268</v>
      </c>
      <c r="F322" s="64"/>
      <c r="G322" s="21"/>
      <c r="H322" s="21"/>
      <c r="I322" s="21"/>
      <c r="J322" s="21"/>
      <c r="K322" s="21"/>
      <c r="L322" s="21"/>
      <c r="M322" s="21"/>
    </row>
    <row r="323" spans="1:13" ht="40.5" x14ac:dyDescent="0.25">
      <c r="A323" s="64"/>
      <c r="B323" s="64"/>
      <c r="C323" s="64"/>
      <c r="D323" s="64"/>
      <c r="E323" s="71" t="s">
        <v>180</v>
      </c>
      <c r="F323" s="64"/>
      <c r="G323" s="21"/>
      <c r="H323" s="21"/>
      <c r="I323" s="21"/>
      <c r="J323" s="21"/>
      <c r="K323" s="21"/>
      <c r="L323" s="21"/>
      <c r="M323" s="21"/>
    </row>
    <row r="324" spans="1:13" x14ac:dyDescent="0.25">
      <c r="A324" s="64"/>
      <c r="B324" s="64"/>
      <c r="C324" s="64"/>
      <c r="D324" s="64"/>
      <c r="E324" s="71" t="s">
        <v>181</v>
      </c>
      <c r="F324" s="64"/>
      <c r="G324" s="21"/>
      <c r="H324" s="21"/>
      <c r="I324" s="21"/>
      <c r="J324" s="21"/>
      <c r="K324" s="21"/>
      <c r="L324" s="21"/>
      <c r="M324" s="21"/>
    </row>
    <row r="325" spans="1:13" ht="51" customHeight="1" x14ac:dyDescent="0.25">
      <c r="A325" s="64"/>
      <c r="B325" s="64"/>
      <c r="C325" s="64"/>
      <c r="D325" s="64"/>
      <c r="E325" s="71" t="s">
        <v>181</v>
      </c>
      <c r="F325" s="64"/>
      <c r="G325" s="21"/>
      <c r="H325" s="21"/>
      <c r="I325" s="21"/>
      <c r="J325" s="21"/>
      <c r="K325" s="21"/>
      <c r="L325" s="21"/>
      <c r="M325" s="21"/>
    </row>
    <row r="326" spans="1:13" x14ac:dyDescent="0.25">
      <c r="A326" s="64">
        <v>2474</v>
      </c>
      <c r="B326" s="64" t="s">
        <v>9</v>
      </c>
      <c r="C326" s="64">
        <v>7</v>
      </c>
      <c r="D326" s="64">
        <v>4</v>
      </c>
      <c r="E326" s="71" t="s">
        <v>269</v>
      </c>
      <c r="F326" s="64"/>
      <c r="G326" s="21"/>
      <c r="H326" s="21"/>
      <c r="I326" s="21"/>
      <c r="J326" s="21"/>
      <c r="K326" s="21"/>
      <c r="L326" s="21"/>
      <c r="M326" s="21"/>
    </row>
    <row r="327" spans="1:13" ht="40.5" x14ac:dyDescent="0.25">
      <c r="A327" s="64"/>
      <c r="B327" s="64"/>
      <c r="C327" s="64"/>
      <c r="D327" s="64"/>
      <c r="E327" s="71" t="s">
        <v>180</v>
      </c>
      <c r="F327" s="64"/>
      <c r="G327" s="21"/>
      <c r="H327" s="21"/>
      <c r="I327" s="21"/>
      <c r="J327" s="21"/>
      <c r="K327" s="21"/>
      <c r="L327" s="21"/>
      <c r="M327" s="21"/>
    </row>
    <row r="328" spans="1:13" ht="50.25" customHeight="1" x14ac:dyDescent="0.25">
      <c r="A328" s="64"/>
      <c r="B328" s="64"/>
      <c r="C328" s="64"/>
      <c r="D328" s="64"/>
      <c r="E328" s="71" t="s">
        <v>181</v>
      </c>
      <c r="F328" s="64"/>
      <c r="G328" s="21"/>
      <c r="H328" s="21"/>
      <c r="I328" s="21"/>
      <c r="J328" s="21"/>
      <c r="K328" s="21"/>
      <c r="L328" s="21"/>
      <c r="M328" s="21"/>
    </row>
    <row r="329" spans="1:13" x14ac:dyDescent="0.25">
      <c r="A329" s="64"/>
      <c r="B329" s="64"/>
      <c r="C329" s="64"/>
      <c r="D329" s="64"/>
      <c r="E329" s="71" t="s">
        <v>181</v>
      </c>
      <c r="F329" s="64"/>
      <c r="G329" s="21"/>
      <c r="H329" s="21"/>
      <c r="I329" s="21"/>
      <c r="J329" s="21"/>
      <c r="K329" s="21"/>
      <c r="L329" s="21"/>
      <c r="M329" s="21"/>
    </row>
    <row r="330" spans="1:13" ht="64.5" customHeight="1" x14ac:dyDescent="0.25">
      <c r="A330" s="64">
        <v>2480</v>
      </c>
      <c r="B330" s="64" t="s">
        <v>9</v>
      </c>
      <c r="C330" s="64">
        <v>8</v>
      </c>
      <c r="D330" s="64">
        <v>0</v>
      </c>
      <c r="E330" s="71" t="s">
        <v>270</v>
      </c>
      <c r="F330" s="64"/>
      <c r="G330" s="21"/>
      <c r="H330" s="21"/>
      <c r="I330" s="21"/>
      <c r="J330" s="21"/>
      <c r="K330" s="21"/>
      <c r="L330" s="21"/>
      <c r="M330" s="21"/>
    </row>
    <row r="331" spans="1:13" ht="51.75" customHeight="1" x14ac:dyDescent="0.25">
      <c r="A331" s="64"/>
      <c r="B331" s="64"/>
      <c r="C331" s="64"/>
      <c r="D331" s="64"/>
      <c r="E331" s="71" t="s">
        <v>156</v>
      </c>
      <c r="F331" s="64"/>
      <c r="G331" s="21"/>
      <c r="H331" s="21"/>
      <c r="I331" s="21"/>
      <c r="J331" s="21"/>
      <c r="K331" s="21"/>
      <c r="L331" s="21"/>
      <c r="M331" s="21"/>
    </row>
    <row r="332" spans="1:13" ht="40.5" x14ac:dyDescent="0.25">
      <c r="A332" s="64">
        <v>2481</v>
      </c>
      <c r="B332" s="64" t="s">
        <v>9</v>
      </c>
      <c r="C332" s="64">
        <v>8</v>
      </c>
      <c r="D332" s="64">
        <v>1</v>
      </c>
      <c r="E332" s="71" t="s">
        <v>271</v>
      </c>
      <c r="F332" s="64"/>
      <c r="G332" s="21"/>
      <c r="H332" s="21"/>
      <c r="I332" s="21"/>
      <c r="J332" s="21"/>
      <c r="K332" s="21"/>
      <c r="L332" s="21"/>
      <c r="M332" s="21"/>
    </row>
    <row r="333" spans="1:13" ht="40.5" x14ac:dyDescent="0.25">
      <c r="A333" s="64"/>
      <c r="B333" s="64"/>
      <c r="C333" s="64"/>
      <c r="D333" s="64"/>
      <c r="E333" s="71" t="s">
        <v>180</v>
      </c>
      <c r="F333" s="64"/>
      <c r="G333" s="21"/>
      <c r="H333" s="21"/>
      <c r="I333" s="21"/>
      <c r="J333" s="21"/>
      <c r="K333" s="21"/>
      <c r="L333" s="21"/>
      <c r="M333" s="21"/>
    </row>
    <row r="334" spans="1:13" ht="67.5" customHeight="1" x14ac:dyDescent="0.25">
      <c r="A334" s="64"/>
      <c r="B334" s="64"/>
      <c r="C334" s="64"/>
      <c r="D334" s="64"/>
      <c r="E334" s="71" t="s">
        <v>181</v>
      </c>
      <c r="F334" s="64"/>
      <c r="G334" s="21"/>
      <c r="H334" s="21"/>
      <c r="I334" s="21"/>
      <c r="J334" s="21"/>
      <c r="K334" s="21"/>
      <c r="L334" s="21"/>
      <c r="M334" s="21"/>
    </row>
    <row r="335" spans="1:13" ht="54" customHeight="1" x14ac:dyDescent="0.25">
      <c r="A335" s="64"/>
      <c r="B335" s="64"/>
      <c r="C335" s="64"/>
      <c r="D335" s="64"/>
      <c r="E335" s="71" t="s">
        <v>181</v>
      </c>
      <c r="F335" s="64"/>
      <c r="G335" s="21"/>
      <c r="H335" s="21"/>
      <c r="I335" s="21"/>
      <c r="J335" s="21"/>
      <c r="K335" s="21"/>
      <c r="L335" s="21"/>
      <c r="M335" s="21"/>
    </row>
    <row r="336" spans="1:13" ht="40.5" x14ac:dyDescent="0.25">
      <c r="A336" s="64">
        <v>2482</v>
      </c>
      <c r="B336" s="64" t="s">
        <v>9</v>
      </c>
      <c r="C336" s="64">
        <v>8</v>
      </c>
      <c r="D336" s="64">
        <v>2</v>
      </c>
      <c r="E336" s="71" t="s">
        <v>272</v>
      </c>
      <c r="F336" s="64"/>
      <c r="G336" s="21"/>
      <c r="H336" s="21"/>
      <c r="I336" s="21"/>
      <c r="J336" s="21"/>
      <c r="K336" s="21"/>
      <c r="L336" s="21"/>
      <c r="M336" s="21"/>
    </row>
    <row r="337" spans="1:13" ht="40.5" x14ac:dyDescent="0.25">
      <c r="A337" s="64"/>
      <c r="B337" s="64"/>
      <c r="C337" s="64"/>
      <c r="D337" s="64"/>
      <c r="E337" s="71" t="s">
        <v>180</v>
      </c>
      <c r="F337" s="64"/>
      <c r="G337" s="21"/>
      <c r="H337" s="21"/>
      <c r="I337" s="21"/>
      <c r="J337" s="21"/>
      <c r="K337" s="21"/>
      <c r="L337" s="21"/>
      <c r="M337" s="21"/>
    </row>
    <row r="338" spans="1:13" x14ac:dyDescent="0.25">
      <c r="A338" s="64"/>
      <c r="B338" s="64"/>
      <c r="C338" s="64"/>
      <c r="D338" s="64"/>
      <c r="E338" s="71" t="s">
        <v>181</v>
      </c>
      <c r="F338" s="64"/>
      <c r="G338" s="21"/>
      <c r="H338" s="21"/>
      <c r="I338" s="21"/>
      <c r="J338" s="21"/>
      <c r="K338" s="21"/>
      <c r="L338" s="21"/>
      <c r="M338" s="21"/>
    </row>
    <row r="339" spans="1:13" x14ac:dyDescent="0.25">
      <c r="A339" s="64"/>
      <c r="B339" s="64"/>
      <c r="C339" s="64"/>
      <c r="D339" s="64"/>
      <c r="E339" s="71" t="s">
        <v>181</v>
      </c>
      <c r="F339" s="64"/>
      <c r="G339" s="21"/>
      <c r="H339" s="21"/>
      <c r="I339" s="21"/>
      <c r="J339" s="21"/>
      <c r="K339" s="21"/>
      <c r="L339" s="21"/>
      <c r="M339" s="21"/>
    </row>
    <row r="340" spans="1:13" ht="27" x14ac:dyDescent="0.25">
      <c r="A340" s="64">
        <v>2483</v>
      </c>
      <c r="B340" s="64" t="s">
        <v>9</v>
      </c>
      <c r="C340" s="64">
        <v>8</v>
      </c>
      <c r="D340" s="64">
        <v>3</v>
      </c>
      <c r="E340" s="71" t="s">
        <v>273</v>
      </c>
      <c r="F340" s="64"/>
      <c r="G340" s="21"/>
      <c r="H340" s="21"/>
      <c r="I340" s="21"/>
      <c r="J340" s="21"/>
      <c r="K340" s="21"/>
      <c r="L340" s="21"/>
      <c r="M340" s="21"/>
    </row>
    <row r="341" spans="1:13" ht="40.5" x14ac:dyDescent="0.25">
      <c r="A341" s="64"/>
      <c r="B341" s="64"/>
      <c r="C341" s="64"/>
      <c r="D341" s="64"/>
      <c r="E341" s="71" t="s">
        <v>180</v>
      </c>
      <c r="F341" s="64"/>
      <c r="G341" s="21"/>
      <c r="H341" s="21"/>
      <c r="I341" s="21"/>
      <c r="J341" s="21"/>
      <c r="K341" s="21"/>
      <c r="L341" s="21"/>
      <c r="M341" s="21"/>
    </row>
    <row r="342" spans="1:13" x14ac:dyDescent="0.25">
      <c r="A342" s="64"/>
      <c r="B342" s="64"/>
      <c r="C342" s="64"/>
      <c r="D342" s="64"/>
      <c r="E342" s="71" t="s">
        <v>181</v>
      </c>
      <c r="F342" s="64"/>
      <c r="G342" s="21"/>
      <c r="H342" s="21"/>
      <c r="I342" s="21"/>
      <c r="J342" s="21"/>
      <c r="K342" s="21"/>
      <c r="L342" s="21"/>
      <c r="M342" s="21"/>
    </row>
    <row r="343" spans="1:13" ht="56.25" customHeight="1" x14ac:dyDescent="0.25">
      <c r="A343" s="64"/>
      <c r="B343" s="64"/>
      <c r="C343" s="64"/>
      <c r="D343" s="64"/>
      <c r="E343" s="71" t="s">
        <v>181</v>
      </c>
      <c r="F343" s="64"/>
      <c r="G343" s="21"/>
      <c r="H343" s="21"/>
      <c r="I343" s="21"/>
      <c r="J343" s="21"/>
      <c r="K343" s="21"/>
      <c r="L343" s="21"/>
      <c r="M343" s="21"/>
    </row>
    <row r="344" spans="1:13" ht="40.5" x14ac:dyDescent="0.25">
      <c r="A344" s="64">
        <v>2484</v>
      </c>
      <c r="B344" s="64" t="s">
        <v>9</v>
      </c>
      <c r="C344" s="64">
        <v>8</v>
      </c>
      <c r="D344" s="64">
        <v>4</v>
      </c>
      <c r="E344" s="71" t="s">
        <v>274</v>
      </c>
      <c r="F344" s="64"/>
      <c r="G344" s="21"/>
      <c r="H344" s="21"/>
      <c r="I344" s="21"/>
      <c r="J344" s="21"/>
      <c r="K344" s="21"/>
      <c r="L344" s="21"/>
      <c r="M344" s="21"/>
    </row>
    <row r="345" spans="1:13" ht="40.5" x14ac:dyDescent="0.25">
      <c r="A345" s="64"/>
      <c r="B345" s="64"/>
      <c r="C345" s="64"/>
      <c r="D345" s="64"/>
      <c r="E345" s="71" t="s">
        <v>180</v>
      </c>
      <c r="F345" s="64"/>
      <c r="G345" s="21"/>
      <c r="H345" s="21"/>
      <c r="I345" s="21"/>
      <c r="J345" s="21"/>
      <c r="K345" s="21"/>
      <c r="L345" s="21"/>
      <c r="M345" s="21"/>
    </row>
    <row r="346" spans="1:13" ht="44.25" customHeight="1" x14ac:dyDescent="0.25">
      <c r="A346" s="64"/>
      <c r="B346" s="64"/>
      <c r="C346" s="64"/>
      <c r="D346" s="64"/>
      <c r="E346" s="71" t="s">
        <v>181</v>
      </c>
      <c r="F346" s="64"/>
      <c r="G346" s="21"/>
      <c r="H346" s="21"/>
      <c r="I346" s="21"/>
      <c r="J346" s="21"/>
      <c r="K346" s="21"/>
      <c r="L346" s="21"/>
      <c r="M346" s="21"/>
    </row>
    <row r="347" spans="1:13" x14ac:dyDescent="0.25">
      <c r="A347" s="64"/>
      <c r="B347" s="64"/>
      <c r="C347" s="64"/>
      <c r="D347" s="64"/>
      <c r="E347" s="71" t="s">
        <v>181</v>
      </c>
      <c r="F347" s="64"/>
      <c r="G347" s="21"/>
      <c r="H347" s="21"/>
      <c r="I347" s="21"/>
      <c r="J347" s="21"/>
      <c r="K347" s="21"/>
      <c r="L347" s="21"/>
      <c r="M347" s="21"/>
    </row>
    <row r="348" spans="1:13" ht="46.5" customHeight="1" x14ac:dyDescent="0.25">
      <c r="A348" s="64">
        <v>2490</v>
      </c>
      <c r="B348" s="64" t="s">
        <v>9</v>
      </c>
      <c r="C348" s="64">
        <v>9</v>
      </c>
      <c r="D348" s="64">
        <v>0</v>
      </c>
      <c r="E348" s="71" t="s">
        <v>278</v>
      </c>
      <c r="F348" s="64"/>
      <c r="G348" s="21">
        <f t="shared" ref="G348:M348" si="24">SUM(G350)</f>
        <v>-2454078</v>
      </c>
      <c r="H348" s="21">
        <f t="shared" si="24"/>
        <v>0</v>
      </c>
      <c r="I348" s="21">
        <f t="shared" si="24"/>
        <v>-2454078</v>
      </c>
      <c r="J348" s="21">
        <f t="shared" si="24"/>
        <v>-603781.09523809527</v>
      </c>
      <c r="K348" s="21">
        <f t="shared" si="24"/>
        <v>-1207562.1904761905</v>
      </c>
      <c r="L348" s="21">
        <f t="shared" si="24"/>
        <v>-1821081.6904761903</v>
      </c>
      <c r="M348" s="21">
        <f t="shared" si="24"/>
        <v>-2454078</v>
      </c>
    </row>
    <row r="349" spans="1:13" ht="48.75" customHeight="1" x14ac:dyDescent="0.25">
      <c r="A349" s="64"/>
      <c r="B349" s="64"/>
      <c r="C349" s="64"/>
      <c r="D349" s="64"/>
      <c r="E349" s="71" t="s">
        <v>156</v>
      </c>
      <c r="F349" s="64"/>
      <c r="G349" s="21"/>
      <c r="H349" s="21"/>
      <c r="I349" s="21"/>
      <c r="J349" s="21"/>
      <c r="K349" s="21"/>
      <c r="L349" s="21"/>
      <c r="M349" s="21"/>
    </row>
    <row r="350" spans="1:13" ht="27" x14ac:dyDescent="0.25">
      <c r="A350" s="64">
        <v>2491</v>
      </c>
      <c r="B350" s="64" t="s">
        <v>9</v>
      </c>
      <c r="C350" s="64">
        <v>9</v>
      </c>
      <c r="D350" s="64">
        <v>1</v>
      </c>
      <c r="E350" s="71" t="s">
        <v>278</v>
      </c>
      <c r="F350" s="64"/>
      <c r="G350" s="21">
        <f>H350+I350</f>
        <v>-2454078</v>
      </c>
      <c r="H350" s="21"/>
      <c r="I350" s="21">
        <v>-2454078</v>
      </c>
      <c r="J350" s="146">
        <f>+G350/252*62</f>
        <v>-603781.09523809527</v>
      </c>
      <c r="K350" s="146">
        <f>+G350/252*124</f>
        <v>-1207562.1904761905</v>
      </c>
      <c r="L350" s="146">
        <f>+G350/252*187</f>
        <v>-1821081.6904761903</v>
      </c>
      <c r="M350" s="146">
        <f>+G350</f>
        <v>-2454078</v>
      </c>
    </row>
    <row r="351" spans="1:13" ht="40.5" x14ac:dyDescent="0.25">
      <c r="A351" s="64"/>
      <c r="B351" s="64"/>
      <c r="C351" s="64"/>
      <c r="D351" s="64"/>
      <c r="E351" s="71" t="s">
        <v>180</v>
      </c>
      <c r="F351" s="64"/>
      <c r="G351" s="21"/>
      <c r="H351" s="21"/>
      <c r="I351" s="21"/>
      <c r="J351" s="21"/>
      <c r="K351" s="21"/>
      <c r="L351" s="21"/>
      <c r="M351" s="21"/>
    </row>
    <row r="352" spans="1:13" x14ac:dyDescent="0.25">
      <c r="A352" s="64"/>
      <c r="B352" s="64"/>
      <c r="C352" s="64"/>
      <c r="D352" s="64"/>
      <c r="E352" s="71" t="s">
        <v>181</v>
      </c>
      <c r="F352" s="64"/>
      <c r="G352" s="21"/>
      <c r="H352" s="21"/>
      <c r="I352" s="21"/>
      <c r="J352" s="21"/>
      <c r="K352" s="21"/>
      <c r="L352" s="21"/>
      <c r="M352" s="21"/>
    </row>
    <row r="353" spans="1:17" x14ac:dyDescent="0.25">
      <c r="A353" s="64"/>
      <c r="B353" s="64"/>
      <c r="C353" s="64"/>
      <c r="D353" s="64"/>
      <c r="E353" s="71" t="s">
        <v>181</v>
      </c>
      <c r="F353" s="64"/>
      <c r="G353" s="21"/>
      <c r="H353" s="21"/>
      <c r="I353" s="21"/>
      <c r="J353" s="21"/>
      <c r="K353" s="21"/>
      <c r="L353" s="21"/>
      <c r="M353" s="21"/>
    </row>
    <row r="354" spans="1:17" ht="40.5" x14ac:dyDescent="0.25">
      <c r="A354" s="64">
        <v>2500</v>
      </c>
      <c r="B354" s="64" t="s">
        <v>10</v>
      </c>
      <c r="C354" s="64">
        <v>0</v>
      </c>
      <c r="D354" s="64">
        <v>0</v>
      </c>
      <c r="E354" s="71" t="s">
        <v>279</v>
      </c>
      <c r="F354" s="64"/>
      <c r="G354" s="21">
        <f t="shared" ref="G354:M354" si="25">G356+G372+G378+G384+G390+G396</f>
        <v>870950.77299999993</v>
      </c>
      <c r="H354" s="21">
        <f t="shared" si="25"/>
        <v>773805.04599999986</v>
      </c>
      <c r="I354" s="21">
        <f t="shared" si="25"/>
        <v>97145.726999999999</v>
      </c>
      <c r="J354" s="21">
        <f t="shared" si="25"/>
        <v>254612.37111904717</v>
      </c>
      <c r="K354" s="21">
        <f t="shared" si="25"/>
        <v>437759.52619047731</v>
      </c>
      <c r="L354" s="21">
        <f t="shared" si="25"/>
        <v>641960.61645635124</v>
      </c>
      <c r="M354" s="21">
        <f t="shared" si="25"/>
        <v>870950.77299999993</v>
      </c>
    </row>
    <row r="355" spans="1:17" x14ac:dyDescent="0.25">
      <c r="A355" s="64"/>
      <c r="B355" s="64"/>
      <c r="C355" s="64"/>
      <c r="D355" s="64"/>
      <c r="E355" s="71" t="s">
        <v>154</v>
      </c>
      <c r="F355" s="64"/>
      <c r="G355" s="21"/>
      <c r="H355" s="21"/>
      <c r="I355" s="21"/>
      <c r="J355" s="21"/>
      <c r="K355" s="21"/>
      <c r="L355" s="21"/>
      <c r="M355" s="21"/>
    </row>
    <row r="356" spans="1:17" x14ac:dyDescent="0.25">
      <c r="A356" s="64">
        <v>2510</v>
      </c>
      <c r="B356" s="64" t="s">
        <v>10</v>
      </c>
      <c r="C356" s="64">
        <v>1</v>
      </c>
      <c r="D356" s="64">
        <v>0</v>
      </c>
      <c r="E356" s="71" t="s">
        <v>280</v>
      </c>
      <c r="F356" s="64"/>
      <c r="G356" s="21">
        <f t="shared" ref="G356:M356" si="26">G358</f>
        <v>634337.24599999993</v>
      </c>
      <c r="H356" s="21">
        <f t="shared" si="26"/>
        <v>632337.24599999993</v>
      </c>
      <c r="I356" s="21">
        <f t="shared" si="26"/>
        <v>2000</v>
      </c>
      <c r="J356" s="21">
        <f t="shared" si="26"/>
        <v>126775.35999206302</v>
      </c>
      <c r="K356" s="21">
        <f t="shared" si="26"/>
        <v>267114.98093650909</v>
      </c>
      <c r="L356" s="21">
        <f t="shared" si="26"/>
        <v>439427.27596428775</v>
      </c>
      <c r="M356" s="21">
        <f t="shared" si="26"/>
        <v>634337.24599999993</v>
      </c>
    </row>
    <row r="357" spans="1:17" ht="50.25" customHeight="1" x14ac:dyDescent="0.25">
      <c r="A357" s="64"/>
      <c r="B357" s="64"/>
      <c r="C357" s="64"/>
      <c r="D357" s="64"/>
      <c r="E357" s="71" t="s">
        <v>156</v>
      </c>
      <c r="F357" s="64"/>
      <c r="G357" s="21"/>
      <c r="H357" s="21"/>
      <c r="I357" s="21"/>
      <c r="J357" s="21"/>
      <c r="K357" s="21"/>
      <c r="L357" s="21"/>
      <c r="M357" s="21"/>
    </row>
    <row r="358" spans="1:17" ht="27" customHeight="1" x14ac:dyDescent="0.25">
      <c r="A358" s="64">
        <v>2511</v>
      </c>
      <c r="B358" s="64" t="s">
        <v>10</v>
      </c>
      <c r="C358" s="64">
        <v>1</v>
      </c>
      <c r="D358" s="64">
        <v>1</v>
      </c>
      <c r="E358" s="71" t="s">
        <v>280</v>
      </c>
      <c r="F358" s="64"/>
      <c r="G358" s="21">
        <f>SUM(G360:G371)</f>
        <v>634337.24599999993</v>
      </c>
      <c r="H358" s="21">
        <f t="shared" ref="H358:M358" si="27">SUM(H360:H371)</f>
        <v>632337.24599999993</v>
      </c>
      <c r="I358" s="21">
        <f t="shared" si="27"/>
        <v>2000</v>
      </c>
      <c r="J358" s="21">
        <f t="shared" si="27"/>
        <v>126775.35999206302</v>
      </c>
      <c r="K358" s="21">
        <f t="shared" si="27"/>
        <v>267114.98093650909</v>
      </c>
      <c r="L358" s="21">
        <f t="shared" si="27"/>
        <v>439427.27596428775</v>
      </c>
      <c r="M358" s="21">
        <f t="shared" si="27"/>
        <v>634337.24599999993</v>
      </c>
    </row>
    <row r="359" spans="1:17" ht="19.5" customHeight="1" x14ac:dyDescent="0.25">
      <c r="A359" s="64"/>
      <c r="B359" s="64"/>
      <c r="C359" s="64"/>
      <c r="D359" s="64"/>
      <c r="E359" s="71" t="s">
        <v>180</v>
      </c>
      <c r="F359" s="64"/>
      <c r="G359" s="21"/>
      <c r="H359" s="21"/>
      <c r="I359" s="21"/>
      <c r="J359" s="21"/>
      <c r="K359" s="21"/>
      <c r="L359" s="21"/>
      <c r="M359" s="21"/>
      <c r="P359" s="273"/>
    </row>
    <row r="360" spans="1:17" ht="18.75" customHeight="1" x14ac:dyDescent="0.25">
      <c r="A360" s="64"/>
      <c r="B360" s="64"/>
      <c r="C360" s="64"/>
      <c r="D360" s="64"/>
      <c r="E360" s="71" t="s">
        <v>158</v>
      </c>
      <c r="F360" s="64" t="s">
        <v>20</v>
      </c>
      <c r="G360" s="21">
        <f>SUM(H360:I360)</f>
        <v>533704.61599999992</v>
      </c>
      <c r="H360" s="21">
        <v>533704.61599999992</v>
      </c>
      <c r="I360" s="21"/>
      <c r="J360" s="146">
        <v>100438.07126190365</v>
      </c>
      <c r="K360" s="146">
        <v>212541.76046031798</v>
      </c>
      <c r="L360" s="146">
        <v>366182.33842460398</v>
      </c>
      <c r="M360" s="146">
        <f t="shared" ref="M360:M371" si="28">+G360</f>
        <v>533704.61599999992</v>
      </c>
      <c r="N360" s="153"/>
      <c r="O360" s="153"/>
    </row>
    <row r="361" spans="1:17" ht="18" customHeight="1" x14ac:dyDescent="0.25">
      <c r="A361" s="64"/>
      <c r="B361" s="64"/>
      <c r="C361" s="64"/>
      <c r="D361" s="64"/>
      <c r="E361" s="71" t="s">
        <v>609</v>
      </c>
      <c r="F361" s="64" t="s">
        <v>30</v>
      </c>
      <c r="G361" s="21">
        <f>SUM(H361:I361)</f>
        <v>0</v>
      </c>
      <c r="H361" s="21">
        <v>0</v>
      </c>
      <c r="I361" s="21"/>
      <c r="J361" s="146">
        <v>0</v>
      </c>
      <c r="K361" s="146">
        <v>0</v>
      </c>
      <c r="L361" s="146">
        <v>0</v>
      </c>
      <c r="M361" s="146">
        <f t="shared" si="28"/>
        <v>0</v>
      </c>
    </row>
    <row r="362" spans="1:17" ht="18" customHeight="1" x14ac:dyDescent="0.25">
      <c r="A362" s="64"/>
      <c r="B362" s="64"/>
      <c r="C362" s="64"/>
      <c r="D362" s="64"/>
      <c r="E362" s="71" t="s">
        <v>552</v>
      </c>
      <c r="F362" s="64" t="s">
        <v>40</v>
      </c>
      <c r="G362" s="21">
        <f>SUM(H362:I362)</f>
        <v>13022</v>
      </c>
      <c r="H362" s="21">
        <v>13022</v>
      </c>
      <c r="I362" s="21"/>
      <c r="J362" s="146">
        <v>3393.031746031746</v>
      </c>
      <c r="K362" s="146">
        <v>6584.063492063492</v>
      </c>
      <c r="L362" s="146">
        <v>9826.563492063493</v>
      </c>
      <c r="M362" s="146">
        <f t="shared" si="28"/>
        <v>13022</v>
      </c>
      <c r="O362" s="153"/>
      <c r="P362" s="153"/>
      <c r="Q362" s="153"/>
    </row>
    <row r="363" spans="1:17" ht="18" customHeight="1" x14ac:dyDescent="0.25">
      <c r="A363" s="64"/>
      <c r="B363" s="64"/>
      <c r="C363" s="64"/>
      <c r="D363" s="64"/>
      <c r="E363" s="71" t="s">
        <v>554</v>
      </c>
      <c r="F363" s="64" t="s">
        <v>82</v>
      </c>
      <c r="G363" s="21">
        <f>SUM(H363:I363)</f>
        <v>900</v>
      </c>
      <c r="H363" s="21">
        <v>900</v>
      </c>
      <c r="I363" s="21"/>
      <c r="J363" s="146">
        <v>418.25396825396825</v>
      </c>
      <c r="K363" s="146">
        <v>836.50793650793651</v>
      </c>
      <c r="L363" s="146">
        <v>900</v>
      </c>
      <c r="M363" s="146">
        <f t="shared" si="28"/>
        <v>900</v>
      </c>
    </row>
    <row r="364" spans="1:17" ht="18" customHeight="1" x14ac:dyDescent="0.25">
      <c r="A364" s="64"/>
      <c r="B364" s="64"/>
      <c r="C364" s="64"/>
      <c r="D364" s="64"/>
      <c r="E364" s="71" t="s">
        <v>760</v>
      </c>
      <c r="F364" s="64" t="s">
        <v>29</v>
      </c>
      <c r="G364" s="21">
        <f t="shared" ref="G364:G371" si="29">SUM(H364:I364)</f>
        <v>600</v>
      </c>
      <c r="H364" s="21">
        <v>600</v>
      </c>
      <c r="I364" s="21"/>
      <c r="J364" s="146">
        <v>600</v>
      </c>
      <c r="K364" s="146">
        <v>600</v>
      </c>
      <c r="L364" s="146">
        <v>600</v>
      </c>
      <c r="M364" s="146">
        <f t="shared" si="28"/>
        <v>600</v>
      </c>
      <c r="N364" s="153"/>
      <c r="O364" s="153"/>
      <c r="P364" s="153"/>
      <c r="Q364" s="153"/>
    </row>
    <row r="365" spans="1:17" ht="18" customHeight="1" x14ac:dyDescent="0.25">
      <c r="A365" s="64"/>
      <c r="B365" s="64"/>
      <c r="C365" s="64"/>
      <c r="D365" s="64"/>
      <c r="E365" s="71" t="s">
        <v>546</v>
      </c>
      <c r="F365" s="64" t="s">
        <v>41</v>
      </c>
      <c r="G365" s="21">
        <f t="shared" si="29"/>
        <v>51.4</v>
      </c>
      <c r="H365" s="21">
        <v>51.4</v>
      </c>
      <c r="I365" s="21"/>
      <c r="J365" s="146">
        <v>51.4</v>
      </c>
      <c r="K365" s="146">
        <v>51.4</v>
      </c>
      <c r="L365" s="146">
        <v>51.4</v>
      </c>
      <c r="M365" s="146">
        <f t="shared" si="28"/>
        <v>51.4</v>
      </c>
      <c r="N365" s="153"/>
    </row>
    <row r="366" spans="1:17" ht="18.75" customHeight="1" x14ac:dyDescent="0.25">
      <c r="A366" s="64"/>
      <c r="B366" s="64"/>
      <c r="C366" s="64"/>
      <c r="D366" s="64"/>
      <c r="E366" s="71" t="s">
        <v>169</v>
      </c>
      <c r="F366" s="64">
        <v>4252</v>
      </c>
      <c r="G366" s="21">
        <f t="shared" si="29"/>
        <v>3000</v>
      </c>
      <c r="H366" s="21">
        <v>3000</v>
      </c>
      <c r="I366" s="21"/>
      <c r="J366" s="146">
        <v>1476.1904761904761</v>
      </c>
      <c r="K366" s="146">
        <v>1476.1904761904761</v>
      </c>
      <c r="L366" s="146">
        <v>2226.1904761904761</v>
      </c>
      <c r="M366" s="146">
        <f t="shared" si="28"/>
        <v>3000</v>
      </c>
    </row>
    <row r="367" spans="1:17" x14ac:dyDescent="0.25">
      <c r="A367" s="64"/>
      <c r="B367" s="64"/>
      <c r="C367" s="64"/>
      <c r="D367" s="64"/>
      <c r="E367" s="9" t="s">
        <v>645</v>
      </c>
      <c r="F367" s="64" t="s">
        <v>44</v>
      </c>
      <c r="G367" s="21">
        <f t="shared" si="29"/>
        <v>560</v>
      </c>
      <c r="H367" s="21">
        <v>560</v>
      </c>
      <c r="I367" s="21"/>
      <c r="J367" s="146">
        <v>137.77777777777777</v>
      </c>
      <c r="K367" s="146">
        <v>275.55555555555554</v>
      </c>
      <c r="L367" s="146">
        <v>415.5555555555556</v>
      </c>
      <c r="M367" s="146">
        <f t="shared" si="28"/>
        <v>560</v>
      </c>
    </row>
    <row r="368" spans="1:17" ht="15.75" customHeight="1" x14ac:dyDescent="0.25">
      <c r="A368" s="64"/>
      <c r="B368" s="64"/>
      <c r="C368" s="64"/>
      <c r="D368" s="64"/>
      <c r="E368" s="71" t="s">
        <v>582</v>
      </c>
      <c r="F368" s="64">
        <v>4264</v>
      </c>
      <c r="G368" s="21">
        <f t="shared" si="29"/>
        <v>74199.23</v>
      </c>
      <c r="H368" s="21">
        <v>74199.23</v>
      </c>
      <c r="I368" s="21"/>
      <c r="J368" s="146">
        <v>17538.412539683188</v>
      </c>
      <c r="K368" s="146">
        <v>40305.058571429247</v>
      </c>
      <c r="L368" s="146">
        <v>53030.783571429813</v>
      </c>
      <c r="M368" s="146">
        <f t="shared" si="28"/>
        <v>74199.23</v>
      </c>
      <c r="N368" s="270"/>
      <c r="O368" s="270"/>
      <c r="P368" s="270"/>
    </row>
    <row r="369" spans="1:13" x14ac:dyDescent="0.25">
      <c r="A369" s="64"/>
      <c r="B369" s="64"/>
      <c r="C369" s="64"/>
      <c r="D369" s="64"/>
      <c r="E369" s="71" t="s">
        <v>600</v>
      </c>
      <c r="F369" s="64" t="s">
        <v>51</v>
      </c>
      <c r="G369" s="21">
        <f t="shared" si="29"/>
        <v>6300</v>
      </c>
      <c r="H369" s="21">
        <v>6300</v>
      </c>
      <c r="I369" s="21"/>
      <c r="J369" s="146">
        <v>1476.1904761904761</v>
      </c>
      <c r="K369" s="146">
        <v>2952.3809523809523</v>
      </c>
      <c r="L369" s="146">
        <v>4452.3809523809523</v>
      </c>
      <c r="M369" s="146">
        <f t="shared" si="28"/>
        <v>6300</v>
      </c>
    </row>
    <row r="370" spans="1:13" x14ac:dyDescent="0.25">
      <c r="A370" s="64"/>
      <c r="B370" s="64"/>
      <c r="C370" s="64"/>
      <c r="D370" s="64"/>
      <c r="E370" s="71" t="s">
        <v>178</v>
      </c>
      <c r="F370" s="64">
        <v>5122</v>
      </c>
      <c r="G370" s="21">
        <f t="shared" si="29"/>
        <v>1000</v>
      </c>
      <c r="H370" s="21"/>
      <c r="I370" s="21">
        <v>1000</v>
      </c>
      <c r="J370" s="146">
        <v>246.03174603174602</v>
      </c>
      <c r="K370" s="146">
        <v>492.06349206349205</v>
      </c>
      <c r="L370" s="146">
        <v>742.06349206349205</v>
      </c>
      <c r="M370" s="146">
        <f t="shared" si="28"/>
        <v>1000</v>
      </c>
    </row>
    <row r="371" spans="1:13" x14ac:dyDescent="0.25">
      <c r="A371" s="64"/>
      <c r="B371" s="64"/>
      <c r="C371" s="64"/>
      <c r="D371" s="64"/>
      <c r="E371" s="71" t="s">
        <v>555</v>
      </c>
      <c r="F371" s="64">
        <v>5129</v>
      </c>
      <c r="G371" s="21">
        <f t="shared" si="29"/>
        <v>1000</v>
      </c>
      <c r="H371" s="21"/>
      <c r="I371" s="21">
        <v>1000</v>
      </c>
      <c r="J371" s="146">
        <v>1000</v>
      </c>
      <c r="K371" s="146">
        <v>1000</v>
      </c>
      <c r="L371" s="146">
        <v>1000</v>
      </c>
      <c r="M371" s="146">
        <f t="shared" si="28"/>
        <v>1000</v>
      </c>
    </row>
    <row r="372" spans="1:13" x14ac:dyDescent="0.25">
      <c r="A372" s="64">
        <v>2520</v>
      </c>
      <c r="B372" s="64" t="s">
        <v>10</v>
      </c>
      <c r="C372" s="64">
        <v>2</v>
      </c>
      <c r="D372" s="64">
        <v>0</v>
      </c>
      <c r="E372" s="71" t="s">
        <v>281</v>
      </c>
      <c r="F372" s="64"/>
      <c r="G372" s="21"/>
      <c r="H372" s="21"/>
      <c r="I372" s="21"/>
      <c r="J372" s="21"/>
      <c r="K372" s="21"/>
      <c r="L372" s="21"/>
      <c r="M372" s="21"/>
    </row>
    <row r="373" spans="1:13" ht="56.25" customHeight="1" x14ac:dyDescent="0.25">
      <c r="A373" s="64"/>
      <c r="B373" s="64"/>
      <c r="C373" s="64"/>
      <c r="D373" s="64"/>
      <c r="E373" s="71" t="s">
        <v>156</v>
      </c>
      <c r="F373" s="64"/>
      <c r="G373" s="21"/>
      <c r="H373" s="21"/>
      <c r="I373" s="21"/>
      <c r="J373" s="21"/>
      <c r="K373" s="21"/>
      <c r="L373" s="21"/>
      <c r="M373" s="21"/>
    </row>
    <row r="374" spans="1:13" x14ac:dyDescent="0.25">
      <c r="A374" s="64">
        <v>2521</v>
      </c>
      <c r="B374" s="64" t="s">
        <v>10</v>
      </c>
      <c r="C374" s="64">
        <v>2</v>
      </c>
      <c r="D374" s="64">
        <v>1</v>
      </c>
      <c r="E374" s="71" t="s">
        <v>282</v>
      </c>
      <c r="F374" s="64"/>
      <c r="G374" s="21"/>
      <c r="H374" s="21"/>
      <c r="I374" s="21"/>
      <c r="J374" s="21"/>
      <c r="K374" s="21"/>
      <c r="L374" s="21"/>
      <c r="M374" s="21"/>
    </row>
    <row r="375" spans="1:13" ht="40.5" x14ac:dyDescent="0.25">
      <c r="A375" s="64"/>
      <c r="B375" s="64"/>
      <c r="C375" s="64"/>
      <c r="D375" s="64"/>
      <c r="E375" s="71" t="s">
        <v>180</v>
      </c>
      <c r="F375" s="64"/>
      <c r="G375" s="21"/>
      <c r="H375" s="21"/>
      <c r="I375" s="21"/>
      <c r="J375" s="21"/>
      <c r="K375" s="21"/>
      <c r="L375" s="21"/>
      <c r="M375" s="21"/>
    </row>
    <row r="376" spans="1:13" ht="22.5" customHeight="1" x14ac:dyDescent="0.25">
      <c r="A376" s="64"/>
      <c r="B376" s="64"/>
      <c r="C376" s="64"/>
      <c r="D376" s="64"/>
      <c r="E376" s="71" t="s">
        <v>181</v>
      </c>
      <c r="F376" s="64"/>
      <c r="G376" s="21"/>
      <c r="H376" s="21"/>
      <c r="I376" s="21"/>
      <c r="J376" s="21"/>
      <c r="K376" s="21"/>
      <c r="L376" s="21"/>
      <c r="M376" s="21"/>
    </row>
    <row r="377" spans="1:13" x14ac:dyDescent="0.25">
      <c r="A377" s="64"/>
      <c r="B377" s="64"/>
      <c r="C377" s="64"/>
      <c r="D377" s="64"/>
      <c r="E377" s="71" t="s">
        <v>181</v>
      </c>
      <c r="F377" s="64"/>
      <c r="G377" s="21"/>
      <c r="H377" s="21"/>
      <c r="I377" s="21"/>
      <c r="J377" s="21"/>
      <c r="K377" s="21"/>
      <c r="L377" s="21"/>
      <c r="M377" s="21"/>
    </row>
    <row r="378" spans="1:13" ht="21.75" customHeight="1" x14ac:dyDescent="0.25">
      <c r="A378" s="64">
        <v>2530</v>
      </c>
      <c r="B378" s="64" t="s">
        <v>10</v>
      </c>
      <c r="C378" s="64">
        <v>3</v>
      </c>
      <c r="D378" s="64">
        <v>0</v>
      </c>
      <c r="E378" s="71" t="s">
        <v>283</v>
      </c>
      <c r="F378" s="64"/>
      <c r="G378" s="21"/>
      <c r="H378" s="21"/>
      <c r="I378" s="21"/>
      <c r="J378" s="21"/>
      <c r="K378" s="21"/>
      <c r="L378" s="21"/>
      <c r="M378" s="21"/>
    </row>
    <row r="379" spans="1:13" ht="54.75" customHeight="1" x14ac:dyDescent="0.25">
      <c r="A379" s="64"/>
      <c r="B379" s="64"/>
      <c r="C379" s="64"/>
      <c r="D379" s="64"/>
      <c r="E379" s="71" t="s">
        <v>156</v>
      </c>
      <c r="F379" s="64"/>
      <c r="G379" s="21"/>
      <c r="H379" s="21"/>
      <c r="I379" s="21"/>
      <c r="J379" s="21"/>
      <c r="K379" s="21"/>
      <c r="L379" s="21"/>
      <c r="M379" s="21"/>
    </row>
    <row r="380" spans="1:13" x14ac:dyDescent="0.25">
      <c r="A380" s="64">
        <v>2531</v>
      </c>
      <c r="B380" s="64" t="s">
        <v>10</v>
      </c>
      <c r="C380" s="64">
        <v>3</v>
      </c>
      <c r="D380" s="64">
        <v>1</v>
      </c>
      <c r="E380" s="71" t="s">
        <v>283</v>
      </c>
      <c r="F380" s="64"/>
      <c r="G380" s="21"/>
      <c r="H380" s="21"/>
      <c r="I380" s="21"/>
      <c r="J380" s="21"/>
      <c r="K380" s="21"/>
      <c r="L380" s="21"/>
      <c r="M380" s="21"/>
    </row>
    <row r="381" spans="1:13" ht="40.5" x14ac:dyDescent="0.25">
      <c r="A381" s="64"/>
      <c r="B381" s="64"/>
      <c r="C381" s="64"/>
      <c r="D381" s="64"/>
      <c r="E381" s="71" t="s">
        <v>180</v>
      </c>
      <c r="F381" s="64"/>
      <c r="G381" s="21"/>
      <c r="H381" s="21"/>
      <c r="I381" s="21"/>
      <c r="J381" s="21"/>
      <c r="K381" s="21"/>
      <c r="L381" s="21"/>
      <c r="M381" s="21"/>
    </row>
    <row r="382" spans="1:13" ht="38.25" customHeight="1" x14ac:dyDescent="0.25">
      <c r="A382" s="64"/>
      <c r="B382" s="64"/>
      <c r="C382" s="64"/>
      <c r="D382" s="64"/>
      <c r="E382" s="71" t="s">
        <v>181</v>
      </c>
      <c r="F382" s="64"/>
      <c r="G382" s="21"/>
      <c r="H382" s="21"/>
      <c r="I382" s="21"/>
      <c r="J382" s="21"/>
      <c r="K382" s="21"/>
      <c r="L382" s="21"/>
      <c r="M382" s="21"/>
    </row>
    <row r="383" spans="1:13" x14ac:dyDescent="0.25">
      <c r="A383" s="64"/>
      <c r="B383" s="64"/>
      <c r="C383" s="64"/>
      <c r="D383" s="64"/>
      <c r="E383" s="71" t="s">
        <v>181</v>
      </c>
      <c r="F383" s="64"/>
      <c r="G383" s="21"/>
      <c r="H383" s="21"/>
      <c r="I383" s="21"/>
      <c r="J383" s="21"/>
      <c r="K383" s="21"/>
      <c r="L383" s="21"/>
      <c r="M383" s="21"/>
    </row>
    <row r="384" spans="1:13" ht="38.25" customHeight="1" x14ac:dyDescent="0.25">
      <c r="A384" s="64">
        <v>2540</v>
      </c>
      <c r="B384" s="64" t="s">
        <v>10</v>
      </c>
      <c r="C384" s="64">
        <v>4</v>
      </c>
      <c r="D384" s="64">
        <v>0</v>
      </c>
      <c r="E384" s="71" t="s">
        <v>284</v>
      </c>
      <c r="F384" s="64"/>
      <c r="G384" s="21"/>
      <c r="H384" s="21"/>
      <c r="I384" s="21"/>
      <c r="J384" s="21"/>
      <c r="K384" s="21"/>
      <c r="L384" s="21"/>
      <c r="M384" s="21"/>
    </row>
    <row r="385" spans="1:15" ht="50.25" customHeight="1" x14ac:dyDescent="0.25">
      <c r="A385" s="64"/>
      <c r="B385" s="64"/>
      <c r="C385" s="64"/>
      <c r="D385" s="64"/>
      <c r="E385" s="71" t="s">
        <v>156</v>
      </c>
      <c r="F385" s="64"/>
      <c r="G385" s="21"/>
      <c r="H385" s="21"/>
      <c r="I385" s="21"/>
      <c r="J385" s="21"/>
      <c r="K385" s="21"/>
      <c r="L385" s="21"/>
      <c r="M385" s="21"/>
    </row>
    <row r="386" spans="1:15" ht="27" x14ac:dyDescent="0.25">
      <c r="A386" s="64">
        <v>2541</v>
      </c>
      <c r="B386" s="64" t="s">
        <v>10</v>
      </c>
      <c r="C386" s="64">
        <v>4</v>
      </c>
      <c r="D386" s="64">
        <v>1</v>
      </c>
      <c r="E386" s="71" t="s">
        <v>284</v>
      </c>
      <c r="F386" s="64"/>
      <c r="G386" s="21"/>
      <c r="H386" s="21"/>
      <c r="I386" s="21"/>
      <c r="J386" s="21"/>
      <c r="K386" s="21"/>
      <c r="L386" s="21"/>
      <c r="M386" s="21"/>
    </row>
    <row r="387" spans="1:15" ht="40.5" x14ac:dyDescent="0.25">
      <c r="A387" s="64"/>
      <c r="B387" s="64"/>
      <c r="C387" s="64"/>
      <c r="D387" s="64"/>
      <c r="E387" s="71" t="s">
        <v>180</v>
      </c>
      <c r="F387" s="64"/>
      <c r="G387" s="21"/>
      <c r="H387" s="21"/>
      <c r="I387" s="21"/>
      <c r="J387" s="21"/>
      <c r="K387" s="21"/>
      <c r="L387" s="21"/>
      <c r="M387" s="21"/>
    </row>
    <row r="388" spans="1:15" ht="51" customHeight="1" x14ac:dyDescent="0.25">
      <c r="A388" s="64"/>
      <c r="B388" s="64"/>
      <c r="C388" s="64"/>
      <c r="D388" s="64"/>
      <c r="E388" s="71" t="s">
        <v>181</v>
      </c>
      <c r="F388" s="64"/>
      <c r="G388" s="21"/>
      <c r="H388" s="21"/>
      <c r="I388" s="21"/>
      <c r="J388" s="21"/>
      <c r="K388" s="21"/>
      <c r="L388" s="21"/>
      <c r="M388" s="21"/>
    </row>
    <row r="389" spans="1:15" x14ac:dyDescent="0.25">
      <c r="A389" s="64"/>
      <c r="B389" s="64"/>
      <c r="C389" s="64"/>
      <c r="D389" s="64"/>
      <c r="E389" s="71" t="s">
        <v>181</v>
      </c>
      <c r="F389" s="64"/>
      <c r="G389" s="21"/>
      <c r="H389" s="21"/>
      <c r="I389" s="21"/>
      <c r="J389" s="21"/>
      <c r="K389" s="21"/>
      <c r="L389" s="21"/>
      <c r="M389" s="21"/>
    </row>
    <row r="390" spans="1:15" ht="27" x14ac:dyDescent="0.25">
      <c r="A390" s="64">
        <v>2550</v>
      </c>
      <c r="B390" s="64" t="s">
        <v>10</v>
      </c>
      <c r="C390" s="64">
        <v>5</v>
      </c>
      <c r="D390" s="64">
        <v>0</v>
      </c>
      <c r="E390" s="71" t="s">
        <v>285</v>
      </c>
      <c r="F390" s="64"/>
      <c r="G390" s="21"/>
      <c r="H390" s="21"/>
      <c r="I390" s="21"/>
      <c r="J390" s="21"/>
      <c r="K390" s="21"/>
      <c r="L390" s="21"/>
      <c r="M390" s="21"/>
    </row>
    <row r="391" spans="1:15" ht="56.25" customHeight="1" x14ac:dyDescent="0.25">
      <c r="A391" s="64"/>
      <c r="B391" s="64"/>
      <c r="C391" s="64"/>
      <c r="D391" s="64"/>
      <c r="E391" s="71" t="s">
        <v>156</v>
      </c>
      <c r="F391" s="64"/>
      <c r="G391" s="21"/>
      <c r="H391" s="21"/>
      <c r="I391" s="21"/>
      <c r="J391" s="21"/>
      <c r="K391" s="21"/>
      <c r="L391" s="21"/>
      <c r="M391" s="21"/>
    </row>
    <row r="392" spans="1:15" ht="27" x14ac:dyDescent="0.25">
      <c r="A392" s="64">
        <v>2551</v>
      </c>
      <c r="B392" s="64" t="s">
        <v>10</v>
      </c>
      <c r="C392" s="64">
        <v>5</v>
      </c>
      <c r="D392" s="64">
        <v>1</v>
      </c>
      <c r="E392" s="71" t="s">
        <v>285</v>
      </c>
      <c r="F392" s="64"/>
      <c r="G392" s="21"/>
      <c r="H392" s="21"/>
      <c r="I392" s="21"/>
      <c r="J392" s="21"/>
      <c r="K392" s="21"/>
      <c r="L392" s="21"/>
      <c r="M392" s="21"/>
    </row>
    <row r="393" spans="1:15" ht="40.5" x14ac:dyDescent="0.25">
      <c r="A393" s="64"/>
      <c r="B393" s="64"/>
      <c r="C393" s="64"/>
      <c r="D393" s="64"/>
      <c r="E393" s="71" t="s">
        <v>180</v>
      </c>
      <c r="F393" s="64"/>
      <c r="G393" s="21"/>
      <c r="H393" s="21"/>
      <c r="I393" s="21"/>
      <c r="J393" s="21"/>
      <c r="K393" s="21"/>
      <c r="L393" s="21"/>
      <c r="M393" s="21"/>
    </row>
    <row r="394" spans="1:15" ht="36.75" customHeight="1" x14ac:dyDescent="0.25">
      <c r="A394" s="64"/>
      <c r="B394" s="64"/>
      <c r="C394" s="64"/>
      <c r="D394" s="64"/>
      <c r="E394" s="71" t="s">
        <v>181</v>
      </c>
      <c r="F394" s="64"/>
      <c r="G394" s="21"/>
      <c r="H394" s="21"/>
      <c r="I394" s="21"/>
      <c r="J394" s="21"/>
      <c r="K394" s="21"/>
      <c r="L394" s="21"/>
      <c r="M394" s="21"/>
    </row>
    <row r="395" spans="1:15" x14ac:dyDescent="0.25">
      <c r="A395" s="64"/>
      <c r="B395" s="64"/>
      <c r="C395" s="64"/>
      <c r="D395" s="64"/>
      <c r="E395" s="71" t="s">
        <v>181</v>
      </c>
      <c r="F395" s="64"/>
      <c r="G395" s="21"/>
      <c r="H395" s="21"/>
      <c r="I395" s="21"/>
      <c r="J395" s="21"/>
      <c r="K395" s="21"/>
      <c r="L395" s="21"/>
      <c r="M395" s="21"/>
    </row>
    <row r="396" spans="1:15" ht="42.75" customHeight="1" x14ac:dyDescent="0.25">
      <c r="A396" s="64">
        <v>2560</v>
      </c>
      <c r="B396" s="64" t="s">
        <v>10</v>
      </c>
      <c r="C396" s="64">
        <v>6</v>
      </c>
      <c r="D396" s="64">
        <v>0</v>
      </c>
      <c r="E396" s="71" t="s">
        <v>286</v>
      </c>
      <c r="F396" s="64"/>
      <c r="G396" s="21">
        <f t="shared" ref="G396:M396" si="30">G398</f>
        <v>236613.527</v>
      </c>
      <c r="H396" s="21">
        <f t="shared" si="30"/>
        <v>141467.79999999999</v>
      </c>
      <c r="I396" s="21">
        <f t="shared" si="30"/>
        <v>95145.726999999999</v>
      </c>
      <c r="J396" s="21">
        <f t="shared" si="30"/>
        <v>127837.01112698413</v>
      </c>
      <c r="K396" s="21">
        <f t="shared" si="30"/>
        <v>170644.54525396824</v>
      </c>
      <c r="L396" s="21">
        <f t="shared" si="30"/>
        <v>202533.34049206349</v>
      </c>
      <c r="M396" s="21">
        <f t="shared" si="30"/>
        <v>236613.527</v>
      </c>
    </row>
    <row r="397" spans="1:15" ht="53.25" customHeight="1" x14ac:dyDescent="0.25">
      <c r="A397" s="64"/>
      <c r="B397" s="64"/>
      <c r="C397" s="64"/>
      <c r="D397" s="64"/>
      <c r="E397" s="71" t="s">
        <v>156</v>
      </c>
      <c r="F397" s="64"/>
      <c r="G397" s="21"/>
      <c r="H397" s="21"/>
      <c r="I397" s="21"/>
      <c r="J397" s="21"/>
      <c r="K397" s="21"/>
      <c r="L397" s="21"/>
      <c r="M397" s="21"/>
    </row>
    <row r="398" spans="1:15" ht="26.25" customHeight="1" x14ac:dyDescent="0.25">
      <c r="A398" s="64">
        <v>2561</v>
      </c>
      <c r="B398" s="64" t="s">
        <v>10</v>
      </c>
      <c r="C398" s="64">
        <v>6</v>
      </c>
      <c r="D398" s="64">
        <v>1</v>
      </c>
      <c r="E398" s="71" t="s">
        <v>286</v>
      </c>
      <c r="F398" s="64"/>
      <c r="G398" s="21">
        <f>+G400+G401+G402+G403+G404+G405+G406+G407</f>
        <v>236613.527</v>
      </c>
      <c r="H398" s="21">
        <f t="shared" ref="H398:M398" si="31">+H400+H401+H402+H403+H404+H405+H406+H407</f>
        <v>141467.79999999999</v>
      </c>
      <c r="I398" s="21">
        <f t="shared" si="31"/>
        <v>95145.726999999999</v>
      </c>
      <c r="J398" s="21">
        <f t="shared" si="31"/>
        <v>127837.01112698413</v>
      </c>
      <c r="K398" s="21">
        <f t="shared" si="31"/>
        <v>170644.54525396824</v>
      </c>
      <c r="L398" s="21">
        <f t="shared" si="31"/>
        <v>202533.34049206349</v>
      </c>
      <c r="M398" s="21">
        <f t="shared" si="31"/>
        <v>236613.527</v>
      </c>
    </row>
    <row r="399" spans="1:15" ht="16.5" customHeight="1" x14ac:dyDescent="0.25">
      <c r="A399" s="64"/>
      <c r="B399" s="64"/>
      <c r="C399" s="64"/>
      <c r="D399" s="64"/>
      <c r="E399" s="71" t="s">
        <v>180</v>
      </c>
      <c r="F399" s="64"/>
      <c r="G399" s="21"/>
      <c r="H399" s="21"/>
      <c r="I399" s="21"/>
      <c r="J399" s="21"/>
      <c r="K399" s="21"/>
      <c r="L399" s="21"/>
      <c r="M399" s="21"/>
    </row>
    <row r="400" spans="1:15" ht="27" x14ac:dyDescent="0.25">
      <c r="A400" s="64"/>
      <c r="B400" s="64"/>
      <c r="C400" s="64"/>
      <c r="D400" s="64"/>
      <c r="E400" s="71" t="s">
        <v>158</v>
      </c>
      <c r="F400" s="64" t="s">
        <v>20</v>
      </c>
      <c r="G400" s="21">
        <f t="shared" ref="G400:G407" si="32">SUM(H400:I400)</f>
        <v>96002.8</v>
      </c>
      <c r="H400" s="21">
        <v>96002.8</v>
      </c>
      <c r="I400" s="21"/>
      <c r="J400" s="146">
        <v>22291.165079365081</v>
      </c>
      <c r="K400" s="146">
        <v>44582.330158730161</v>
      </c>
      <c r="L400" s="146">
        <v>67233.030158730166</v>
      </c>
      <c r="M400" s="146">
        <f t="shared" ref="M400:M407" si="33">+G400</f>
        <v>96002.8</v>
      </c>
      <c r="O400" s="153"/>
    </row>
    <row r="401" spans="1:14" ht="21" customHeight="1" x14ac:dyDescent="0.25">
      <c r="A401" s="64"/>
      <c r="B401" s="64"/>
      <c r="C401" s="64"/>
      <c r="D401" s="64"/>
      <c r="E401" s="71" t="s">
        <v>556</v>
      </c>
      <c r="F401" s="64">
        <v>4213</v>
      </c>
      <c r="G401" s="21">
        <f t="shared" si="32"/>
        <v>30000</v>
      </c>
      <c r="H401" s="21">
        <v>30000</v>
      </c>
      <c r="I401" s="21"/>
      <c r="J401" s="146">
        <v>7380.9523809523807</v>
      </c>
      <c r="K401" s="146">
        <v>22261.904761904763</v>
      </c>
      <c r="L401" s="146">
        <v>30000</v>
      </c>
      <c r="M401" s="146">
        <f t="shared" si="33"/>
        <v>30000</v>
      </c>
    </row>
    <row r="402" spans="1:14" x14ac:dyDescent="0.25">
      <c r="A402" s="64"/>
      <c r="B402" s="64"/>
      <c r="C402" s="64"/>
      <c r="D402" s="64"/>
      <c r="E402" s="71" t="s">
        <v>557</v>
      </c>
      <c r="F402" s="64">
        <v>4262</v>
      </c>
      <c r="G402" s="21">
        <f t="shared" si="32"/>
        <v>2465</v>
      </c>
      <c r="H402" s="21">
        <v>2465</v>
      </c>
      <c r="I402" s="21"/>
      <c r="J402" s="146">
        <v>852.5</v>
      </c>
      <c r="K402" s="146">
        <v>1571.25</v>
      </c>
      <c r="L402" s="146">
        <v>1571.25</v>
      </c>
      <c r="M402" s="146">
        <f t="shared" si="33"/>
        <v>2465</v>
      </c>
      <c r="N402" s="2" t="s">
        <v>1029</v>
      </c>
    </row>
    <row r="403" spans="1:14" ht="17.25" customHeight="1" x14ac:dyDescent="0.25">
      <c r="A403" s="64"/>
      <c r="B403" s="64"/>
      <c r="C403" s="64"/>
      <c r="D403" s="64"/>
      <c r="E403" s="71" t="s">
        <v>582</v>
      </c>
      <c r="F403" s="64" t="s">
        <v>47</v>
      </c>
      <c r="G403" s="21">
        <f t="shared" si="32"/>
        <v>10000</v>
      </c>
      <c r="H403" s="21">
        <v>10000</v>
      </c>
      <c r="I403" s="21"/>
      <c r="J403" s="146">
        <v>4706.3492063492104</v>
      </c>
      <c r="K403" s="146">
        <v>7412.6984126984098</v>
      </c>
      <c r="L403" s="146">
        <v>8162.6984126984125</v>
      </c>
      <c r="M403" s="146">
        <f t="shared" si="33"/>
        <v>10000</v>
      </c>
    </row>
    <row r="404" spans="1:14" x14ac:dyDescent="0.25">
      <c r="A404" s="64"/>
      <c r="B404" s="64"/>
      <c r="C404" s="64"/>
      <c r="D404" s="64"/>
      <c r="E404" s="71" t="s">
        <v>600</v>
      </c>
      <c r="F404" s="64">
        <v>4269</v>
      </c>
      <c r="G404" s="21">
        <f t="shared" si="32"/>
        <v>3000</v>
      </c>
      <c r="H404" s="21">
        <v>3000</v>
      </c>
      <c r="I404" s="21"/>
      <c r="J404" s="146">
        <v>738.09523809523807</v>
      </c>
      <c r="K404" s="146">
        <v>1476.1904761904761</v>
      </c>
      <c r="L404" s="146">
        <v>2226.1904761904761</v>
      </c>
      <c r="M404" s="146">
        <f t="shared" si="33"/>
        <v>3000</v>
      </c>
    </row>
    <row r="405" spans="1:14" ht="27" x14ac:dyDescent="0.25">
      <c r="A405" s="64"/>
      <c r="B405" s="64"/>
      <c r="C405" s="64"/>
      <c r="D405" s="64"/>
      <c r="E405" s="71" t="s">
        <v>591</v>
      </c>
      <c r="F405" s="64" t="s">
        <v>92</v>
      </c>
      <c r="G405" s="21">
        <f t="shared" si="32"/>
        <v>86408.538</v>
      </c>
      <c r="H405" s="21"/>
      <c r="I405" s="21">
        <v>86408.538</v>
      </c>
      <c r="J405" s="146">
        <v>86408.538</v>
      </c>
      <c r="K405" s="146">
        <v>86408.538</v>
      </c>
      <c r="L405" s="146">
        <v>86408.538</v>
      </c>
      <c r="M405" s="146">
        <f t="shared" si="33"/>
        <v>86408.538</v>
      </c>
    </row>
    <row r="406" spans="1:14" x14ac:dyDescent="0.25">
      <c r="A406" s="64"/>
      <c r="B406" s="64"/>
      <c r="C406" s="64"/>
      <c r="D406" s="64"/>
      <c r="E406" s="71" t="s">
        <v>601</v>
      </c>
      <c r="F406" s="64">
        <v>5131</v>
      </c>
      <c r="G406" s="21">
        <f t="shared" si="32"/>
        <v>5150</v>
      </c>
      <c r="H406" s="21"/>
      <c r="I406" s="21">
        <v>5150</v>
      </c>
      <c r="J406" s="146">
        <v>1872.2222222222222</v>
      </c>
      <c r="K406" s="146">
        <v>3344.4444444444398</v>
      </c>
      <c r="L406" s="146">
        <v>3344.4444444444398</v>
      </c>
      <c r="M406" s="146">
        <f t="shared" si="33"/>
        <v>5150</v>
      </c>
      <c r="N406" s="2" t="s">
        <v>1029</v>
      </c>
    </row>
    <row r="407" spans="1:14" x14ac:dyDescent="0.25">
      <c r="A407" s="64"/>
      <c r="B407" s="64"/>
      <c r="C407" s="64"/>
      <c r="D407" s="64"/>
      <c r="E407" s="71" t="s">
        <v>765</v>
      </c>
      <c r="F407" s="64" t="s">
        <v>99</v>
      </c>
      <c r="G407" s="21">
        <f t="shared" si="32"/>
        <v>3587.1889999999999</v>
      </c>
      <c r="H407" s="21"/>
      <c r="I407" s="21">
        <v>3587.1889999999999</v>
      </c>
      <c r="J407" s="146">
        <v>3587.1889999999999</v>
      </c>
      <c r="K407" s="146">
        <v>3587.1889999999999</v>
      </c>
      <c r="L407" s="146">
        <v>3587.1889999999999</v>
      </c>
      <c r="M407" s="146">
        <f t="shared" si="33"/>
        <v>3587.1889999999999</v>
      </c>
    </row>
    <row r="408" spans="1:14" x14ac:dyDescent="0.25">
      <c r="A408" s="64"/>
      <c r="B408" s="64"/>
      <c r="C408" s="64"/>
      <c r="D408" s="64"/>
      <c r="E408" s="71"/>
      <c r="F408" s="64"/>
      <c r="G408" s="21"/>
      <c r="H408" s="21"/>
      <c r="I408" s="21"/>
      <c r="J408" s="21"/>
      <c r="K408" s="21"/>
      <c r="L408" s="21"/>
      <c r="M408" s="21"/>
    </row>
    <row r="409" spans="1:14" ht="54" x14ac:dyDescent="0.25">
      <c r="A409" s="64">
        <v>2600</v>
      </c>
      <c r="B409" s="64" t="s">
        <v>11</v>
      </c>
      <c r="C409" s="64">
        <v>0</v>
      </c>
      <c r="D409" s="64">
        <v>0</v>
      </c>
      <c r="E409" s="71" t="s">
        <v>287</v>
      </c>
      <c r="F409" s="64"/>
      <c r="G409" s="21">
        <f t="shared" ref="G409:M409" si="34">G411+G417+G423+G429+G440+G445</f>
        <v>2285447.4069999997</v>
      </c>
      <c r="H409" s="21">
        <f t="shared" si="34"/>
        <v>343587.07</v>
      </c>
      <c r="I409" s="21">
        <f t="shared" si="34"/>
        <v>1941860.3369999998</v>
      </c>
      <c r="J409" s="21">
        <f t="shared" si="34"/>
        <v>947688.7396031752</v>
      </c>
      <c r="K409" s="21">
        <f t="shared" si="34"/>
        <v>1179769.3211111114</v>
      </c>
      <c r="L409" s="21">
        <f t="shared" si="34"/>
        <v>1602691.6136111098</v>
      </c>
      <c r="M409" s="21">
        <f t="shared" si="34"/>
        <v>2285447.4069999997</v>
      </c>
    </row>
    <row r="410" spans="1:14" x14ac:dyDescent="0.25">
      <c r="A410" s="64"/>
      <c r="B410" s="64"/>
      <c r="C410" s="64"/>
      <c r="D410" s="64"/>
      <c r="E410" s="71" t="s">
        <v>154</v>
      </c>
      <c r="F410" s="64"/>
      <c r="G410" s="21"/>
      <c r="H410" s="21"/>
      <c r="I410" s="21"/>
      <c r="J410" s="21"/>
      <c r="K410" s="21"/>
      <c r="L410" s="21"/>
      <c r="M410" s="21"/>
    </row>
    <row r="411" spans="1:14" x14ac:dyDescent="0.25">
      <c r="A411" s="64">
        <v>2610</v>
      </c>
      <c r="B411" s="64" t="s">
        <v>11</v>
      </c>
      <c r="C411" s="64">
        <v>1</v>
      </c>
      <c r="D411" s="64">
        <v>0</v>
      </c>
      <c r="E411" s="71" t="s">
        <v>288</v>
      </c>
      <c r="F411" s="64"/>
      <c r="G411" s="21"/>
      <c r="H411" s="21"/>
      <c r="I411" s="21"/>
      <c r="J411" s="21"/>
      <c r="K411" s="21"/>
      <c r="L411" s="21"/>
      <c r="M411" s="21"/>
    </row>
    <row r="412" spans="1:14" ht="57" customHeight="1" x14ac:dyDescent="0.25">
      <c r="A412" s="64"/>
      <c r="B412" s="64"/>
      <c r="C412" s="64"/>
      <c r="D412" s="64"/>
      <c r="E412" s="71" t="s">
        <v>156</v>
      </c>
      <c r="F412" s="64"/>
      <c r="G412" s="21"/>
      <c r="H412" s="21"/>
      <c r="I412" s="21"/>
      <c r="J412" s="21"/>
      <c r="K412" s="21"/>
      <c r="L412" s="21"/>
      <c r="M412" s="21"/>
    </row>
    <row r="413" spans="1:14" x14ac:dyDescent="0.25">
      <c r="A413" s="64">
        <v>2611</v>
      </c>
      <c r="B413" s="64" t="s">
        <v>11</v>
      </c>
      <c r="C413" s="64">
        <v>1</v>
      </c>
      <c r="D413" s="64">
        <v>1</v>
      </c>
      <c r="E413" s="71" t="s">
        <v>289</v>
      </c>
      <c r="F413" s="64"/>
      <c r="G413" s="21"/>
      <c r="H413" s="21"/>
      <c r="I413" s="21"/>
      <c r="J413" s="21"/>
      <c r="K413" s="21"/>
      <c r="L413" s="21"/>
      <c r="M413" s="21"/>
    </row>
    <row r="414" spans="1:14" ht="40.5" x14ac:dyDescent="0.25">
      <c r="A414" s="64"/>
      <c r="B414" s="64"/>
      <c r="C414" s="64"/>
      <c r="D414" s="64"/>
      <c r="E414" s="71" t="s">
        <v>180</v>
      </c>
      <c r="F414" s="64"/>
      <c r="G414" s="21"/>
      <c r="H414" s="21"/>
      <c r="I414" s="21"/>
      <c r="J414" s="21"/>
      <c r="K414" s="21"/>
      <c r="L414" s="21"/>
      <c r="M414" s="21"/>
    </row>
    <row r="415" spans="1:14" x14ac:dyDescent="0.25">
      <c r="A415" s="64"/>
      <c r="B415" s="64"/>
      <c r="C415" s="64"/>
      <c r="D415" s="64"/>
      <c r="E415" s="71" t="s">
        <v>181</v>
      </c>
      <c r="F415" s="64"/>
      <c r="G415" s="21"/>
      <c r="H415" s="21"/>
      <c r="I415" s="21"/>
      <c r="J415" s="21"/>
      <c r="K415" s="21"/>
      <c r="L415" s="21"/>
      <c r="M415" s="21"/>
    </row>
    <row r="416" spans="1:14" x14ac:dyDescent="0.25">
      <c r="A416" s="64"/>
      <c r="B416" s="64"/>
      <c r="C416" s="64"/>
      <c r="D416" s="64"/>
      <c r="E416" s="71" t="s">
        <v>181</v>
      </c>
      <c r="F416" s="64"/>
      <c r="G416" s="21"/>
      <c r="H416" s="21"/>
      <c r="I416" s="21"/>
      <c r="J416" s="21"/>
      <c r="K416" s="21"/>
      <c r="L416" s="21"/>
      <c r="M416" s="21"/>
    </row>
    <row r="417" spans="1:13" x14ac:dyDescent="0.25">
      <c r="A417" s="64">
        <v>2620</v>
      </c>
      <c r="B417" s="64" t="s">
        <v>11</v>
      </c>
      <c r="C417" s="64">
        <v>2</v>
      </c>
      <c r="D417" s="64">
        <v>0</v>
      </c>
      <c r="E417" s="71" t="s">
        <v>290</v>
      </c>
      <c r="F417" s="64"/>
      <c r="G417" s="21"/>
      <c r="H417" s="21"/>
      <c r="I417" s="21"/>
      <c r="J417" s="21"/>
      <c r="K417" s="21"/>
      <c r="L417" s="21"/>
      <c r="M417" s="21"/>
    </row>
    <row r="418" spans="1:13" ht="60.75" customHeight="1" x14ac:dyDescent="0.25">
      <c r="A418" s="64"/>
      <c r="B418" s="64"/>
      <c r="C418" s="64"/>
      <c r="D418" s="64"/>
      <c r="E418" s="71" t="s">
        <v>156</v>
      </c>
      <c r="F418" s="64"/>
      <c r="G418" s="21"/>
      <c r="H418" s="21"/>
      <c r="I418" s="21"/>
      <c r="J418" s="21"/>
      <c r="K418" s="21"/>
      <c r="L418" s="21"/>
      <c r="M418" s="21"/>
    </row>
    <row r="419" spans="1:13" x14ac:dyDescent="0.25">
      <c r="A419" s="64">
        <v>2621</v>
      </c>
      <c r="B419" s="64" t="s">
        <v>11</v>
      </c>
      <c r="C419" s="64">
        <v>2</v>
      </c>
      <c r="D419" s="64">
        <v>1</v>
      </c>
      <c r="E419" s="71" t="s">
        <v>290</v>
      </c>
      <c r="F419" s="64"/>
      <c r="G419" s="21"/>
      <c r="H419" s="21"/>
      <c r="I419" s="21"/>
      <c r="J419" s="21"/>
      <c r="K419" s="21"/>
      <c r="L419" s="21"/>
      <c r="M419" s="21"/>
    </row>
    <row r="420" spans="1:13" ht="40.5" x14ac:dyDescent="0.25">
      <c r="A420" s="64"/>
      <c r="B420" s="64"/>
      <c r="C420" s="64"/>
      <c r="D420" s="64"/>
      <c r="E420" s="71" t="s">
        <v>180</v>
      </c>
      <c r="F420" s="64"/>
      <c r="G420" s="21"/>
      <c r="H420" s="21"/>
      <c r="I420" s="21"/>
      <c r="J420" s="21"/>
      <c r="K420" s="21"/>
      <c r="L420" s="21"/>
      <c r="M420" s="21"/>
    </row>
    <row r="421" spans="1:13" x14ac:dyDescent="0.25">
      <c r="A421" s="64"/>
      <c r="B421" s="64"/>
      <c r="C421" s="64"/>
      <c r="D421" s="64"/>
      <c r="E421" s="71" t="s">
        <v>599</v>
      </c>
      <c r="F421" s="64"/>
      <c r="G421" s="21"/>
      <c r="H421" s="21"/>
      <c r="I421" s="21"/>
      <c r="J421" s="21"/>
      <c r="K421" s="21"/>
      <c r="L421" s="21"/>
      <c r="M421" s="21"/>
    </row>
    <row r="422" spans="1:13" x14ac:dyDescent="0.25">
      <c r="A422" s="64"/>
      <c r="B422" s="64"/>
      <c r="C422" s="64"/>
      <c r="D422" s="64"/>
      <c r="E422" s="71" t="s">
        <v>181</v>
      </c>
      <c r="F422" s="64"/>
      <c r="G422" s="21"/>
      <c r="H422" s="21"/>
      <c r="I422" s="21"/>
      <c r="J422" s="21"/>
      <c r="K422" s="21"/>
      <c r="L422" s="21"/>
      <c r="M422" s="21"/>
    </row>
    <row r="423" spans="1:13" x14ac:dyDescent="0.25">
      <c r="A423" s="64">
        <v>2630</v>
      </c>
      <c r="B423" s="64" t="s">
        <v>11</v>
      </c>
      <c r="C423" s="64">
        <v>3</v>
      </c>
      <c r="D423" s="64">
        <v>0</v>
      </c>
      <c r="E423" s="71" t="s">
        <v>291</v>
      </c>
      <c r="F423" s="64"/>
      <c r="G423" s="21"/>
      <c r="H423" s="21"/>
      <c r="I423" s="21"/>
      <c r="J423" s="21"/>
      <c r="K423" s="21"/>
      <c r="L423" s="21"/>
      <c r="M423" s="21"/>
    </row>
    <row r="424" spans="1:13" ht="56.25" customHeight="1" x14ac:dyDescent="0.25">
      <c r="A424" s="64"/>
      <c r="B424" s="64"/>
      <c r="C424" s="64"/>
      <c r="D424" s="64"/>
      <c r="E424" s="71" t="s">
        <v>156</v>
      </c>
      <c r="F424" s="64"/>
      <c r="G424" s="21"/>
      <c r="H424" s="21"/>
      <c r="I424" s="21"/>
      <c r="J424" s="21"/>
      <c r="K424" s="21"/>
      <c r="L424" s="21"/>
      <c r="M424" s="21"/>
    </row>
    <row r="425" spans="1:13" x14ac:dyDescent="0.25">
      <c r="A425" s="64">
        <v>2631</v>
      </c>
      <c r="B425" s="64" t="s">
        <v>11</v>
      </c>
      <c r="C425" s="64">
        <v>3</v>
      </c>
      <c r="D425" s="64">
        <v>1</v>
      </c>
      <c r="E425" s="71" t="s">
        <v>292</v>
      </c>
      <c r="F425" s="64"/>
      <c r="G425" s="21"/>
      <c r="H425" s="21"/>
      <c r="I425" s="21"/>
      <c r="J425" s="21"/>
      <c r="K425" s="21"/>
      <c r="L425" s="21"/>
      <c r="M425" s="21"/>
    </row>
    <row r="426" spans="1:13" ht="40.5" x14ac:dyDescent="0.25">
      <c r="A426" s="64"/>
      <c r="B426" s="64"/>
      <c r="C426" s="64"/>
      <c r="D426" s="64"/>
      <c r="E426" s="71" t="s">
        <v>180</v>
      </c>
      <c r="F426" s="64"/>
      <c r="G426" s="21"/>
      <c r="H426" s="21"/>
      <c r="I426" s="21"/>
      <c r="J426" s="21"/>
      <c r="K426" s="21"/>
      <c r="L426" s="21"/>
      <c r="M426" s="21"/>
    </row>
    <row r="427" spans="1:13" x14ac:dyDescent="0.25">
      <c r="A427" s="64"/>
      <c r="B427" s="64"/>
      <c r="C427" s="64"/>
      <c r="D427" s="64"/>
      <c r="E427" s="71" t="s">
        <v>181</v>
      </c>
      <c r="F427" s="64"/>
      <c r="G427" s="21"/>
      <c r="H427" s="21"/>
      <c r="I427" s="21"/>
      <c r="J427" s="21"/>
      <c r="K427" s="21"/>
      <c r="L427" s="21"/>
      <c r="M427" s="21"/>
    </row>
    <row r="428" spans="1:13" x14ac:dyDescent="0.25">
      <c r="A428" s="64"/>
      <c r="B428" s="64"/>
      <c r="C428" s="64"/>
      <c r="D428" s="64"/>
      <c r="E428" s="71" t="s">
        <v>181</v>
      </c>
      <c r="F428" s="64"/>
      <c r="G428" s="21"/>
      <c r="H428" s="21"/>
      <c r="I428" s="21"/>
      <c r="J428" s="21"/>
      <c r="K428" s="21"/>
      <c r="L428" s="21"/>
      <c r="M428" s="21"/>
    </row>
    <row r="429" spans="1:13" x14ac:dyDescent="0.25">
      <c r="A429" s="64">
        <v>2640</v>
      </c>
      <c r="B429" s="64" t="s">
        <v>11</v>
      </c>
      <c r="C429" s="64">
        <v>4</v>
      </c>
      <c r="D429" s="64">
        <v>0</v>
      </c>
      <c r="E429" s="71" t="s">
        <v>293</v>
      </c>
      <c r="F429" s="64"/>
      <c r="G429" s="21">
        <f t="shared" ref="G429:M429" si="35">G431</f>
        <v>129556.4</v>
      </c>
      <c r="H429" s="21">
        <f t="shared" si="35"/>
        <v>123156.4</v>
      </c>
      <c r="I429" s="21">
        <f t="shared" si="35"/>
        <v>6400</v>
      </c>
      <c r="J429" s="21">
        <f t="shared" si="35"/>
        <v>53527.828571428574</v>
      </c>
      <c r="K429" s="21">
        <f t="shared" si="35"/>
        <v>92499.257142857139</v>
      </c>
      <c r="L429" s="21">
        <f t="shared" si="35"/>
        <v>103230.20952380956</v>
      </c>
      <c r="M429" s="21">
        <f t="shared" si="35"/>
        <v>129556.4</v>
      </c>
    </row>
    <row r="430" spans="1:13" ht="55.5" customHeight="1" x14ac:dyDescent="0.25">
      <c r="A430" s="64"/>
      <c r="B430" s="64"/>
      <c r="C430" s="64"/>
      <c r="D430" s="64"/>
      <c r="E430" s="71" t="s">
        <v>156</v>
      </c>
      <c r="F430" s="64"/>
      <c r="G430" s="21"/>
      <c r="H430" s="21"/>
      <c r="I430" s="21"/>
      <c r="J430" s="21"/>
      <c r="K430" s="21"/>
      <c r="L430" s="21"/>
      <c r="M430" s="21"/>
    </row>
    <row r="431" spans="1:13" x14ac:dyDescent="0.25">
      <c r="A431" s="64">
        <v>2641</v>
      </c>
      <c r="B431" s="64" t="s">
        <v>11</v>
      </c>
      <c r="C431" s="64">
        <v>4</v>
      </c>
      <c r="D431" s="64">
        <v>1</v>
      </c>
      <c r="E431" s="71" t="s">
        <v>294</v>
      </c>
      <c r="F431" s="64"/>
      <c r="G431" s="21">
        <f t="shared" ref="G431:M431" si="36">SUM(G433:G438)</f>
        <v>129556.4</v>
      </c>
      <c r="H431" s="21">
        <f t="shared" si="36"/>
        <v>123156.4</v>
      </c>
      <c r="I431" s="21">
        <f t="shared" si="36"/>
        <v>6400</v>
      </c>
      <c r="J431" s="21">
        <f t="shared" si="36"/>
        <v>53527.828571428574</v>
      </c>
      <c r="K431" s="21">
        <f t="shared" si="36"/>
        <v>92499.257142857139</v>
      </c>
      <c r="L431" s="21">
        <f t="shared" si="36"/>
        <v>103230.20952380956</v>
      </c>
      <c r="M431" s="21">
        <f t="shared" si="36"/>
        <v>129556.4</v>
      </c>
    </row>
    <row r="432" spans="1:13" ht="40.5" x14ac:dyDescent="0.25">
      <c r="A432" s="64"/>
      <c r="B432" s="64"/>
      <c r="C432" s="64"/>
      <c r="D432" s="64"/>
      <c r="E432" s="71" t="s">
        <v>180</v>
      </c>
      <c r="F432" s="64"/>
      <c r="G432" s="21"/>
      <c r="H432" s="21"/>
      <c r="I432" s="21"/>
      <c r="J432" s="21"/>
      <c r="K432" s="21"/>
      <c r="L432" s="21"/>
      <c r="M432" s="21"/>
    </row>
    <row r="433" spans="1:15" x14ac:dyDescent="0.25">
      <c r="A433" s="64"/>
      <c r="B433" s="64"/>
      <c r="C433" s="64"/>
      <c r="D433" s="64"/>
      <c r="E433" s="71" t="s">
        <v>597</v>
      </c>
      <c r="F433" s="64">
        <v>4212</v>
      </c>
      <c r="G433" s="21">
        <f t="shared" ref="G433:G438" si="37">SUM(H433:I433)</f>
        <v>116556.4</v>
      </c>
      <c r="H433" s="21">
        <v>116556.4</v>
      </c>
      <c r="I433" s="21"/>
      <c r="J433" s="146">
        <v>51461.161904761902</v>
      </c>
      <c r="K433" s="146">
        <v>88365.923809523796</v>
      </c>
      <c r="L433" s="146">
        <v>96996.876190476221</v>
      </c>
      <c r="M433" s="146">
        <f t="shared" ref="M433:M438" si="38">+G433</f>
        <v>116556.4</v>
      </c>
      <c r="N433" s="153"/>
    </row>
    <row r="434" spans="1:15" x14ac:dyDescent="0.25">
      <c r="A434" s="64"/>
      <c r="B434" s="64"/>
      <c r="C434" s="64"/>
      <c r="D434" s="64"/>
      <c r="E434" s="71" t="s">
        <v>552</v>
      </c>
      <c r="F434" s="64">
        <v>4239</v>
      </c>
      <c r="G434" s="21">
        <f t="shared" si="37"/>
        <v>5000</v>
      </c>
      <c r="H434" s="21">
        <v>5000</v>
      </c>
      <c r="I434" s="21"/>
      <c r="J434" s="146">
        <v>0</v>
      </c>
      <c r="K434" s="146">
        <v>0</v>
      </c>
      <c r="L434" s="146">
        <v>0</v>
      </c>
      <c r="M434" s="146">
        <f t="shared" si="38"/>
        <v>5000</v>
      </c>
      <c r="O434" s="153"/>
    </row>
    <row r="435" spans="1:15" x14ac:dyDescent="0.25">
      <c r="A435" s="64"/>
      <c r="B435" s="64"/>
      <c r="C435" s="64"/>
      <c r="D435" s="64"/>
      <c r="E435" s="71" t="s">
        <v>172</v>
      </c>
      <c r="F435" s="64">
        <v>4269</v>
      </c>
      <c r="G435" s="21">
        <f t="shared" si="37"/>
        <v>1600</v>
      </c>
      <c r="H435" s="21">
        <v>1600</v>
      </c>
      <c r="I435" s="21"/>
      <c r="J435" s="146">
        <v>492.06349206349205</v>
      </c>
      <c r="K435" s="146">
        <v>984.1269841269841</v>
      </c>
      <c r="L435" s="146">
        <v>1484.1269841269841</v>
      </c>
      <c r="M435" s="146">
        <f t="shared" si="38"/>
        <v>1600</v>
      </c>
    </row>
    <row r="436" spans="1:15" x14ac:dyDescent="0.25">
      <c r="A436" s="64"/>
      <c r="B436" s="64"/>
      <c r="C436" s="64"/>
      <c r="D436" s="64"/>
      <c r="E436" s="71" t="s">
        <v>548</v>
      </c>
      <c r="F436" s="64">
        <v>4822</v>
      </c>
      <c r="G436" s="21">
        <f t="shared" si="37"/>
        <v>0</v>
      </c>
      <c r="H436" s="21"/>
      <c r="I436" s="21"/>
      <c r="J436" s="146">
        <f>+G436/252*62</f>
        <v>0</v>
      </c>
      <c r="K436" s="146">
        <f>+G436/252*124</f>
        <v>0</v>
      </c>
      <c r="L436" s="146">
        <f>+G436/252*187</f>
        <v>0</v>
      </c>
      <c r="M436" s="146">
        <f t="shared" si="38"/>
        <v>0</v>
      </c>
    </row>
    <row r="437" spans="1:15" x14ac:dyDescent="0.25">
      <c r="A437" s="64"/>
      <c r="B437" s="64"/>
      <c r="C437" s="64"/>
      <c r="D437" s="64"/>
      <c r="E437" s="71" t="s">
        <v>558</v>
      </c>
      <c r="F437" s="64">
        <v>5112</v>
      </c>
      <c r="G437" s="21">
        <f t="shared" si="37"/>
        <v>800</v>
      </c>
      <c r="H437" s="21"/>
      <c r="I437" s="21">
        <v>800</v>
      </c>
      <c r="J437" s="146">
        <f>+G437/252*62</f>
        <v>196.82539682539681</v>
      </c>
      <c r="K437" s="146">
        <f>+G437/252*124</f>
        <v>393.65079365079362</v>
      </c>
      <c r="L437" s="146">
        <f>+G437/252*187</f>
        <v>593.65079365079362</v>
      </c>
      <c r="M437" s="146">
        <f t="shared" si="38"/>
        <v>800</v>
      </c>
    </row>
    <row r="438" spans="1:15" ht="57" customHeight="1" x14ac:dyDescent="0.25">
      <c r="A438" s="64"/>
      <c r="B438" s="64"/>
      <c r="C438" s="64"/>
      <c r="D438" s="64"/>
      <c r="E438" s="71" t="s">
        <v>598</v>
      </c>
      <c r="F438" s="64">
        <v>5129</v>
      </c>
      <c r="G438" s="21">
        <f t="shared" si="37"/>
        <v>5600</v>
      </c>
      <c r="H438" s="21"/>
      <c r="I438" s="21">
        <v>5600</v>
      </c>
      <c r="J438" s="146">
        <f>+G438/252*62</f>
        <v>1377.7777777777778</v>
      </c>
      <c r="K438" s="146">
        <f>+G438/252*124</f>
        <v>2755.5555555555557</v>
      </c>
      <c r="L438" s="146">
        <f>+G438/252*187</f>
        <v>4155.5555555555557</v>
      </c>
      <c r="M438" s="146">
        <f t="shared" si="38"/>
        <v>5600</v>
      </c>
    </row>
    <row r="439" spans="1:15" x14ac:dyDescent="0.25">
      <c r="A439" s="64"/>
      <c r="B439" s="64"/>
      <c r="C439" s="64"/>
      <c r="D439" s="64"/>
      <c r="E439" s="71" t="s">
        <v>181</v>
      </c>
      <c r="F439" s="64"/>
      <c r="G439" s="21"/>
      <c r="H439" s="21"/>
      <c r="I439" s="21"/>
      <c r="J439" s="21"/>
      <c r="K439" s="21"/>
      <c r="L439" s="21"/>
      <c r="M439" s="21"/>
    </row>
    <row r="440" spans="1:15" ht="60" customHeight="1" x14ac:dyDescent="0.25">
      <c r="A440" s="64">
        <v>2650</v>
      </c>
      <c r="B440" s="64" t="s">
        <v>11</v>
      </c>
      <c r="C440" s="64">
        <v>5</v>
      </c>
      <c r="D440" s="64">
        <v>0</v>
      </c>
      <c r="E440" s="71" t="s">
        <v>295</v>
      </c>
      <c r="F440" s="64"/>
      <c r="G440" s="21"/>
      <c r="H440" s="21"/>
      <c r="I440" s="21"/>
      <c r="J440" s="21"/>
      <c r="K440" s="21"/>
      <c r="L440" s="21"/>
      <c r="M440" s="21"/>
    </row>
    <row r="441" spans="1:15" ht="54" customHeight="1" x14ac:dyDescent="0.25">
      <c r="A441" s="64"/>
      <c r="B441" s="64"/>
      <c r="C441" s="64"/>
      <c r="D441" s="64"/>
      <c r="E441" s="71" t="s">
        <v>156</v>
      </c>
      <c r="F441" s="64"/>
      <c r="G441" s="21"/>
      <c r="H441" s="21"/>
      <c r="I441" s="21"/>
      <c r="J441" s="21"/>
      <c r="K441" s="21"/>
      <c r="L441" s="21"/>
      <c r="M441" s="21"/>
    </row>
    <row r="442" spans="1:15" ht="40.5" x14ac:dyDescent="0.25">
      <c r="A442" s="64">
        <v>2651</v>
      </c>
      <c r="B442" s="64" t="s">
        <v>11</v>
      </c>
      <c r="C442" s="64">
        <v>5</v>
      </c>
      <c r="D442" s="64">
        <v>1</v>
      </c>
      <c r="E442" s="71" t="s">
        <v>295</v>
      </c>
      <c r="F442" s="64"/>
      <c r="G442" s="21"/>
      <c r="H442" s="21"/>
      <c r="I442" s="21"/>
      <c r="J442" s="21"/>
      <c r="K442" s="21"/>
      <c r="L442" s="21"/>
      <c r="M442" s="21"/>
    </row>
    <row r="443" spans="1:15" ht="37.5" customHeight="1" x14ac:dyDescent="0.25">
      <c r="A443" s="64"/>
      <c r="B443" s="64"/>
      <c r="C443" s="64"/>
      <c r="D443" s="64"/>
      <c r="E443" s="71" t="s">
        <v>180</v>
      </c>
      <c r="F443" s="64"/>
      <c r="G443" s="21"/>
      <c r="H443" s="21"/>
      <c r="I443" s="21"/>
      <c r="J443" s="21"/>
      <c r="K443" s="21"/>
      <c r="L443" s="21"/>
      <c r="M443" s="21"/>
    </row>
    <row r="444" spans="1:15" x14ac:dyDescent="0.25">
      <c r="A444" s="64"/>
      <c r="B444" s="64"/>
      <c r="C444" s="64"/>
      <c r="D444" s="64"/>
      <c r="E444" s="71" t="s">
        <v>181</v>
      </c>
      <c r="F444" s="64"/>
      <c r="G444" s="21"/>
      <c r="H444" s="21"/>
      <c r="I444" s="21"/>
      <c r="J444" s="21"/>
      <c r="K444" s="21"/>
      <c r="L444" s="21"/>
      <c r="M444" s="21"/>
    </row>
    <row r="445" spans="1:15" ht="36" customHeight="1" x14ac:dyDescent="0.25">
      <c r="A445" s="64">
        <v>2660</v>
      </c>
      <c r="B445" s="64" t="s">
        <v>11</v>
      </c>
      <c r="C445" s="64">
        <v>6</v>
      </c>
      <c r="D445" s="64">
        <v>0</v>
      </c>
      <c r="E445" s="71" t="s">
        <v>296</v>
      </c>
      <c r="F445" s="64"/>
      <c r="G445" s="21">
        <f>+G447</f>
        <v>2155891.0069999998</v>
      </c>
      <c r="H445" s="21">
        <f t="shared" ref="H445:M445" si="39">H447</f>
        <v>220430.67</v>
      </c>
      <c r="I445" s="21">
        <f t="shared" si="39"/>
        <v>1935460.3369999998</v>
      </c>
      <c r="J445" s="21">
        <f t="shared" si="39"/>
        <v>894160.91103174665</v>
      </c>
      <c r="K445" s="21">
        <f t="shared" si="39"/>
        <v>1087270.0639682543</v>
      </c>
      <c r="L445" s="21">
        <f t="shared" si="39"/>
        <v>1499461.4040873002</v>
      </c>
      <c r="M445" s="21">
        <f t="shared" si="39"/>
        <v>2155891.0069999998</v>
      </c>
    </row>
    <row r="446" spans="1:15" ht="55.5" customHeight="1" x14ac:dyDescent="0.25">
      <c r="A446" s="64"/>
      <c r="B446" s="64"/>
      <c r="C446" s="64"/>
      <c r="D446" s="64"/>
      <c r="E446" s="71" t="s">
        <v>156</v>
      </c>
      <c r="F446" s="64"/>
      <c r="G446" s="21"/>
      <c r="H446" s="21"/>
      <c r="I446" s="21"/>
      <c r="J446" s="21"/>
      <c r="K446" s="21"/>
      <c r="L446" s="21"/>
      <c r="M446" s="21"/>
    </row>
    <row r="447" spans="1:15" ht="39.75" customHeight="1" x14ac:dyDescent="0.25">
      <c r="A447" s="64">
        <v>2661</v>
      </c>
      <c r="B447" s="64" t="s">
        <v>11</v>
      </c>
      <c r="C447" s="64">
        <v>6</v>
      </c>
      <c r="D447" s="64">
        <v>1</v>
      </c>
      <c r="E447" s="71" t="s">
        <v>296</v>
      </c>
      <c r="F447" s="64"/>
      <c r="G447" s="21">
        <f>+G449+G450+G451+G452+G453+G454+G455+G456+G457+G458+G459+G460+G461+G462+G463</f>
        <v>2155891.0069999998</v>
      </c>
      <c r="H447" s="21">
        <f t="shared" ref="H447:M447" si="40">+H449+H450+H451+H452+H453+H454+H455+H456+H457+H458+H459+H460+H461+H462+H463</f>
        <v>220430.67</v>
      </c>
      <c r="I447" s="21">
        <f t="shared" si="40"/>
        <v>1935460.3369999998</v>
      </c>
      <c r="J447" s="21">
        <f t="shared" si="40"/>
        <v>894160.91103174665</v>
      </c>
      <c r="K447" s="21">
        <f t="shared" si="40"/>
        <v>1087270.0639682543</v>
      </c>
      <c r="L447" s="21">
        <f t="shared" si="40"/>
        <v>1499461.4040873002</v>
      </c>
      <c r="M447" s="21">
        <f t="shared" si="40"/>
        <v>2155891.0069999998</v>
      </c>
    </row>
    <row r="448" spans="1:15" ht="39.75" customHeight="1" x14ac:dyDescent="0.25">
      <c r="A448" s="64"/>
      <c r="B448" s="64"/>
      <c r="C448" s="64"/>
      <c r="D448" s="64"/>
      <c r="E448" s="71" t="s">
        <v>180</v>
      </c>
      <c r="F448" s="64"/>
      <c r="G448" s="21"/>
      <c r="H448" s="21"/>
      <c r="I448" s="21"/>
      <c r="J448" s="21"/>
      <c r="K448" s="21"/>
      <c r="L448" s="21"/>
      <c r="M448" s="21"/>
    </row>
    <row r="449" spans="1:17" ht="20.25" customHeight="1" x14ac:dyDescent="0.25">
      <c r="A449" s="64"/>
      <c r="B449" s="64"/>
      <c r="C449" s="64"/>
      <c r="D449" s="64"/>
      <c r="E449" s="71" t="s">
        <v>158</v>
      </c>
      <c r="F449" s="64" t="s">
        <v>20</v>
      </c>
      <c r="G449" s="21">
        <f>SUM(H449:I449)</f>
        <v>99754.27</v>
      </c>
      <c r="H449" s="21">
        <v>99754.27</v>
      </c>
      <c r="I449" s="21"/>
      <c r="J449" s="146">
        <v>19769.701349206352</v>
      </c>
      <c r="K449" s="146">
        <v>39539.402698412705</v>
      </c>
      <c r="L449" s="146">
        <v>65627.970198412702</v>
      </c>
      <c r="M449" s="146">
        <f t="shared" ref="M449:M463" si="41">+G449</f>
        <v>99754.27</v>
      </c>
      <c r="N449" s="153"/>
      <c r="O449" s="153"/>
    </row>
    <row r="450" spans="1:17" ht="20.25" customHeight="1" x14ac:dyDescent="0.25">
      <c r="A450" s="64"/>
      <c r="B450" s="64"/>
      <c r="C450" s="64"/>
      <c r="D450" s="64"/>
      <c r="E450" s="71" t="s">
        <v>760</v>
      </c>
      <c r="F450" s="64" t="s">
        <v>29</v>
      </c>
      <c r="G450" s="21">
        <f t="shared" ref="G450:G457" si="42">SUM(H450:I450)</f>
        <v>100</v>
      </c>
      <c r="H450" s="21">
        <v>100</v>
      </c>
      <c r="I450" s="21"/>
      <c r="J450" s="146">
        <v>100</v>
      </c>
      <c r="K450" s="146">
        <v>100</v>
      </c>
      <c r="L450" s="146">
        <v>100</v>
      </c>
      <c r="M450" s="146">
        <f t="shared" si="41"/>
        <v>100</v>
      </c>
    </row>
    <row r="451" spans="1:17" x14ac:dyDescent="0.25">
      <c r="A451" s="64"/>
      <c r="B451" s="64"/>
      <c r="C451" s="64"/>
      <c r="D451" s="64"/>
      <c r="E451" s="71" t="s">
        <v>552</v>
      </c>
      <c r="F451" s="64" t="s">
        <v>40</v>
      </c>
      <c r="G451" s="21">
        <f t="shared" si="42"/>
        <v>2385</v>
      </c>
      <c r="H451" s="21">
        <v>2385</v>
      </c>
      <c r="I451" s="21"/>
      <c r="J451" s="146">
        <v>657.06349206349205</v>
      </c>
      <c r="K451" s="146">
        <v>1149.1269841269841</v>
      </c>
      <c r="L451" s="146">
        <v>1649.1269841269841</v>
      </c>
      <c r="M451" s="146">
        <f t="shared" si="41"/>
        <v>2385</v>
      </c>
    </row>
    <row r="452" spans="1:17" x14ac:dyDescent="0.25">
      <c r="A452" s="64"/>
      <c r="B452" s="64"/>
      <c r="C452" s="64"/>
      <c r="D452" s="64"/>
      <c r="E452" s="71" t="s">
        <v>547</v>
      </c>
      <c r="F452" s="64" t="s">
        <v>41</v>
      </c>
      <c r="G452" s="21">
        <f t="shared" si="42"/>
        <v>101.5</v>
      </c>
      <c r="H452" s="21">
        <v>101.5</v>
      </c>
      <c r="I452" s="21"/>
      <c r="J452" s="146">
        <v>86.48015873015872</v>
      </c>
      <c r="K452" s="146">
        <v>101.5</v>
      </c>
      <c r="L452" s="146">
        <v>101.5</v>
      </c>
      <c r="M452" s="146">
        <f t="shared" si="41"/>
        <v>101.5</v>
      </c>
    </row>
    <row r="453" spans="1:17" x14ac:dyDescent="0.25">
      <c r="A453" s="64"/>
      <c r="B453" s="64"/>
      <c r="C453" s="64"/>
      <c r="D453" s="64"/>
      <c r="E453" s="71" t="s">
        <v>559</v>
      </c>
      <c r="F453" s="64">
        <v>4251</v>
      </c>
      <c r="G453" s="21">
        <f t="shared" si="42"/>
        <v>600</v>
      </c>
      <c r="H453" s="21">
        <v>600</v>
      </c>
      <c r="I453" s="21"/>
      <c r="J453" s="146">
        <v>492.06349206349205</v>
      </c>
      <c r="K453" s="146">
        <v>600</v>
      </c>
      <c r="L453" s="146">
        <v>600</v>
      </c>
      <c r="M453" s="146">
        <f t="shared" si="41"/>
        <v>600</v>
      </c>
    </row>
    <row r="454" spans="1:17" ht="27" x14ac:dyDescent="0.25">
      <c r="A454" s="64"/>
      <c r="B454" s="64"/>
      <c r="C454" s="64"/>
      <c r="D454" s="64"/>
      <c r="E454" s="71" t="s">
        <v>766</v>
      </c>
      <c r="F454" s="64" t="s">
        <v>43</v>
      </c>
      <c r="G454" s="21">
        <f t="shared" si="42"/>
        <v>300</v>
      </c>
      <c r="H454" s="21">
        <v>300</v>
      </c>
      <c r="I454" s="21"/>
      <c r="J454" s="146">
        <v>300</v>
      </c>
      <c r="K454" s="146">
        <v>300</v>
      </c>
      <c r="L454" s="146">
        <v>300</v>
      </c>
      <c r="M454" s="146">
        <f t="shared" si="41"/>
        <v>300</v>
      </c>
      <c r="O454" s="153"/>
    </row>
    <row r="455" spans="1:17" ht="33.75" customHeight="1" x14ac:dyDescent="0.25">
      <c r="A455" s="64"/>
      <c r="B455" s="64"/>
      <c r="C455" s="64"/>
      <c r="D455" s="64"/>
      <c r="E455" s="71" t="s">
        <v>560</v>
      </c>
      <c r="F455" s="64">
        <v>4264</v>
      </c>
      <c r="G455" s="21">
        <f t="shared" si="42"/>
        <v>52820</v>
      </c>
      <c r="H455" s="21">
        <v>52820</v>
      </c>
      <c r="I455" s="21"/>
      <c r="J455" s="146">
        <v>12556.111111111111</v>
      </c>
      <c r="K455" s="146">
        <v>28042.222222222201</v>
      </c>
      <c r="L455" s="146">
        <v>37729.722222222219</v>
      </c>
      <c r="M455" s="146">
        <f t="shared" si="41"/>
        <v>52820</v>
      </c>
    </row>
    <row r="456" spans="1:17" x14ac:dyDescent="0.25">
      <c r="A456" s="64"/>
      <c r="B456" s="64"/>
      <c r="C456" s="64"/>
      <c r="D456" s="64"/>
      <c r="E456" s="71" t="s">
        <v>172</v>
      </c>
      <c r="F456" s="64">
        <v>4269</v>
      </c>
      <c r="G456" s="21">
        <f t="shared" si="42"/>
        <v>31369.9</v>
      </c>
      <c r="H456" s="21">
        <v>31369.9</v>
      </c>
      <c r="I456" s="21"/>
      <c r="J456" s="146">
        <v>7812.5587301586711</v>
      </c>
      <c r="K456" s="146">
        <v>21064.364285713797</v>
      </c>
      <c r="L456" s="146">
        <v>24558.5904761905</v>
      </c>
      <c r="M456" s="146">
        <f t="shared" si="41"/>
        <v>31369.9</v>
      </c>
      <c r="N456" s="153"/>
      <c r="O456" s="153"/>
      <c r="P456" s="153"/>
    </row>
    <row r="457" spans="1:17" ht="27" x14ac:dyDescent="0.25">
      <c r="A457" s="64"/>
      <c r="B457" s="64"/>
      <c r="C457" s="64"/>
      <c r="D457" s="64"/>
      <c r="E457" s="71" t="s">
        <v>561</v>
      </c>
      <c r="F457" s="64">
        <v>4521</v>
      </c>
      <c r="G457" s="21">
        <f t="shared" si="42"/>
        <v>33000</v>
      </c>
      <c r="H457" s="21">
        <v>33000</v>
      </c>
      <c r="I457" s="21"/>
      <c r="J457" s="146">
        <v>3690.4761904761904</v>
      </c>
      <c r="K457" s="146">
        <v>7380.9523809523807</v>
      </c>
      <c r="L457" s="146">
        <v>13684.52380952239</v>
      </c>
      <c r="M457" s="146">
        <f t="shared" si="41"/>
        <v>33000</v>
      </c>
      <c r="N457" s="153"/>
    </row>
    <row r="458" spans="1:17" x14ac:dyDescent="0.25">
      <c r="A458" s="64"/>
      <c r="B458" s="64"/>
      <c r="C458" s="64"/>
      <c r="D458" s="64"/>
      <c r="E458" s="71" t="s">
        <v>589</v>
      </c>
      <c r="F458" s="64" t="s">
        <v>59</v>
      </c>
      <c r="G458" s="21">
        <v>0</v>
      </c>
      <c r="H458" s="21">
        <v>0</v>
      </c>
      <c r="I458" s="21"/>
      <c r="J458" s="146">
        <v>0</v>
      </c>
      <c r="K458" s="146">
        <v>0</v>
      </c>
      <c r="L458" s="146">
        <v>0</v>
      </c>
      <c r="M458" s="146">
        <f t="shared" si="41"/>
        <v>0</v>
      </c>
      <c r="P458" s="146"/>
      <c r="Q458" s="146"/>
    </row>
    <row r="459" spans="1:17" ht="27" x14ac:dyDescent="0.25">
      <c r="A459" s="64"/>
      <c r="B459" s="64"/>
      <c r="C459" s="64"/>
      <c r="D459" s="64"/>
      <c r="E459" s="71" t="s">
        <v>608</v>
      </c>
      <c r="F459" s="64" t="s">
        <v>92</v>
      </c>
      <c r="G459" s="21">
        <f>SUM(H459:I459)</f>
        <v>1764833.5999999999</v>
      </c>
      <c r="H459" s="21"/>
      <c r="I459" s="21">
        <v>1764833.5999999999</v>
      </c>
      <c r="J459" s="146">
        <v>715856.74887301715</v>
      </c>
      <c r="K459" s="146">
        <v>849981.35204762046</v>
      </c>
      <c r="L459" s="146">
        <v>1209722.0520476201</v>
      </c>
      <c r="M459" s="146">
        <f t="shared" si="41"/>
        <v>1764833.5999999999</v>
      </c>
      <c r="N459" s="153"/>
      <c r="O459" s="153"/>
    </row>
    <row r="460" spans="1:17" x14ac:dyDescent="0.25">
      <c r="A460" s="64"/>
      <c r="B460" s="64"/>
      <c r="C460" s="64"/>
      <c r="D460" s="64"/>
      <c r="E460" s="71" t="s">
        <v>596</v>
      </c>
      <c r="F460" s="64">
        <v>5112</v>
      </c>
      <c r="G460" s="21">
        <v>0</v>
      </c>
      <c r="H460" s="21"/>
      <c r="I460" s="21">
        <v>0</v>
      </c>
      <c r="J460" s="146">
        <v>0</v>
      </c>
      <c r="K460" s="146">
        <v>0</v>
      </c>
      <c r="L460" s="146">
        <v>0</v>
      </c>
      <c r="M460" s="146">
        <f t="shared" si="41"/>
        <v>0</v>
      </c>
    </row>
    <row r="461" spans="1:17" x14ac:dyDescent="0.25">
      <c r="A461" s="64"/>
      <c r="B461" s="64"/>
      <c r="C461" s="64"/>
      <c r="D461" s="64"/>
      <c r="E461" s="71" t="s">
        <v>188</v>
      </c>
      <c r="F461" s="64">
        <v>5122</v>
      </c>
      <c r="G461" s="21">
        <v>0</v>
      </c>
      <c r="H461" s="21"/>
      <c r="I461" s="21">
        <v>0</v>
      </c>
      <c r="J461" s="146">
        <v>0</v>
      </c>
      <c r="K461" s="146">
        <v>0</v>
      </c>
      <c r="L461" s="146">
        <v>0</v>
      </c>
      <c r="M461" s="146">
        <f t="shared" si="41"/>
        <v>0</v>
      </c>
      <c r="P461" s="153"/>
      <c r="Q461" s="153"/>
    </row>
    <row r="462" spans="1:17" x14ac:dyDescent="0.25">
      <c r="A462" s="64"/>
      <c r="B462" s="64"/>
      <c r="C462" s="64"/>
      <c r="D462" s="64"/>
      <c r="E462" s="71" t="s">
        <v>562</v>
      </c>
      <c r="F462" s="64">
        <v>5129</v>
      </c>
      <c r="G462" s="21">
        <f>SUM(H462:I462)</f>
        <v>131249.88399999999</v>
      </c>
      <c r="H462" s="21"/>
      <c r="I462" s="21">
        <v>131249.88399999999</v>
      </c>
      <c r="J462" s="146">
        <v>107546.71971428572</v>
      </c>
      <c r="K462" s="146">
        <v>113718.15542857142</v>
      </c>
      <c r="L462" s="146">
        <v>118789.13042857101</v>
      </c>
      <c r="M462" s="146">
        <f t="shared" si="41"/>
        <v>131249.88399999999</v>
      </c>
      <c r="N462" s="153"/>
      <c r="O462" s="153"/>
    </row>
    <row r="463" spans="1:17" x14ac:dyDescent="0.25">
      <c r="A463" s="64"/>
      <c r="B463" s="64"/>
      <c r="C463" s="64"/>
      <c r="D463" s="64"/>
      <c r="E463" s="71" t="s">
        <v>765</v>
      </c>
      <c r="F463" s="64" t="s">
        <v>99</v>
      </c>
      <c r="G463" s="21">
        <f>SUM(H463:I463)</f>
        <v>39376.852999999996</v>
      </c>
      <c r="H463" s="21"/>
      <c r="I463" s="21">
        <v>39376.852999999996</v>
      </c>
      <c r="J463" s="146">
        <v>25292.987920634328</v>
      </c>
      <c r="K463" s="146">
        <v>25292.987920634328</v>
      </c>
      <c r="L463" s="146">
        <v>26598.787920634328</v>
      </c>
      <c r="M463" s="146">
        <f t="shared" si="41"/>
        <v>39376.852999999996</v>
      </c>
      <c r="O463" s="153"/>
    </row>
    <row r="464" spans="1:17" x14ac:dyDescent="0.25">
      <c r="A464" s="64"/>
      <c r="B464" s="64"/>
      <c r="C464" s="64"/>
      <c r="D464" s="64"/>
      <c r="E464" s="71"/>
      <c r="F464" s="64"/>
      <c r="G464" s="21"/>
      <c r="H464" s="21"/>
      <c r="I464" s="21"/>
      <c r="J464" s="21"/>
      <c r="K464" s="21"/>
      <c r="L464" s="21"/>
      <c r="M464" s="21"/>
    </row>
    <row r="465" spans="1:13" ht="36" customHeight="1" x14ac:dyDescent="0.25">
      <c r="A465" s="64">
        <v>2700</v>
      </c>
      <c r="B465" s="64" t="s">
        <v>12</v>
      </c>
      <c r="C465" s="64">
        <v>0</v>
      </c>
      <c r="D465" s="64">
        <v>0</v>
      </c>
      <c r="E465" s="71" t="s">
        <v>297</v>
      </c>
      <c r="F465" s="64"/>
      <c r="G465" s="21"/>
      <c r="H465" s="21"/>
      <c r="I465" s="21"/>
      <c r="J465" s="21"/>
      <c r="K465" s="21"/>
      <c r="L465" s="21"/>
      <c r="M465" s="21"/>
    </row>
    <row r="466" spans="1:13" x14ac:dyDescent="0.25">
      <c r="A466" s="64"/>
      <c r="B466" s="64"/>
      <c r="C466" s="64"/>
      <c r="D466" s="64"/>
      <c r="E466" s="71" t="s">
        <v>154</v>
      </c>
      <c r="F466" s="64"/>
      <c r="G466" s="21"/>
      <c r="H466" s="21"/>
      <c r="I466" s="21"/>
      <c r="J466" s="21"/>
      <c r="K466" s="21"/>
      <c r="L466" s="21"/>
      <c r="M466" s="21"/>
    </row>
    <row r="467" spans="1:13" ht="27" x14ac:dyDescent="0.25">
      <c r="A467" s="64">
        <v>2710</v>
      </c>
      <c r="B467" s="64" t="s">
        <v>12</v>
      </c>
      <c r="C467" s="64">
        <v>1</v>
      </c>
      <c r="D467" s="64">
        <v>0</v>
      </c>
      <c r="E467" s="71" t="s">
        <v>298</v>
      </c>
      <c r="F467" s="64"/>
      <c r="G467" s="21"/>
      <c r="H467" s="21"/>
      <c r="I467" s="21"/>
      <c r="J467" s="21"/>
      <c r="K467" s="21"/>
      <c r="L467" s="21"/>
      <c r="M467" s="21"/>
    </row>
    <row r="468" spans="1:13" ht="51.75" customHeight="1" x14ac:dyDescent="0.25">
      <c r="A468" s="64"/>
      <c r="B468" s="64"/>
      <c r="C468" s="64"/>
      <c r="D468" s="64"/>
      <c r="E468" s="71" t="s">
        <v>156</v>
      </c>
      <c r="F468" s="64"/>
      <c r="G468" s="21"/>
      <c r="H468" s="21"/>
      <c r="I468" s="21"/>
      <c r="J468" s="21"/>
      <c r="K468" s="21"/>
      <c r="L468" s="21"/>
      <c r="M468" s="21"/>
    </row>
    <row r="469" spans="1:13" x14ac:dyDescent="0.25">
      <c r="A469" s="64">
        <v>2711</v>
      </c>
      <c r="B469" s="64" t="s">
        <v>12</v>
      </c>
      <c r="C469" s="64">
        <v>1</v>
      </c>
      <c r="D469" s="64">
        <v>1</v>
      </c>
      <c r="E469" s="71" t="s">
        <v>299</v>
      </c>
      <c r="F469" s="64"/>
      <c r="G469" s="21"/>
      <c r="H469" s="21"/>
      <c r="I469" s="21"/>
      <c r="J469" s="21"/>
      <c r="K469" s="21"/>
      <c r="L469" s="21"/>
      <c r="M469" s="21"/>
    </row>
    <row r="470" spans="1:13" ht="40.5" x14ac:dyDescent="0.25">
      <c r="A470" s="64"/>
      <c r="B470" s="64"/>
      <c r="C470" s="64"/>
      <c r="D470" s="64"/>
      <c r="E470" s="71" t="s">
        <v>180</v>
      </c>
      <c r="F470" s="64"/>
      <c r="G470" s="21"/>
      <c r="H470" s="21"/>
      <c r="I470" s="21"/>
      <c r="J470" s="21"/>
      <c r="K470" s="21"/>
      <c r="L470" s="21"/>
      <c r="M470" s="21"/>
    </row>
    <row r="471" spans="1:13" x14ac:dyDescent="0.25">
      <c r="A471" s="64"/>
      <c r="B471" s="64"/>
      <c r="C471" s="64"/>
      <c r="D471" s="64"/>
      <c r="E471" s="71" t="s">
        <v>181</v>
      </c>
      <c r="F471" s="64"/>
      <c r="G471" s="21"/>
      <c r="H471" s="21"/>
      <c r="I471" s="21"/>
      <c r="J471" s="21"/>
      <c r="K471" s="21"/>
      <c r="L471" s="21"/>
      <c r="M471" s="21"/>
    </row>
    <row r="472" spans="1:13" ht="60" customHeight="1" x14ac:dyDescent="0.25">
      <c r="A472" s="64"/>
      <c r="B472" s="64"/>
      <c r="C472" s="64"/>
      <c r="D472" s="64"/>
      <c r="E472" s="71" t="s">
        <v>181</v>
      </c>
      <c r="F472" s="64"/>
      <c r="G472" s="21"/>
      <c r="H472" s="21"/>
      <c r="I472" s="21"/>
      <c r="J472" s="21"/>
      <c r="K472" s="21"/>
      <c r="L472" s="21"/>
      <c r="M472" s="21"/>
    </row>
    <row r="473" spans="1:13" x14ac:dyDescent="0.25">
      <c r="A473" s="64">
        <v>2712</v>
      </c>
      <c r="B473" s="64" t="s">
        <v>12</v>
      </c>
      <c r="C473" s="64">
        <v>1</v>
      </c>
      <c r="D473" s="64">
        <v>2</v>
      </c>
      <c r="E473" s="71" t="s">
        <v>300</v>
      </c>
      <c r="F473" s="64"/>
      <c r="G473" s="21"/>
      <c r="H473" s="21"/>
      <c r="I473" s="21"/>
      <c r="J473" s="21"/>
      <c r="K473" s="21"/>
      <c r="L473" s="21"/>
      <c r="M473" s="21"/>
    </row>
    <row r="474" spans="1:13" ht="40.5" x14ac:dyDescent="0.25">
      <c r="A474" s="64"/>
      <c r="B474" s="64"/>
      <c r="C474" s="64"/>
      <c r="D474" s="64"/>
      <c r="E474" s="71" t="s">
        <v>180</v>
      </c>
      <c r="F474" s="64"/>
      <c r="G474" s="21"/>
      <c r="H474" s="21"/>
      <c r="I474" s="21"/>
      <c r="J474" s="21"/>
      <c r="K474" s="21"/>
      <c r="L474" s="21"/>
      <c r="M474" s="21"/>
    </row>
    <row r="475" spans="1:13" x14ac:dyDescent="0.25">
      <c r="A475" s="64"/>
      <c r="B475" s="64"/>
      <c r="C475" s="64"/>
      <c r="D475" s="64"/>
      <c r="E475" s="71" t="s">
        <v>181</v>
      </c>
      <c r="F475" s="64"/>
      <c r="G475" s="21"/>
      <c r="H475" s="21"/>
      <c r="I475" s="21"/>
      <c r="J475" s="21"/>
      <c r="K475" s="21"/>
      <c r="L475" s="21"/>
      <c r="M475" s="21"/>
    </row>
    <row r="476" spans="1:13" ht="54" customHeight="1" x14ac:dyDescent="0.25">
      <c r="A476" s="64"/>
      <c r="B476" s="64"/>
      <c r="C476" s="64"/>
      <c r="D476" s="64"/>
      <c r="E476" s="71" t="s">
        <v>181</v>
      </c>
      <c r="F476" s="64"/>
      <c r="G476" s="21"/>
      <c r="H476" s="21"/>
      <c r="I476" s="21"/>
      <c r="J476" s="21"/>
      <c r="K476" s="21"/>
      <c r="L476" s="21"/>
      <c r="M476" s="21"/>
    </row>
    <row r="477" spans="1:13" x14ac:dyDescent="0.25">
      <c r="A477" s="64">
        <v>2713</v>
      </c>
      <c r="B477" s="64" t="s">
        <v>12</v>
      </c>
      <c r="C477" s="64">
        <v>1</v>
      </c>
      <c r="D477" s="64">
        <v>3</v>
      </c>
      <c r="E477" s="71" t="s">
        <v>301</v>
      </c>
      <c r="F477" s="64"/>
      <c r="G477" s="21"/>
      <c r="H477" s="21"/>
      <c r="I477" s="21"/>
      <c r="J477" s="21"/>
      <c r="K477" s="21"/>
      <c r="L477" s="21"/>
      <c r="M477" s="21"/>
    </row>
    <row r="478" spans="1:13" ht="40.5" x14ac:dyDescent="0.25">
      <c r="A478" s="64"/>
      <c r="B478" s="64"/>
      <c r="C478" s="64"/>
      <c r="D478" s="64"/>
      <c r="E478" s="71" t="s">
        <v>180</v>
      </c>
      <c r="F478" s="64"/>
      <c r="G478" s="21"/>
      <c r="H478" s="21"/>
      <c r="I478" s="21"/>
      <c r="J478" s="21"/>
      <c r="K478" s="21"/>
      <c r="L478" s="21"/>
      <c r="M478" s="21"/>
    </row>
    <row r="479" spans="1:13" x14ac:dyDescent="0.25">
      <c r="A479" s="64"/>
      <c r="B479" s="64"/>
      <c r="C479" s="64"/>
      <c r="D479" s="64"/>
      <c r="E479" s="71" t="s">
        <v>181</v>
      </c>
      <c r="F479" s="64"/>
      <c r="G479" s="21"/>
      <c r="H479" s="21"/>
      <c r="I479" s="21"/>
      <c r="J479" s="21"/>
      <c r="K479" s="21"/>
      <c r="L479" s="21"/>
      <c r="M479" s="21"/>
    </row>
    <row r="480" spans="1:13" x14ac:dyDescent="0.25">
      <c r="A480" s="64"/>
      <c r="B480" s="64"/>
      <c r="C480" s="64"/>
      <c r="D480" s="64"/>
      <c r="E480" s="71" t="s">
        <v>181</v>
      </c>
      <c r="F480" s="64"/>
      <c r="G480" s="21"/>
      <c r="H480" s="21"/>
      <c r="I480" s="21"/>
      <c r="J480" s="21"/>
      <c r="K480" s="21"/>
      <c r="L480" s="21"/>
      <c r="M480" s="21"/>
    </row>
    <row r="481" spans="1:13" ht="33.75" customHeight="1" x14ac:dyDescent="0.25">
      <c r="A481" s="64">
        <v>2720</v>
      </c>
      <c r="B481" s="64" t="s">
        <v>12</v>
      </c>
      <c r="C481" s="64">
        <v>2</v>
      </c>
      <c r="D481" s="64">
        <v>0</v>
      </c>
      <c r="E481" s="71" t="s">
        <v>302</v>
      </c>
      <c r="F481" s="64"/>
      <c r="G481" s="21"/>
      <c r="H481" s="21"/>
      <c r="I481" s="21"/>
      <c r="J481" s="21"/>
      <c r="K481" s="21"/>
      <c r="L481" s="21"/>
      <c r="M481" s="21"/>
    </row>
    <row r="482" spans="1:13" ht="53.25" customHeight="1" x14ac:dyDescent="0.25">
      <c r="A482" s="64"/>
      <c r="B482" s="64"/>
      <c r="C482" s="64"/>
      <c r="D482" s="64"/>
      <c r="E482" s="71" t="s">
        <v>156</v>
      </c>
      <c r="F482" s="64"/>
      <c r="G482" s="21"/>
      <c r="H482" s="21"/>
      <c r="I482" s="21"/>
      <c r="J482" s="21"/>
      <c r="K482" s="21"/>
      <c r="L482" s="21"/>
      <c r="M482" s="21"/>
    </row>
    <row r="483" spans="1:13" x14ac:dyDescent="0.25">
      <c r="A483" s="64">
        <v>2721</v>
      </c>
      <c r="B483" s="64" t="s">
        <v>12</v>
      </c>
      <c r="C483" s="64">
        <v>2</v>
      </c>
      <c r="D483" s="64">
        <v>1</v>
      </c>
      <c r="E483" s="71" t="s">
        <v>303</v>
      </c>
      <c r="F483" s="64"/>
      <c r="G483" s="21"/>
      <c r="H483" s="21"/>
      <c r="I483" s="21"/>
      <c r="J483" s="21"/>
      <c r="K483" s="21"/>
      <c r="L483" s="21"/>
      <c r="M483" s="21"/>
    </row>
    <row r="484" spans="1:13" ht="40.5" x14ac:dyDescent="0.25">
      <c r="A484" s="64"/>
      <c r="B484" s="64"/>
      <c r="C484" s="64"/>
      <c r="D484" s="64"/>
      <c r="E484" s="71" t="s">
        <v>180</v>
      </c>
      <c r="F484" s="64"/>
      <c r="G484" s="21"/>
      <c r="H484" s="21"/>
      <c r="I484" s="21"/>
      <c r="J484" s="21"/>
      <c r="K484" s="21"/>
      <c r="L484" s="21"/>
      <c r="M484" s="21"/>
    </row>
    <row r="485" spans="1:13" x14ac:dyDescent="0.25">
      <c r="A485" s="64"/>
      <c r="B485" s="64"/>
      <c r="C485" s="64"/>
      <c r="D485" s="64"/>
      <c r="E485" s="71" t="s">
        <v>181</v>
      </c>
      <c r="F485" s="64"/>
      <c r="G485" s="21"/>
      <c r="H485" s="21"/>
      <c r="I485" s="21"/>
      <c r="J485" s="21"/>
      <c r="K485" s="21"/>
      <c r="L485" s="21"/>
      <c r="M485" s="21"/>
    </row>
    <row r="486" spans="1:13" ht="51.75" customHeight="1" x14ac:dyDescent="0.25">
      <c r="A486" s="64"/>
      <c r="B486" s="64"/>
      <c r="C486" s="64"/>
      <c r="D486" s="64"/>
      <c r="E486" s="71" t="s">
        <v>181</v>
      </c>
      <c r="F486" s="64"/>
      <c r="G486" s="21"/>
      <c r="H486" s="21"/>
      <c r="I486" s="21"/>
      <c r="J486" s="21"/>
      <c r="K486" s="21"/>
      <c r="L486" s="21"/>
      <c r="M486" s="21"/>
    </row>
    <row r="487" spans="1:13" x14ac:dyDescent="0.25">
      <c r="A487" s="64">
        <v>2722</v>
      </c>
      <c r="B487" s="64" t="s">
        <v>12</v>
      </c>
      <c r="C487" s="64">
        <v>2</v>
      </c>
      <c r="D487" s="64">
        <v>2</v>
      </c>
      <c r="E487" s="71" t="s">
        <v>304</v>
      </c>
      <c r="F487" s="64"/>
      <c r="G487" s="21"/>
      <c r="H487" s="21"/>
      <c r="I487" s="21"/>
      <c r="J487" s="21"/>
      <c r="K487" s="21"/>
      <c r="L487" s="21"/>
      <c r="M487" s="21"/>
    </row>
    <row r="488" spans="1:13" ht="40.5" x14ac:dyDescent="0.25">
      <c r="A488" s="64"/>
      <c r="B488" s="64"/>
      <c r="C488" s="64"/>
      <c r="D488" s="64"/>
      <c r="E488" s="71" t="s">
        <v>180</v>
      </c>
      <c r="F488" s="64"/>
      <c r="G488" s="21"/>
      <c r="H488" s="21"/>
      <c r="I488" s="21"/>
      <c r="J488" s="21"/>
      <c r="K488" s="21"/>
      <c r="L488" s="21"/>
      <c r="M488" s="21"/>
    </row>
    <row r="489" spans="1:13" x14ac:dyDescent="0.25">
      <c r="A489" s="64"/>
      <c r="B489" s="64"/>
      <c r="C489" s="64"/>
      <c r="D489" s="64"/>
      <c r="E489" s="71" t="s">
        <v>181</v>
      </c>
      <c r="F489" s="64"/>
      <c r="G489" s="21"/>
      <c r="H489" s="21"/>
      <c r="I489" s="21"/>
      <c r="J489" s="21"/>
      <c r="K489" s="21"/>
      <c r="L489" s="21"/>
      <c r="M489" s="21"/>
    </row>
    <row r="490" spans="1:13" ht="53.25" customHeight="1" x14ac:dyDescent="0.25">
      <c r="A490" s="64"/>
      <c r="B490" s="64"/>
      <c r="C490" s="64"/>
      <c r="D490" s="64"/>
      <c r="E490" s="71" t="s">
        <v>181</v>
      </c>
      <c r="F490" s="64"/>
      <c r="G490" s="21"/>
      <c r="H490" s="21"/>
      <c r="I490" s="21"/>
      <c r="J490" s="21"/>
      <c r="K490" s="21"/>
      <c r="L490" s="21"/>
      <c r="M490" s="21"/>
    </row>
    <row r="491" spans="1:13" x14ac:dyDescent="0.25">
      <c r="A491" s="64">
        <v>2723</v>
      </c>
      <c r="B491" s="64" t="s">
        <v>12</v>
      </c>
      <c r="C491" s="64">
        <v>2</v>
      </c>
      <c r="D491" s="64">
        <v>3</v>
      </c>
      <c r="E491" s="71" t="s">
        <v>305</v>
      </c>
      <c r="F491" s="64"/>
      <c r="G491" s="21"/>
      <c r="H491" s="21"/>
      <c r="I491" s="21"/>
      <c r="J491" s="21"/>
      <c r="K491" s="21"/>
      <c r="L491" s="21"/>
      <c r="M491" s="21"/>
    </row>
    <row r="492" spans="1:13" ht="40.5" x14ac:dyDescent="0.25">
      <c r="A492" s="64"/>
      <c r="B492" s="64"/>
      <c r="C492" s="64"/>
      <c r="D492" s="64"/>
      <c r="E492" s="71" t="s">
        <v>180</v>
      </c>
      <c r="F492" s="64"/>
      <c r="G492" s="21"/>
      <c r="H492" s="21"/>
      <c r="I492" s="21"/>
      <c r="J492" s="21"/>
      <c r="K492" s="21"/>
      <c r="L492" s="21"/>
      <c r="M492" s="21"/>
    </row>
    <row r="493" spans="1:13" x14ac:dyDescent="0.25">
      <c r="A493" s="64"/>
      <c r="B493" s="64"/>
      <c r="C493" s="64"/>
      <c r="D493" s="64"/>
      <c r="E493" s="71" t="s">
        <v>181</v>
      </c>
      <c r="F493" s="64"/>
      <c r="G493" s="21"/>
      <c r="H493" s="21"/>
      <c r="I493" s="21"/>
      <c r="J493" s="21"/>
      <c r="K493" s="21"/>
      <c r="L493" s="21"/>
      <c r="M493" s="21"/>
    </row>
    <row r="494" spans="1:13" ht="54.75" customHeight="1" x14ac:dyDescent="0.25">
      <c r="A494" s="64"/>
      <c r="B494" s="64"/>
      <c r="C494" s="64"/>
      <c r="D494" s="64"/>
      <c r="E494" s="71" t="s">
        <v>181</v>
      </c>
      <c r="F494" s="64"/>
      <c r="G494" s="21"/>
      <c r="H494" s="21"/>
      <c r="I494" s="21"/>
      <c r="J494" s="21"/>
      <c r="K494" s="21"/>
      <c r="L494" s="21"/>
      <c r="M494" s="21"/>
    </row>
    <row r="495" spans="1:13" x14ac:dyDescent="0.25">
      <c r="A495" s="64">
        <v>2724</v>
      </c>
      <c r="B495" s="64" t="s">
        <v>12</v>
      </c>
      <c r="C495" s="64">
        <v>2</v>
      </c>
      <c r="D495" s="64">
        <v>4</v>
      </c>
      <c r="E495" s="71" t="s">
        <v>306</v>
      </c>
      <c r="F495" s="64"/>
      <c r="G495" s="21"/>
      <c r="H495" s="21"/>
      <c r="I495" s="21"/>
      <c r="J495" s="21"/>
      <c r="K495" s="21"/>
      <c r="L495" s="21"/>
      <c r="M495" s="21"/>
    </row>
    <row r="496" spans="1:13" ht="40.5" x14ac:dyDescent="0.25">
      <c r="A496" s="64"/>
      <c r="B496" s="64"/>
      <c r="C496" s="64"/>
      <c r="D496" s="64"/>
      <c r="E496" s="71" t="s">
        <v>180</v>
      </c>
      <c r="F496" s="64"/>
      <c r="G496" s="21"/>
      <c r="H496" s="21"/>
      <c r="I496" s="21"/>
      <c r="J496" s="21"/>
      <c r="K496" s="21"/>
      <c r="L496" s="21"/>
      <c r="M496" s="21"/>
    </row>
    <row r="497" spans="1:13" x14ac:dyDescent="0.25">
      <c r="A497" s="64"/>
      <c r="B497" s="64"/>
      <c r="C497" s="64"/>
      <c r="D497" s="64"/>
      <c r="E497" s="71" t="s">
        <v>181</v>
      </c>
      <c r="F497" s="64"/>
      <c r="G497" s="21"/>
      <c r="H497" s="21"/>
      <c r="I497" s="21"/>
      <c r="J497" s="21"/>
      <c r="K497" s="21"/>
      <c r="L497" s="21"/>
      <c r="M497" s="21"/>
    </row>
    <row r="498" spans="1:13" x14ac:dyDescent="0.25">
      <c r="A498" s="64"/>
      <c r="B498" s="64"/>
      <c r="C498" s="64"/>
      <c r="D498" s="64"/>
      <c r="E498" s="71" t="s">
        <v>181</v>
      </c>
      <c r="F498" s="64"/>
      <c r="G498" s="21"/>
      <c r="H498" s="21"/>
      <c r="I498" s="21"/>
      <c r="J498" s="21"/>
      <c r="K498" s="21"/>
      <c r="L498" s="21"/>
      <c r="M498" s="21"/>
    </row>
    <row r="499" spans="1:13" ht="40.5" customHeight="1" x14ac:dyDescent="0.25">
      <c r="A499" s="64">
        <v>2730</v>
      </c>
      <c r="B499" s="64" t="s">
        <v>12</v>
      </c>
      <c r="C499" s="64">
        <v>3</v>
      </c>
      <c r="D499" s="64">
        <v>0</v>
      </c>
      <c r="E499" s="71" t="s">
        <v>307</v>
      </c>
      <c r="F499" s="64"/>
      <c r="G499" s="21"/>
      <c r="H499" s="21"/>
      <c r="I499" s="21"/>
      <c r="J499" s="21"/>
      <c r="K499" s="21"/>
      <c r="L499" s="21"/>
      <c r="M499" s="21"/>
    </row>
    <row r="500" spans="1:13" ht="52.5" customHeight="1" x14ac:dyDescent="0.25">
      <c r="A500" s="64"/>
      <c r="B500" s="64"/>
      <c r="C500" s="64"/>
      <c r="D500" s="64"/>
      <c r="E500" s="71" t="s">
        <v>156</v>
      </c>
      <c r="F500" s="64"/>
      <c r="G500" s="21"/>
      <c r="H500" s="21"/>
      <c r="I500" s="21"/>
      <c r="J500" s="21"/>
      <c r="K500" s="21"/>
      <c r="L500" s="21"/>
      <c r="M500" s="21"/>
    </row>
    <row r="501" spans="1:13" ht="27" x14ac:dyDescent="0.25">
      <c r="A501" s="64">
        <v>2731</v>
      </c>
      <c r="B501" s="64" t="s">
        <v>12</v>
      </c>
      <c r="C501" s="64">
        <v>3</v>
      </c>
      <c r="D501" s="64">
        <v>1</v>
      </c>
      <c r="E501" s="71" t="s">
        <v>308</v>
      </c>
      <c r="F501" s="64"/>
      <c r="G501" s="21"/>
      <c r="H501" s="21"/>
      <c r="I501" s="21"/>
      <c r="J501" s="21"/>
      <c r="K501" s="21"/>
      <c r="L501" s="21"/>
      <c r="M501" s="21"/>
    </row>
    <row r="502" spans="1:13" ht="40.5" x14ac:dyDescent="0.25">
      <c r="A502" s="64"/>
      <c r="B502" s="64"/>
      <c r="C502" s="64"/>
      <c r="D502" s="64"/>
      <c r="E502" s="71" t="s">
        <v>180</v>
      </c>
      <c r="F502" s="64"/>
      <c r="G502" s="21"/>
      <c r="H502" s="21"/>
      <c r="I502" s="21"/>
      <c r="J502" s="21"/>
      <c r="K502" s="21"/>
      <c r="L502" s="21"/>
      <c r="M502" s="21"/>
    </row>
    <row r="503" spans="1:13" ht="37.5" customHeight="1" x14ac:dyDescent="0.25">
      <c r="A503" s="64"/>
      <c r="B503" s="64"/>
      <c r="C503" s="64"/>
      <c r="D503" s="64"/>
      <c r="E503" s="71" t="s">
        <v>181</v>
      </c>
      <c r="F503" s="64"/>
      <c r="G503" s="21"/>
      <c r="H503" s="21"/>
      <c r="I503" s="21"/>
      <c r="J503" s="21"/>
      <c r="K503" s="21"/>
      <c r="L503" s="21"/>
      <c r="M503" s="21"/>
    </row>
    <row r="504" spans="1:13" ht="57" customHeight="1" x14ac:dyDescent="0.25">
      <c r="A504" s="64"/>
      <c r="B504" s="64"/>
      <c r="C504" s="64"/>
      <c r="D504" s="64"/>
      <c r="E504" s="71" t="s">
        <v>181</v>
      </c>
      <c r="F504" s="64"/>
      <c r="G504" s="21"/>
      <c r="H504" s="21"/>
      <c r="I504" s="21"/>
      <c r="J504" s="21"/>
      <c r="K504" s="21"/>
      <c r="L504" s="21"/>
      <c r="M504" s="21"/>
    </row>
    <row r="505" spans="1:13" ht="27" x14ac:dyDescent="0.25">
      <c r="A505" s="64">
        <v>2732</v>
      </c>
      <c r="B505" s="64" t="s">
        <v>12</v>
      </c>
      <c r="C505" s="64">
        <v>3</v>
      </c>
      <c r="D505" s="64">
        <v>2</v>
      </c>
      <c r="E505" s="71" t="s">
        <v>309</v>
      </c>
      <c r="F505" s="64"/>
      <c r="G505" s="21"/>
      <c r="H505" s="21"/>
      <c r="I505" s="21"/>
      <c r="J505" s="21"/>
      <c r="K505" s="21"/>
      <c r="L505" s="21"/>
      <c r="M505" s="21"/>
    </row>
    <row r="506" spans="1:13" ht="40.5" x14ac:dyDescent="0.25">
      <c r="A506" s="64"/>
      <c r="B506" s="64"/>
      <c r="C506" s="64"/>
      <c r="D506" s="64"/>
      <c r="E506" s="71" t="s">
        <v>180</v>
      </c>
      <c r="F506" s="64"/>
      <c r="G506" s="21"/>
      <c r="H506" s="21"/>
      <c r="I506" s="21"/>
      <c r="J506" s="21"/>
      <c r="K506" s="21"/>
      <c r="L506" s="21"/>
      <c r="M506" s="21"/>
    </row>
    <row r="507" spans="1:13" ht="33.75" customHeight="1" x14ac:dyDescent="0.25">
      <c r="A507" s="64"/>
      <c r="B507" s="64"/>
      <c r="C507" s="64"/>
      <c r="D507" s="64"/>
      <c r="E507" s="71" t="s">
        <v>181</v>
      </c>
      <c r="F507" s="64"/>
      <c r="G507" s="21"/>
      <c r="H507" s="21"/>
      <c r="I507" s="21"/>
      <c r="J507" s="21"/>
      <c r="K507" s="21"/>
      <c r="L507" s="21"/>
      <c r="M507" s="21"/>
    </row>
    <row r="508" spans="1:13" ht="53.25" customHeight="1" x14ac:dyDescent="0.25">
      <c r="A508" s="64"/>
      <c r="B508" s="64"/>
      <c r="C508" s="64"/>
      <c r="D508" s="64"/>
      <c r="E508" s="71" t="s">
        <v>181</v>
      </c>
      <c r="F508" s="64"/>
      <c r="G508" s="21"/>
      <c r="H508" s="21"/>
      <c r="I508" s="21"/>
      <c r="J508" s="21"/>
      <c r="K508" s="21"/>
      <c r="L508" s="21"/>
      <c r="M508" s="21"/>
    </row>
    <row r="509" spans="1:13" ht="27" x14ac:dyDescent="0.25">
      <c r="A509" s="64">
        <v>2733</v>
      </c>
      <c r="B509" s="64" t="s">
        <v>12</v>
      </c>
      <c r="C509" s="64">
        <v>3</v>
      </c>
      <c r="D509" s="64">
        <v>3</v>
      </c>
      <c r="E509" s="71" t="s">
        <v>310</v>
      </c>
      <c r="F509" s="64"/>
      <c r="G509" s="21"/>
      <c r="H509" s="21"/>
      <c r="I509" s="21"/>
      <c r="J509" s="21"/>
      <c r="K509" s="21"/>
      <c r="L509" s="21"/>
      <c r="M509" s="21"/>
    </row>
    <row r="510" spans="1:13" ht="40.5" x14ac:dyDescent="0.25">
      <c r="A510" s="64"/>
      <c r="B510" s="64"/>
      <c r="C510" s="64"/>
      <c r="D510" s="64"/>
      <c r="E510" s="71" t="s">
        <v>180</v>
      </c>
      <c r="F510" s="64"/>
      <c r="G510" s="21"/>
      <c r="H510" s="21"/>
      <c r="I510" s="21"/>
      <c r="J510" s="21"/>
      <c r="K510" s="21"/>
      <c r="L510" s="21"/>
      <c r="M510" s="21"/>
    </row>
    <row r="511" spans="1:13" ht="40.5" customHeight="1" x14ac:dyDescent="0.25">
      <c r="A511" s="64"/>
      <c r="B511" s="64"/>
      <c r="C511" s="64"/>
      <c r="D511" s="64"/>
      <c r="E511" s="71" t="s">
        <v>181</v>
      </c>
      <c r="F511" s="64"/>
      <c r="G511" s="21"/>
      <c r="H511" s="21"/>
      <c r="I511" s="21"/>
      <c r="J511" s="21"/>
      <c r="K511" s="21"/>
      <c r="L511" s="21"/>
      <c r="M511" s="21"/>
    </row>
    <row r="512" spans="1:13" ht="52.5" customHeight="1" x14ac:dyDescent="0.25">
      <c r="A512" s="64"/>
      <c r="B512" s="64"/>
      <c r="C512" s="64"/>
      <c r="D512" s="64"/>
      <c r="E512" s="71" t="s">
        <v>181</v>
      </c>
      <c r="F512" s="64"/>
      <c r="G512" s="21"/>
      <c r="H512" s="21"/>
      <c r="I512" s="21"/>
      <c r="J512" s="21"/>
      <c r="K512" s="21"/>
      <c r="L512" s="21"/>
      <c r="M512" s="21"/>
    </row>
    <row r="513" spans="1:13" ht="27" x14ac:dyDescent="0.25">
      <c r="A513" s="64">
        <v>2734</v>
      </c>
      <c r="B513" s="64" t="s">
        <v>12</v>
      </c>
      <c r="C513" s="64">
        <v>3</v>
      </c>
      <c r="D513" s="64">
        <v>4</v>
      </c>
      <c r="E513" s="71" t="s">
        <v>311</v>
      </c>
      <c r="F513" s="64"/>
      <c r="G513" s="21"/>
      <c r="H513" s="21"/>
      <c r="I513" s="21"/>
      <c r="J513" s="21"/>
      <c r="K513" s="21"/>
      <c r="L513" s="21"/>
      <c r="M513" s="21"/>
    </row>
    <row r="514" spans="1:13" ht="40.5" x14ac:dyDescent="0.25">
      <c r="A514" s="64"/>
      <c r="B514" s="64"/>
      <c r="C514" s="64"/>
      <c r="D514" s="64"/>
      <c r="E514" s="71" t="s">
        <v>180</v>
      </c>
      <c r="F514" s="64"/>
      <c r="G514" s="21"/>
      <c r="H514" s="21"/>
      <c r="I514" s="21"/>
      <c r="J514" s="21"/>
      <c r="K514" s="21"/>
      <c r="L514" s="21"/>
      <c r="M514" s="21"/>
    </row>
    <row r="515" spans="1:13" x14ac:dyDescent="0.25">
      <c r="A515" s="64"/>
      <c r="B515" s="64"/>
      <c r="C515" s="64"/>
      <c r="D515" s="64"/>
      <c r="E515" s="71" t="s">
        <v>181</v>
      </c>
      <c r="F515" s="64"/>
      <c r="G515" s="21"/>
      <c r="H515" s="21"/>
      <c r="I515" s="21"/>
      <c r="J515" s="21"/>
      <c r="K515" s="21"/>
      <c r="L515" s="21"/>
      <c r="M515" s="21"/>
    </row>
    <row r="516" spans="1:13" x14ac:dyDescent="0.25">
      <c r="A516" s="64"/>
      <c r="B516" s="64"/>
      <c r="C516" s="64"/>
      <c r="D516" s="64"/>
      <c r="E516" s="71" t="s">
        <v>181</v>
      </c>
      <c r="F516" s="64"/>
      <c r="G516" s="21"/>
      <c r="H516" s="21"/>
      <c r="I516" s="21"/>
      <c r="J516" s="21"/>
      <c r="K516" s="21"/>
      <c r="L516" s="21"/>
      <c r="M516" s="21"/>
    </row>
    <row r="517" spans="1:13" x14ac:dyDescent="0.25">
      <c r="A517" s="64">
        <v>2740</v>
      </c>
      <c r="B517" s="64" t="s">
        <v>12</v>
      </c>
      <c r="C517" s="64">
        <v>4</v>
      </c>
      <c r="D517" s="64">
        <v>0</v>
      </c>
      <c r="E517" s="71" t="s">
        <v>312</v>
      </c>
      <c r="F517" s="64"/>
      <c r="G517" s="21"/>
      <c r="H517" s="21"/>
      <c r="I517" s="21"/>
      <c r="J517" s="21"/>
      <c r="K517" s="21"/>
      <c r="L517" s="21"/>
      <c r="M517" s="21"/>
    </row>
    <row r="518" spans="1:13" ht="53.25" customHeight="1" x14ac:dyDescent="0.25">
      <c r="A518" s="64"/>
      <c r="B518" s="64"/>
      <c r="C518" s="64"/>
      <c r="D518" s="64"/>
      <c r="E518" s="71" t="s">
        <v>156</v>
      </c>
      <c r="F518" s="64"/>
      <c r="G518" s="21"/>
      <c r="H518" s="21"/>
      <c r="I518" s="21"/>
      <c r="J518" s="21"/>
      <c r="K518" s="21"/>
      <c r="L518" s="21"/>
      <c r="M518" s="21"/>
    </row>
    <row r="519" spans="1:13" x14ac:dyDescent="0.25">
      <c r="A519" s="64">
        <v>2741</v>
      </c>
      <c r="B519" s="64" t="s">
        <v>12</v>
      </c>
      <c r="C519" s="64">
        <v>4</v>
      </c>
      <c r="D519" s="64">
        <v>1</v>
      </c>
      <c r="E519" s="71" t="s">
        <v>312</v>
      </c>
      <c r="F519" s="64"/>
      <c r="G519" s="21"/>
      <c r="H519" s="21"/>
      <c r="I519" s="21"/>
      <c r="J519" s="21"/>
      <c r="K519" s="21"/>
      <c r="L519" s="21"/>
      <c r="M519" s="21"/>
    </row>
    <row r="520" spans="1:13" ht="40.5" x14ac:dyDescent="0.25">
      <c r="A520" s="64"/>
      <c r="B520" s="64"/>
      <c r="C520" s="64"/>
      <c r="D520" s="64"/>
      <c r="E520" s="71" t="s">
        <v>180</v>
      </c>
      <c r="F520" s="64"/>
      <c r="G520" s="21"/>
      <c r="H520" s="21"/>
      <c r="I520" s="21"/>
      <c r="J520" s="21"/>
      <c r="K520" s="21"/>
      <c r="L520" s="21"/>
      <c r="M520" s="21"/>
    </row>
    <row r="521" spans="1:13" ht="39.75" customHeight="1" x14ac:dyDescent="0.25">
      <c r="A521" s="64"/>
      <c r="B521" s="64"/>
      <c r="C521" s="64"/>
      <c r="D521" s="64"/>
      <c r="E521" s="71" t="s">
        <v>181</v>
      </c>
      <c r="F521" s="64"/>
      <c r="G521" s="21"/>
      <c r="H521" s="21"/>
      <c r="I521" s="21"/>
      <c r="J521" s="21"/>
      <c r="K521" s="21"/>
      <c r="L521" s="21"/>
      <c r="M521" s="21"/>
    </row>
    <row r="522" spans="1:13" x14ac:dyDescent="0.25">
      <c r="A522" s="64"/>
      <c r="B522" s="64"/>
      <c r="C522" s="64"/>
      <c r="D522" s="64"/>
      <c r="E522" s="71" t="s">
        <v>181</v>
      </c>
      <c r="F522" s="64"/>
      <c r="G522" s="21"/>
      <c r="H522" s="21"/>
      <c r="I522" s="21"/>
      <c r="J522" s="21"/>
      <c r="K522" s="21"/>
      <c r="L522" s="21"/>
      <c r="M522" s="21"/>
    </row>
    <row r="523" spans="1:13" ht="42.75" customHeight="1" x14ac:dyDescent="0.25">
      <c r="A523" s="64">
        <v>2750</v>
      </c>
      <c r="B523" s="64" t="s">
        <v>12</v>
      </c>
      <c r="C523" s="64">
        <v>5</v>
      </c>
      <c r="D523" s="64">
        <v>0</v>
      </c>
      <c r="E523" s="71" t="s">
        <v>313</v>
      </c>
      <c r="F523" s="64"/>
      <c r="G523" s="21"/>
      <c r="H523" s="21"/>
      <c r="I523" s="21"/>
      <c r="J523" s="21"/>
      <c r="K523" s="21"/>
      <c r="L523" s="21"/>
      <c r="M523" s="21"/>
    </row>
    <row r="524" spans="1:13" ht="51" customHeight="1" x14ac:dyDescent="0.25">
      <c r="A524" s="64"/>
      <c r="B524" s="64"/>
      <c r="C524" s="64"/>
      <c r="D524" s="64"/>
      <c r="E524" s="71" t="s">
        <v>156</v>
      </c>
      <c r="F524" s="64"/>
      <c r="G524" s="21"/>
      <c r="H524" s="21"/>
      <c r="I524" s="21"/>
      <c r="J524" s="21"/>
      <c r="K524" s="21"/>
      <c r="L524" s="21"/>
      <c r="M524" s="21"/>
    </row>
    <row r="525" spans="1:13" ht="27" x14ac:dyDescent="0.25">
      <c r="A525" s="64">
        <v>2751</v>
      </c>
      <c r="B525" s="64" t="s">
        <v>12</v>
      </c>
      <c r="C525" s="64">
        <v>5</v>
      </c>
      <c r="D525" s="64">
        <v>1</v>
      </c>
      <c r="E525" s="71" t="s">
        <v>313</v>
      </c>
      <c r="F525" s="64"/>
      <c r="G525" s="21"/>
      <c r="H525" s="21"/>
      <c r="I525" s="21"/>
      <c r="J525" s="21"/>
      <c r="K525" s="21"/>
      <c r="L525" s="21"/>
      <c r="M525" s="21"/>
    </row>
    <row r="526" spans="1:13" ht="40.5" x14ac:dyDescent="0.25">
      <c r="A526" s="64"/>
      <c r="B526" s="64"/>
      <c r="C526" s="64"/>
      <c r="D526" s="64"/>
      <c r="E526" s="71" t="s">
        <v>180</v>
      </c>
      <c r="F526" s="64"/>
      <c r="G526" s="21"/>
      <c r="H526" s="21"/>
      <c r="I526" s="21"/>
      <c r="J526" s="21"/>
      <c r="K526" s="21"/>
      <c r="L526" s="21"/>
      <c r="M526" s="21"/>
    </row>
    <row r="527" spans="1:13" x14ac:dyDescent="0.25">
      <c r="A527" s="64"/>
      <c r="B527" s="64"/>
      <c r="C527" s="64"/>
      <c r="D527" s="64"/>
      <c r="E527" s="71" t="s">
        <v>181</v>
      </c>
      <c r="F527" s="64"/>
      <c r="G527" s="21"/>
      <c r="H527" s="21"/>
      <c r="I527" s="21"/>
      <c r="J527" s="21"/>
      <c r="K527" s="21"/>
      <c r="L527" s="21"/>
      <c r="M527" s="21"/>
    </row>
    <row r="528" spans="1:13" x14ac:dyDescent="0.25">
      <c r="A528" s="64"/>
      <c r="B528" s="64"/>
      <c r="C528" s="64"/>
      <c r="D528" s="64"/>
      <c r="E528" s="71" t="s">
        <v>181</v>
      </c>
      <c r="F528" s="64"/>
      <c r="G528" s="21"/>
      <c r="H528" s="21"/>
      <c r="I528" s="21"/>
      <c r="J528" s="21"/>
      <c r="K528" s="21"/>
      <c r="L528" s="21"/>
      <c r="M528" s="21"/>
    </row>
    <row r="529" spans="1:13" ht="39" customHeight="1" x14ac:dyDescent="0.25">
      <c r="A529" s="64">
        <v>2760</v>
      </c>
      <c r="B529" s="64" t="s">
        <v>12</v>
      </c>
      <c r="C529" s="64">
        <v>6</v>
      </c>
      <c r="D529" s="64">
        <v>0</v>
      </c>
      <c r="E529" s="71" t="s">
        <v>314</v>
      </c>
      <c r="F529" s="64"/>
      <c r="G529" s="21"/>
      <c r="H529" s="21"/>
      <c r="I529" s="21"/>
      <c r="J529" s="21"/>
      <c r="K529" s="21"/>
      <c r="L529" s="21"/>
      <c r="M529" s="21"/>
    </row>
    <row r="530" spans="1:13" ht="51" customHeight="1" x14ac:dyDescent="0.25">
      <c r="A530" s="64"/>
      <c r="B530" s="64"/>
      <c r="C530" s="64"/>
      <c r="D530" s="64"/>
      <c r="E530" s="71" t="s">
        <v>156</v>
      </c>
      <c r="F530" s="64"/>
      <c r="G530" s="21"/>
      <c r="H530" s="21"/>
      <c r="I530" s="21"/>
      <c r="J530" s="21"/>
      <c r="K530" s="21"/>
      <c r="L530" s="21"/>
      <c r="M530" s="21"/>
    </row>
    <row r="531" spans="1:13" ht="27" x14ac:dyDescent="0.25">
      <c r="A531" s="64">
        <v>2761</v>
      </c>
      <c r="B531" s="64" t="s">
        <v>12</v>
      </c>
      <c r="C531" s="64">
        <v>6</v>
      </c>
      <c r="D531" s="64">
        <v>1</v>
      </c>
      <c r="E531" s="71" t="s">
        <v>315</v>
      </c>
      <c r="F531" s="64"/>
      <c r="G531" s="21"/>
      <c r="H531" s="21"/>
      <c r="I531" s="21"/>
      <c r="J531" s="21"/>
      <c r="K531" s="21"/>
      <c r="L531" s="21"/>
      <c r="M531" s="21"/>
    </row>
    <row r="532" spans="1:13" ht="40.5" x14ac:dyDescent="0.25">
      <c r="A532" s="64"/>
      <c r="B532" s="64"/>
      <c r="C532" s="64"/>
      <c r="D532" s="64"/>
      <c r="E532" s="71" t="s">
        <v>180</v>
      </c>
      <c r="F532" s="64"/>
      <c r="G532" s="21"/>
      <c r="H532" s="21"/>
      <c r="I532" s="21"/>
      <c r="J532" s="21"/>
      <c r="K532" s="21"/>
      <c r="L532" s="21"/>
      <c r="M532" s="21"/>
    </row>
    <row r="533" spans="1:13" x14ac:dyDescent="0.25">
      <c r="A533" s="64"/>
      <c r="B533" s="64"/>
      <c r="C533" s="64"/>
      <c r="D533" s="64"/>
      <c r="E533" s="71" t="s">
        <v>181</v>
      </c>
      <c r="F533" s="64"/>
      <c r="G533" s="21"/>
      <c r="H533" s="21"/>
      <c r="I533" s="21"/>
      <c r="J533" s="21"/>
      <c r="K533" s="21"/>
      <c r="L533" s="21"/>
      <c r="M533" s="21"/>
    </row>
    <row r="534" spans="1:13" ht="57.75" customHeight="1" x14ac:dyDescent="0.25">
      <c r="A534" s="64"/>
      <c r="B534" s="64"/>
      <c r="C534" s="64"/>
      <c r="D534" s="64"/>
      <c r="E534" s="71" t="s">
        <v>181</v>
      </c>
      <c r="F534" s="64"/>
      <c r="G534" s="21"/>
      <c r="H534" s="21"/>
      <c r="I534" s="21"/>
      <c r="J534" s="21"/>
      <c r="K534" s="21"/>
      <c r="L534" s="21"/>
      <c r="M534" s="21"/>
    </row>
    <row r="535" spans="1:13" x14ac:dyDescent="0.25">
      <c r="A535" s="64">
        <v>2762</v>
      </c>
      <c r="B535" s="64" t="s">
        <v>12</v>
      </c>
      <c r="C535" s="64">
        <v>6</v>
      </c>
      <c r="D535" s="64">
        <v>2</v>
      </c>
      <c r="E535" s="71" t="s">
        <v>314</v>
      </c>
      <c r="F535" s="64"/>
      <c r="G535" s="21"/>
      <c r="H535" s="21"/>
      <c r="I535" s="21"/>
      <c r="J535" s="21"/>
      <c r="K535" s="21"/>
      <c r="L535" s="21"/>
      <c r="M535" s="21"/>
    </row>
    <row r="536" spans="1:13" ht="40.5" x14ac:dyDescent="0.25">
      <c r="A536" s="64"/>
      <c r="B536" s="64"/>
      <c r="C536" s="64"/>
      <c r="D536" s="64"/>
      <c r="E536" s="71" t="s">
        <v>180</v>
      </c>
      <c r="F536" s="64"/>
      <c r="G536" s="21"/>
      <c r="H536" s="21"/>
      <c r="I536" s="21"/>
      <c r="J536" s="21"/>
      <c r="K536" s="21"/>
      <c r="L536" s="21"/>
      <c r="M536" s="21"/>
    </row>
    <row r="537" spans="1:13" ht="60.75" customHeight="1" x14ac:dyDescent="0.25">
      <c r="A537" s="64"/>
      <c r="B537" s="64"/>
      <c r="C537" s="64"/>
      <c r="D537" s="64"/>
      <c r="E537" s="71" t="s">
        <v>181</v>
      </c>
      <c r="F537" s="64"/>
      <c r="G537" s="21"/>
      <c r="H537" s="21"/>
      <c r="I537" s="21"/>
      <c r="J537" s="21"/>
      <c r="K537" s="21"/>
      <c r="L537" s="21"/>
      <c r="M537" s="21"/>
    </row>
    <row r="538" spans="1:13" x14ac:dyDescent="0.25">
      <c r="A538" s="64"/>
      <c r="B538" s="64"/>
      <c r="C538" s="64"/>
      <c r="D538" s="64"/>
      <c r="E538" s="71" t="s">
        <v>181</v>
      </c>
      <c r="F538" s="64"/>
      <c r="G538" s="21"/>
      <c r="H538" s="21"/>
      <c r="I538" s="21"/>
      <c r="J538" s="21"/>
      <c r="K538" s="21"/>
      <c r="L538" s="21"/>
      <c r="M538" s="21"/>
    </row>
    <row r="539" spans="1:13" ht="40.5" x14ac:dyDescent="0.25">
      <c r="A539" s="64">
        <v>2800</v>
      </c>
      <c r="B539" s="64" t="s">
        <v>13</v>
      </c>
      <c r="C539" s="64">
        <v>0</v>
      </c>
      <c r="D539" s="64">
        <v>0</v>
      </c>
      <c r="E539" s="71" t="s">
        <v>316</v>
      </c>
      <c r="F539" s="64"/>
      <c r="G539" s="21">
        <f t="shared" ref="G539:M539" si="43">+G541+G554+G596+G609+G629</f>
        <v>1402327.2000000002</v>
      </c>
      <c r="H539" s="21">
        <f t="shared" si="43"/>
        <v>1391627.2000000002</v>
      </c>
      <c r="I539" s="21">
        <f t="shared" si="43"/>
        <v>10700</v>
      </c>
      <c r="J539" s="21">
        <f t="shared" si="43"/>
        <v>351098.00158730161</v>
      </c>
      <c r="K539" s="21">
        <f t="shared" si="43"/>
        <v>720939.06666666665</v>
      </c>
      <c r="L539" s="21">
        <f t="shared" si="43"/>
        <v>1044443.0591269843</v>
      </c>
      <c r="M539" s="21">
        <f t="shared" si="43"/>
        <v>1402327.2000000002</v>
      </c>
    </row>
    <row r="540" spans="1:13" x14ac:dyDescent="0.25">
      <c r="A540" s="64"/>
      <c r="B540" s="64"/>
      <c r="C540" s="64"/>
      <c r="D540" s="64"/>
      <c r="E540" s="71" t="s">
        <v>154</v>
      </c>
      <c r="F540" s="64"/>
      <c r="G540" s="21"/>
      <c r="H540" s="21"/>
      <c r="I540" s="21"/>
      <c r="J540" s="21"/>
      <c r="K540" s="21"/>
      <c r="L540" s="21"/>
      <c r="M540" s="21"/>
    </row>
    <row r="541" spans="1:13" x14ac:dyDescent="0.25">
      <c r="A541" s="64">
        <v>2810</v>
      </c>
      <c r="B541" s="64" t="s">
        <v>13</v>
      </c>
      <c r="C541" s="64">
        <v>1</v>
      </c>
      <c r="D541" s="64">
        <v>0</v>
      </c>
      <c r="E541" s="71" t="s">
        <v>317</v>
      </c>
      <c r="F541" s="64"/>
      <c r="G541" s="21">
        <f t="shared" ref="G541:M541" si="44">G543</f>
        <v>661973.1</v>
      </c>
      <c r="H541" s="21">
        <f t="shared" si="44"/>
        <v>661973.1</v>
      </c>
      <c r="I541" s="21">
        <f t="shared" si="44"/>
        <v>0</v>
      </c>
      <c r="J541" s="21">
        <f t="shared" si="44"/>
        <v>155781.3103174603</v>
      </c>
      <c r="K541" s="21">
        <f t="shared" si="44"/>
        <v>334402.64285714284</v>
      </c>
      <c r="L541" s="21">
        <f t="shared" si="44"/>
        <v>479088.86785714305</v>
      </c>
      <c r="M541" s="21">
        <f t="shared" si="44"/>
        <v>661973.1</v>
      </c>
    </row>
    <row r="542" spans="1:13" ht="58.5" customHeight="1" x14ac:dyDescent="0.25">
      <c r="A542" s="64"/>
      <c r="B542" s="64"/>
      <c r="C542" s="64"/>
      <c r="D542" s="64"/>
      <c r="E542" s="71" t="s">
        <v>156</v>
      </c>
      <c r="F542" s="64"/>
      <c r="G542" s="21"/>
      <c r="H542" s="21"/>
      <c r="I542" s="21"/>
      <c r="J542" s="21"/>
      <c r="K542" s="21"/>
      <c r="L542" s="21"/>
      <c r="M542" s="21"/>
    </row>
    <row r="543" spans="1:13" x14ac:dyDescent="0.25">
      <c r="A543" s="64">
        <v>2811</v>
      </c>
      <c r="B543" s="64" t="s">
        <v>13</v>
      </c>
      <c r="C543" s="64">
        <v>1</v>
      </c>
      <c r="D543" s="64">
        <v>1</v>
      </c>
      <c r="E543" s="71" t="s">
        <v>317</v>
      </c>
      <c r="F543" s="64"/>
      <c r="G543" s="21">
        <f t="shared" ref="G543:M543" si="45">SUM(G545:G552)</f>
        <v>661973.1</v>
      </c>
      <c r="H543" s="21">
        <f t="shared" si="45"/>
        <v>661973.1</v>
      </c>
      <c r="I543" s="21">
        <f t="shared" si="45"/>
        <v>0</v>
      </c>
      <c r="J543" s="21">
        <f t="shared" si="45"/>
        <v>155781.3103174603</v>
      </c>
      <c r="K543" s="21">
        <f t="shared" si="45"/>
        <v>334402.64285714284</v>
      </c>
      <c r="L543" s="21">
        <f t="shared" si="45"/>
        <v>479088.86785714305</v>
      </c>
      <c r="M543" s="21">
        <f t="shared" si="45"/>
        <v>661973.1</v>
      </c>
    </row>
    <row r="544" spans="1:13" ht="40.5" x14ac:dyDescent="0.25">
      <c r="A544" s="64"/>
      <c r="B544" s="64"/>
      <c r="C544" s="64"/>
      <c r="D544" s="64"/>
      <c r="E544" s="71" t="s">
        <v>180</v>
      </c>
      <c r="F544" s="64"/>
      <c r="G544" s="21"/>
      <c r="H544" s="21"/>
      <c r="I544" s="21"/>
      <c r="J544" s="21"/>
      <c r="K544" s="21"/>
      <c r="L544" s="21"/>
      <c r="M544" s="21"/>
    </row>
    <row r="545" spans="1:14" x14ac:dyDescent="0.25">
      <c r="A545" s="64"/>
      <c r="B545" s="64"/>
      <c r="C545" s="64"/>
      <c r="D545" s="64"/>
      <c r="E545" s="71" t="s">
        <v>563</v>
      </c>
      <c r="F545" s="64">
        <v>4221</v>
      </c>
      <c r="G545" s="21">
        <f t="shared" ref="G545:G552" si="46">SUM(H545:I545)</f>
        <v>35600</v>
      </c>
      <c r="H545" s="21">
        <v>35600</v>
      </c>
      <c r="I545" s="21"/>
      <c r="J545" s="146">
        <v>8488.0952380952385</v>
      </c>
      <c r="K545" s="146">
        <v>22076.190476190499</v>
      </c>
      <c r="L545" s="146">
        <v>30701.190476190499</v>
      </c>
      <c r="M545" s="146">
        <f t="shared" ref="M545:M552" si="47">+G545</f>
        <v>35600</v>
      </c>
    </row>
    <row r="546" spans="1:14" x14ac:dyDescent="0.25">
      <c r="A546" s="64"/>
      <c r="B546" s="64"/>
      <c r="C546" s="64"/>
      <c r="D546" s="64"/>
      <c r="E546" s="71" t="s">
        <v>564</v>
      </c>
      <c r="F546" s="64">
        <v>4222</v>
      </c>
      <c r="G546" s="21">
        <f t="shared" si="46"/>
        <v>0</v>
      </c>
      <c r="H546" s="21">
        <v>0</v>
      </c>
      <c r="I546" s="21"/>
      <c r="J546" s="146">
        <v>0</v>
      </c>
      <c r="K546" s="146">
        <v>0</v>
      </c>
      <c r="L546" s="146">
        <v>0</v>
      </c>
      <c r="M546" s="146">
        <f t="shared" si="47"/>
        <v>0</v>
      </c>
    </row>
    <row r="547" spans="1:14" x14ac:dyDescent="0.25">
      <c r="A547" s="64"/>
      <c r="B547" s="64"/>
      <c r="C547" s="64"/>
      <c r="D547" s="64"/>
      <c r="E547" s="71" t="s">
        <v>565</v>
      </c>
      <c r="F547" s="64">
        <v>4511</v>
      </c>
      <c r="G547" s="21">
        <f t="shared" si="46"/>
        <v>516938.9</v>
      </c>
      <c r="H547" s="21">
        <v>516938.9</v>
      </c>
      <c r="I547" s="21"/>
      <c r="J547" s="146">
        <v>127921.47539682539</v>
      </c>
      <c r="K547" s="146">
        <v>255842.95079365079</v>
      </c>
      <c r="L547" s="146">
        <v>382827.67579365103</v>
      </c>
      <c r="M547" s="146">
        <f t="shared" si="47"/>
        <v>516938.9</v>
      </c>
    </row>
    <row r="548" spans="1:14" x14ac:dyDescent="0.25">
      <c r="A548" s="64"/>
      <c r="B548" s="64"/>
      <c r="C548" s="64"/>
      <c r="D548" s="64"/>
      <c r="E548" s="71" t="s">
        <v>566</v>
      </c>
      <c r="F548" s="64">
        <v>4729</v>
      </c>
      <c r="G548" s="21">
        <f t="shared" si="46"/>
        <v>51296</v>
      </c>
      <c r="H548" s="21">
        <v>51296</v>
      </c>
      <c r="I548" s="21"/>
      <c r="J548" s="146">
        <v>3690.4761904761904</v>
      </c>
      <c r="K548" s="146">
        <v>19296</v>
      </c>
      <c r="L548" s="146">
        <v>19296</v>
      </c>
      <c r="M548" s="146">
        <f t="shared" si="47"/>
        <v>51296</v>
      </c>
      <c r="N548" s="153"/>
    </row>
    <row r="549" spans="1:14" ht="27" x14ac:dyDescent="0.25">
      <c r="A549" s="64"/>
      <c r="B549" s="64"/>
      <c r="C549" s="64"/>
      <c r="D549" s="64"/>
      <c r="E549" s="71" t="s">
        <v>571</v>
      </c>
      <c r="F549" s="64">
        <v>4819</v>
      </c>
      <c r="G549" s="21">
        <f t="shared" si="46"/>
        <v>36844.199999999997</v>
      </c>
      <c r="H549" s="21">
        <v>36844.199999999997</v>
      </c>
      <c r="I549" s="21"/>
      <c r="J549" s="146">
        <v>12313.088888888888</v>
      </c>
      <c r="K549" s="146">
        <v>20317.977777777778</v>
      </c>
      <c r="L549" s="146">
        <v>28451.977777777778</v>
      </c>
      <c r="M549" s="146">
        <f t="shared" si="47"/>
        <v>36844.199999999997</v>
      </c>
    </row>
    <row r="550" spans="1:14" x14ac:dyDescent="0.25">
      <c r="A550" s="64"/>
      <c r="B550" s="64"/>
      <c r="C550" s="64"/>
      <c r="D550" s="64"/>
      <c r="E550" s="71" t="s">
        <v>549</v>
      </c>
      <c r="F550" s="64">
        <v>4861</v>
      </c>
      <c r="G550" s="21">
        <f t="shared" si="46"/>
        <v>9820</v>
      </c>
      <c r="H550" s="21">
        <v>9820</v>
      </c>
      <c r="I550" s="21"/>
      <c r="J550" s="146">
        <v>718.41269841269843</v>
      </c>
      <c r="K550" s="146">
        <v>9820</v>
      </c>
      <c r="L550" s="146">
        <v>9820</v>
      </c>
      <c r="M550" s="146">
        <f t="shared" si="47"/>
        <v>9820</v>
      </c>
    </row>
    <row r="551" spans="1:14" x14ac:dyDescent="0.25">
      <c r="A551" s="64"/>
      <c r="B551" s="64"/>
      <c r="C551" s="64"/>
      <c r="D551" s="64"/>
      <c r="E551" s="71" t="s">
        <v>567</v>
      </c>
      <c r="F551" s="64">
        <v>4216</v>
      </c>
      <c r="G551" s="21">
        <f t="shared" si="46"/>
        <v>3770</v>
      </c>
      <c r="H551" s="21">
        <v>3770</v>
      </c>
      <c r="I551" s="21"/>
      <c r="J551" s="146">
        <v>927.53968253968253</v>
      </c>
      <c r="K551" s="146">
        <v>1855.0793650793651</v>
      </c>
      <c r="L551" s="146">
        <v>2797.5793650793653</v>
      </c>
      <c r="M551" s="146">
        <f t="shared" si="47"/>
        <v>3770</v>
      </c>
    </row>
    <row r="552" spans="1:14" ht="27" x14ac:dyDescent="0.25">
      <c r="A552" s="64"/>
      <c r="B552" s="64"/>
      <c r="C552" s="64"/>
      <c r="D552" s="64"/>
      <c r="E552" s="71" t="s">
        <v>569</v>
      </c>
      <c r="F552" s="64">
        <v>4727</v>
      </c>
      <c r="G552" s="21">
        <f t="shared" si="46"/>
        <v>7704</v>
      </c>
      <c r="H552" s="21">
        <v>7704</v>
      </c>
      <c r="I552" s="21"/>
      <c r="J552" s="146">
        <v>1722.2222222222222</v>
      </c>
      <c r="K552" s="146">
        <v>5194.4444444444443</v>
      </c>
      <c r="L552" s="146">
        <v>5194.4444444444443</v>
      </c>
      <c r="M552" s="146">
        <f t="shared" si="47"/>
        <v>7704</v>
      </c>
    </row>
    <row r="553" spans="1:14" x14ac:dyDescent="0.25">
      <c r="A553" s="64"/>
      <c r="B553" s="64"/>
      <c r="C553" s="64"/>
      <c r="D553" s="64"/>
      <c r="E553" s="71" t="s">
        <v>181</v>
      </c>
      <c r="F553" s="64"/>
      <c r="G553" s="21"/>
      <c r="H553" s="21"/>
      <c r="I553" s="21"/>
      <c r="J553" s="21"/>
      <c r="K553" s="21"/>
      <c r="L553" s="21"/>
      <c r="M553" s="21"/>
    </row>
    <row r="554" spans="1:14" x14ac:dyDescent="0.25">
      <c r="A554" s="64">
        <v>2820</v>
      </c>
      <c r="B554" s="64" t="s">
        <v>13</v>
      </c>
      <c r="C554" s="64">
        <v>2</v>
      </c>
      <c r="D554" s="64">
        <v>0</v>
      </c>
      <c r="E554" s="71" t="s">
        <v>318</v>
      </c>
      <c r="F554" s="64"/>
      <c r="G554" s="21">
        <f t="shared" ref="G554:M554" si="48">G556+G562+G568+G574+G579+G583+G587</f>
        <v>710839.5</v>
      </c>
      <c r="H554" s="21">
        <f t="shared" si="48"/>
        <v>700139.5</v>
      </c>
      <c r="I554" s="21">
        <f t="shared" si="48"/>
        <v>10700</v>
      </c>
      <c r="J554" s="21">
        <f t="shared" si="48"/>
        <v>181905.26587301589</v>
      </c>
      <c r="K554" s="21">
        <f t="shared" si="48"/>
        <v>360528.17301587301</v>
      </c>
      <c r="L554" s="21">
        <f t="shared" si="48"/>
        <v>536307.84523809527</v>
      </c>
      <c r="M554" s="21">
        <f t="shared" si="48"/>
        <v>710839.5</v>
      </c>
    </row>
    <row r="555" spans="1:14" ht="54.75" customHeight="1" x14ac:dyDescent="0.25">
      <c r="A555" s="64"/>
      <c r="B555" s="64"/>
      <c r="C555" s="64"/>
      <c r="D555" s="64"/>
      <c r="E555" s="71" t="s">
        <v>156</v>
      </c>
      <c r="F555" s="64"/>
      <c r="G555" s="21"/>
      <c r="H555" s="21"/>
      <c r="I555" s="21"/>
      <c r="J555" s="21"/>
      <c r="K555" s="21"/>
      <c r="L555" s="21"/>
      <c r="M555" s="21"/>
    </row>
    <row r="556" spans="1:14" x14ac:dyDescent="0.25">
      <c r="A556" s="64">
        <v>2821</v>
      </c>
      <c r="B556" s="64" t="s">
        <v>13</v>
      </c>
      <c r="C556" s="64">
        <v>2</v>
      </c>
      <c r="D556" s="64">
        <v>1</v>
      </c>
      <c r="E556" s="71" t="s">
        <v>319</v>
      </c>
      <c r="F556" s="64"/>
      <c r="G556" s="21">
        <f>G558+G559+G560+G561</f>
        <v>57460.1</v>
      </c>
      <c r="H556" s="21">
        <f t="shared" ref="H556:M556" si="49">H558+H559+H560+H561</f>
        <v>57460.1</v>
      </c>
      <c r="I556" s="21">
        <f t="shared" si="49"/>
        <v>0</v>
      </c>
      <c r="J556" s="21">
        <f t="shared" si="49"/>
        <v>14233.488888888889</v>
      </c>
      <c r="K556" s="21">
        <f t="shared" si="49"/>
        <v>28404.277777777777</v>
      </c>
      <c r="L556" s="21">
        <f t="shared" si="49"/>
        <v>42603.62777777783</v>
      </c>
      <c r="M556" s="21">
        <f t="shared" si="49"/>
        <v>57460.1</v>
      </c>
    </row>
    <row r="557" spans="1:14" ht="40.5" x14ac:dyDescent="0.25">
      <c r="A557" s="64"/>
      <c r="B557" s="64"/>
      <c r="C557" s="64"/>
      <c r="D557" s="64"/>
      <c r="E557" s="71" t="s">
        <v>180</v>
      </c>
      <c r="F557" s="64"/>
      <c r="G557" s="21"/>
      <c r="H557" s="21"/>
      <c r="I557" s="21"/>
      <c r="J557" s="21"/>
      <c r="K557" s="21"/>
      <c r="L557" s="21"/>
      <c r="M557" s="21"/>
    </row>
    <row r="558" spans="1:14" ht="27" x14ac:dyDescent="0.25">
      <c r="A558" s="64"/>
      <c r="B558" s="64"/>
      <c r="C558" s="64"/>
      <c r="D558" s="64"/>
      <c r="E558" s="71" t="s">
        <v>570</v>
      </c>
      <c r="F558" s="64">
        <v>4511</v>
      </c>
      <c r="G558" s="21">
        <f>SUM(H558:I558)</f>
        <v>54697.4</v>
      </c>
      <c r="H558" s="21">
        <v>54697.4</v>
      </c>
      <c r="I558" s="21"/>
      <c r="J558" s="146">
        <v>13506.503174603175</v>
      </c>
      <c r="K558" s="146">
        <v>27013.006349206349</v>
      </c>
      <c r="L558" s="146">
        <v>40537.356349206399</v>
      </c>
      <c r="M558" s="146">
        <f>+G558</f>
        <v>54697.4</v>
      </c>
    </row>
    <row r="559" spans="1:14" x14ac:dyDescent="0.25">
      <c r="A559" s="64"/>
      <c r="B559" s="64"/>
      <c r="C559" s="64"/>
      <c r="D559" s="64"/>
      <c r="E559" s="71" t="s">
        <v>567</v>
      </c>
      <c r="F559" s="64">
        <v>4216</v>
      </c>
      <c r="G559" s="21">
        <f>SUM(H559:I559)</f>
        <v>1200</v>
      </c>
      <c r="H559" s="21">
        <v>1200</v>
      </c>
      <c r="I559" s="21"/>
      <c r="J559" s="146">
        <f>+G559/252*62</f>
        <v>295.23809523809524</v>
      </c>
      <c r="K559" s="146">
        <f>+G559/252*124</f>
        <v>590.47619047619048</v>
      </c>
      <c r="L559" s="146">
        <f>+G559/252*187</f>
        <v>890.47619047619048</v>
      </c>
      <c r="M559" s="146">
        <f>+G559</f>
        <v>1200</v>
      </c>
    </row>
    <row r="560" spans="1:14" ht="27" x14ac:dyDescent="0.25">
      <c r="A560" s="64"/>
      <c r="B560" s="64"/>
      <c r="C560" s="64"/>
      <c r="D560" s="64"/>
      <c r="E560" s="71" t="s">
        <v>571</v>
      </c>
      <c r="F560" s="64">
        <v>4819</v>
      </c>
      <c r="G560" s="21">
        <f>SUM(H560:I560)</f>
        <v>1562.7</v>
      </c>
      <c r="H560" s="21">
        <v>1562.7</v>
      </c>
      <c r="I560" s="21"/>
      <c r="J560" s="146">
        <v>431.74761904761903</v>
      </c>
      <c r="K560" s="146">
        <v>800.79523809523812</v>
      </c>
      <c r="L560" s="146">
        <v>1175.7952380952381</v>
      </c>
      <c r="M560" s="146">
        <f>+G560</f>
        <v>1562.7</v>
      </c>
    </row>
    <row r="561" spans="1:13" ht="46.5" customHeight="1" x14ac:dyDescent="0.25">
      <c r="A561" s="64"/>
      <c r="B561" s="64"/>
      <c r="C561" s="64"/>
      <c r="D561" s="64"/>
      <c r="E561" s="71" t="s">
        <v>188</v>
      </c>
      <c r="F561" s="64" t="s">
        <v>94</v>
      </c>
      <c r="G561" s="21"/>
      <c r="H561" s="21"/>
      <c r="I561" s="21"/>
      <c r="J561" s="146">
        <f>+G561/252*62</f>
        <v>0</v>
      </c>
      <c r="K561" s="146">
        <f>+G561/252*124</f>
        <v>0</v>
      </c>
      <c r="L561" s="146">
        <f>+G561/252*187</f>
        <v>0</v>
      </c>
      <c r="M561" s="146">
        <f>+G561</f>
        <v>0</v>
      </c>
    </row>
    <row r="562" spans="1:13" ht="25.5" customHeight="1" x14ac:dyDescent="0.25">
      <c r="A562" s="64">
        <v>2822</v>
      </c>
      <c r="B562" s="64" t="s">
        <v>13</v>
      </c>
      <c r="C562" s="64">
        <v>2</v>
      </c>
      <c r="D562" s="64">
        <v>2</v>
      </c>
      <c r="E562" s="71" t="s">
        <v>320</v>
      </c>
      <c r="F562" s="64"/>
      <c r="G562" s="21">
        <f>SUM(G564:G565)</f>
        <v>65321.7</v>
      </c>
      <c r="H562" s="21">
        <f t="shared" ref="H562:M562" si="50">SUM(H564:H565)</f>
        <v>65321.7</v>
      </c>
      <c r="I562" s="21">
        <f t="shared" si="50"/>
        <v>0</v>
      </c>
      <c r="J562" s="21">
        <f t="shared" si="50"/>
        <v>19303.390476190478</v>
      </c>
      <c r="K562" s="21">
        <f t="shared" si="50"/>
        <v>37569.522222222222</v>
      </c>
      <c r="L562" s="21">
        <f t="shared" si="50"/>
        <v>50213.172222222202</v>
      </c>
      <c r="M562" s="21">
        <f t="shared" si="50"/>
        <v>65321.7</v>
      </c>
    </row>
    <row r="563" spans="1:13" ht="21.75" customHeight="1" x14ac:dyDescent="0.25">
      <c r="A563" s="64"/>
      <c r="B563" s="64"/>
      <c r="C563" s="64"/>
      <c r="D563" s="64"/>
      <c r="E563" s="71" t="s">
        <v>180</v>
      </c>
      <c r="F563" s="64"/>
      <c r="G563" s="21"/>
      <c r="H563" s="21"/>
      <c r="I563" s="21"/>
      <c r="J563" s="21"/>
      <c r="K563" s="21"/>
      <c r="L563" s="21"/>
      <c r="M563" s="21"/>
    </row>
    <row r="564" spans="1:13" ht="27" x14ac:dyDescent="0.25">
      <c r="A564" s="64"/>
      <c r="B564" s="64"/>
      <c r="C564" s="64"/>
      <c r="D564" s="64"/>
      <c r="E564" s="71" t="s">
        <v>571</v>
      </c>
      <c r="F564" s="64">
        <v>4819</v>
      </c>
      <c r="G564" s="21">
        <f>SUM(H564:I564)</f>
        <v>8747.1</v>
      </c>
      <c r="H564" s="21">
        <v>8747.1</v>
      </c>
      <c r="I564" s="21"/>
      <c r="J564" s="146">
        <v>4892.1793650793661</v>
      </c>
      <c r="K564" s="146">
        <v>8747.1</v>
      </c>
      <c r="L564" s="146">
        <v>8747.1</v>
      </c>
      <c r="M564" s="146">
        <f>+G564</f>
        <v>8747.1</v>
      </c>
    </row>
    <row r="565" spans="1:13" x14ac:dyDescent="0.25">
      <c r="A565" s="64"/>
      <c r="B565" s="64"/>
      <c r="C565" s="64"/>
      <c r="D565" s="64"/>
      <c r="E565" s="71" t="s">
        <v>595</v>
      </c>
      <c r="F565" s="64">
        <v>4511</v>
      </c>
      <c r="G565" s="21">
        <f>SUM(H565:I565)</f>
        <v>56574.6</v>
      </c>
      <c r="H565" s="21">
        <v>56574.6</v>
      </c>
      <c r="I565" s="21"/>
      <c r="J565" s="146">
        <v>14411.211111111112</v>
      </c>
      <c r="K565" s="146">
        <v>28822.422222222223</v>
      </c>
      <c r="L565" s="146">
        <v>41466.072222222203</v>
      </c>
      <c r="M565" s="146">
        <f>+G565</f>
        <v>56574.6</v>
      </c>
    </row>
    <row r="566" spans="1:13" x14ac:dyDescent="0.25">
      <c r="A566" s="64"/>
      <c r="B566" s="64"/>
      <c r="C566" s="64"/>
      <c r="D566" s="64"/>
      <c r="E566" s="71" t="s">
        <v>181</v>
      </c>
      <c r="F566" s="64"/>
      <c r="G566" s="21"/>
      <c r="H566" s="21"/>
      <c r="I566" s="21"/>
      <c r="J566" s="21"/>
      <c r="K566" s="21"/>
      <c r="L566" s="21"/>
      <c r="M566" s="21"/>
    </row>
    <row r="567" spans="1:13" ht="45.75" customHeight="1" x14ac:dyDescent="0.25">
      <c r="A567" s="64"/>
      <c r="B567" s="64"/>
      <c r="C567" s="64"/>
      <c r="D567" s="64"/>
      <c r="E567" s="71" t="s">
        <v>181</v>
      </c>
      <c r="F567" s="64"/>
      <c r="G567" s="21"/>
      <c r="H567" s="21"/>
      <c r="I567" s="21"/>
      <c r="J567" s="21"/>
      <c r="K567" s="21"/>
      <c r="L567" s="21"/>
      <c r="M567" s="21"/>
    </row>
    <row r="568" spans="1:13" ht="30.75" customHeight="1" x14ac:dyDescent="0.25">
      <c r="A568" s="64">
        <v>2823</v>
      </c>
      <c r="B568" s="64" t="s">
        <v>13</v>
      </c>
      <c r="C568" s="64">
        <v>2</v>
      </c>
      <c r="D568" s="64">
        <v>3</v>
      </c>
      <c r="E568" s="71" t="s">
        <v>321</v>
      </c>
      <c r="F568" s="64"/>
      <c r="G568" s="21">
        <f>+G570+G571+G572</f>
        <v>577357.70000000007</v>
      </c>
      <c r="H568" s="21">
        <f t="shared" ref="H568:M568" si="51">+H570+H571+H572</f>
        <v>577357.70000000007</v>
      </c>
      <c r="I568" s="21">
        <f t="shared" si="51"/>
        <v>0</v>
      </c>
      <c r="J568" s="21">
        <f t="shared" si="51"/>
        <v>146523.14841269841</v>
      </c>
      <c r="K568" s="21">
        <f t="shared" si="51"/>
        <v>290863.89682539681</v>
      </c>
      <c r="L568" s="21">
        <f t="shared" si="51"/>
        <v>434725.56904761901</v>
      </c>
      <c r="M568" s="21">
        <f t="shared" si="51"/>
        <v>577357.70000000007</v>
      </c>
    </row>
    <row r="569" spans="1:13" ht="25.5" customHeight="1" x14ac:dyDescent="0.25">
      <c r="A569" s="64"/>
      <c r="B569" s="64"/>
      <c r="C569" s="64"/>
      <c r="D569" s="64"/>
      <c r="E569" s="71" t="s">
        <v>180</v>
      </c>
      <c r="F569" s="64"/>
      <c r="G569" s="21"/>
      <c r="H569" s="21"/>
      <c r="I569" s="21"/>
      <c r="J569" s="21"/>
      <c r="K569" s="21"/>
      <c r="L569" s="21"/>
      <c r="M569" s="21"/>
    </row>
    <row r="570" spans="1:13" ht="27" x14ac:dyDescent="0.25">
      <c r="A570" s="64"/>
      <c r="B570" s="64"/>
      <c r="C570" s="64"/>
      <c r="D570" s="64"/>
      <c r="E570" s="71" t="s">
        <v>761</v>
      </c>
      <c r="F570" s="64">
        <v>4819</v>
      </c>
      <c r="G570" s="21">
        <f>SUM(H570:I570)</f>
        <v>24383.9</v>
      </c>
      <c r="H570" s="21">
        <v>24383.9</v>
      </c>
      <c r="I570" s="21"/>
      <c r="J570" s="146">
        <v>10474.038888888888</v>
      </c>
      <c r="K570" s="146">
        <v>16465.677777777801</v>
      </c>
      <c r="L570" s="146">
        <v>24383.9</v>
      </c>
      <c r="M570" s="146">
        <f>+G570</f>
        <v>24383.9</v>
      </c>
    </row>
    <row r="571" spans="1:13" x14ac:dyDescent="0.25">
      <c r="A571" s="64"/>
      <c r="B571" s="64"/>
      <c r="C571" s="64"/>
      <c r="D571" s="64"/>
      <c r="E571" s="71" t="s">
        <v>594</v>
      </c>
      <c r="F571" s="64">
        <v>4511</v>
      </c>
      <c r="G571" s="21">
        <f>SUM(H571:I571)</f>
        <v>550473.80000000005</v>
      </c>
      <c r="H571" s="21">
        <v>550473.80000000005</v>
      </c>
      <c r="I571" s="21"/>
      <c r="J571" s="146">
        <v>136049.10952380951</v>
      </c>
      <c r="K571" s="146">
        <v>272098.21904761903</v>
      </c>
      <c r="L571" s="146">
        <v>407841.66904761898</v>
      </c>
      <c r="M571" s="146">
        <f>+G571</f>
        <v>550473.80000000005</v>
      </c>
    </row>
    <row r="572" spans="1:13" ht="27" x14ac:dyDescent="0.25">
      <c r="A572" s="64"/>
      <c r="B572" s="64"/>
      <c r="C572" s="64"/>
      <c r="D572" s="64"/>
      <c r="E572" s="71" t="s">
        <v>569</v>
      </c>
      <c r="F572" s="64" t="s">
        <v>76</v>
      </c>
      <c r="G572" s="21">
        <f>SUM(H572:I572)</f>
        <v>2500</v>
      </c>
      <c r="H572" s="21">
        <v>2500</v>
      </c>
      <c r="I572" s="21"/>
      <c r="J572" s="21">
        <v>0</v>
      </c>
      <c r="K572" s="21">
        <v>2300</v>
      </c>
      <c r="L572" s="21">
        <v>2500</v>
      </c>
      <c r="M572" s="146">
        <f>+G572</f>
        <v>2500</v>
      </c>
    </row>
    <row r="573" spans="1:13" ht="51.75" customHeight="1" x14ac:dyDescent="0.25">
      <c r="A573" s="64"/>
      <c r="B573" s="64"/>
      <c r="C573" s="64"/>
      <c r="D573" s="64"/>
      <c r="E573" s="71" t="s">
        <v>181</v>
      </c>
      <c r="F573" s="64"/>
      <c r="G573" s="21"/>
      <c r="H573" s="21"/>
      <c r="I573" s="21"/>
      <c r="J573" s="21"/>
      <c r="K573" s="21"/>
      <c r="L573" s="21"/>
      <c r="M573" s="21"/>
    </row>
    <row r="574" spans="1:13" x14ac:dyDescent="0.25">
      <c r="A574" s="64">
        <v>2824</v>
      </c>
      <c r="B574" s="64" t="s">
        <v>13</v>
      </c>
      <c r="C574" s="64">
        <v>2</v>
      </c>
      <c r="D574" s="64">
        <v>4</v>
      </c>
      <c r="E574" s="71" t="s">
        <v>322</v>
      </c>
      <c r="F574" s="64"/>
      <c r="G574" s="21"/>
      <c r="H574" s="21"/>
      <c r="I574" s="21"/>
      <c r="J574" s="21"/>
      <c r="K574" s="21"/>
      <c r="L574" s="21"/>
      <c r="M574" s="21"/>
    </row>
    <row r="575" spans="1:13" ht="40.5" x14ac:dyDescent="0.25">
      <c r="A575" s="64"/>
      <c r="B575" s="64"/>
      <c r="C575" s="64"/>
      <c r="D575" s="64"/>
      <c r="E575" s="71" t="s">
        <v>180</v>
      </c>
      <c r="F575" s="64"/>
      <c r="G575" s="21"/>
      <c r="H575" s="21"/>
      <c r="I575" s="21"/>
      <c r="J575" s="21"/>
      <c r="K575" s="21"/>
      <c r="L575" s="21"/>
      <c r="M575" s="21"/>
    </row>
    <row r="576" spans="1:13" x14ac:dyDescent="0.25">
      <c r="A576" s="64"/>
      <c r="B576" s="64"/>
      <c r="C576" s="64"/>
      <c r="D576" s="64"/>
      <c r="E576" s="71"/>
      <c r="F576" s="64"/>
      <c r="G576" s="21"/>
      <c r="H576" s="21"/>
      <c r="I576" s="21"/>
      <c r="J576" s="21"/>
      <c r="K576" s="21"/>
      <c r="L576" s="21"/>
      <c r="M576" s="21"/>
    </row>
    <row r="577" spans="1:13" x14ac:dyDescent="0.25">
      <c r="A577" s="64"/>
      <c r="B577" s="64"/>
      <c r="C577" s="64"/>
      <c r="D577" s="64"/>
      <c r="E577" s="71" t="s">
        <v>181</v>
      </c>
      <c r="F577" s="64"/>
      <c r="G577" s="21"/>
      <c r="H577" s="21"/>
      <c r="I577" s="21"/>
      <c r="J577" s="21"/>
      <c r="K577" s="21"/>
      <c r="L577" s="21"/>
      <c r="M577" s="21"/>
    </row>
    <row r="578" spans="1:13" ht="51" customHeight="1" x14ac:dyDescent="0.25">
      <c r="A578" s="64"/>
      <c r="B578" s="64"/>
      <c r="C578" s="64"/>
      <c r="D578" s="64"/>
      <c r="E578" s="71" t="s">
        <v>181</v>
      </c>
      <c r="F578" s="64"/>
      <c r="G578" s="21"/>
      <c r="H578" s="21"/>
      <c r="I578" s="21"/>
      <c r="J578" s="21"/>
      <c r="K578" s="21"/>
      <c r="L578" s="21"/>
      <c r="M578" s="21"/>
    </row>
    <row r="579" spans="1:13" x14ac:dyDescent="0.25">
      <c r="A579" s="64">
        <v>2825</v>
      </c>
      <c r="B579" s="64" t="s">
        <v>13</v>
      </c>
      <c r="C579" s="64">
        <v>2</v>
      </c>
      <c r="D579" s="64">
        <v>5</v>
      </c>
      <c r="E579" s="71" t="s">
        <v>323</v>
      </c>
      <c r="F579" s="64"/>
      <c r="G579" s="21"/>
      <c r="H579" s="21"/>
      <c r="I579" s="21"/>
      <c r="J579" s="21"/>
      <c r="K579" s="21"/>
      <c r="L579" s="21"/>
      <c r="M579" s="21"/>
    </row>
    <row r="580" spans="1:13" ht="40.5" x14ac:dyDescent="0.25">
      <c r="A580" s="64"/>
      <c r="B580" s="64"/>
      <c r="C580" s="64"/>
      <c r="D580" s="64"/>
      <c r="E580" s="71" t="s">
        <v>180</v>
      </c>
      <c r="F580" s="64"/>
      <c r="G580" s="21"/>
      <c r="H580" s="21"/>
      <c r="I580" s="21"/>
      <c r="J580" s="21"/>
      <c r="K580" s="21"/>
      <c r="L580" s="21"/>
      <c r="M580" s="21"/>
    </row>
    <row r="581" spans="1:13" x14ac:dyDescent="0.25">
      <c r="A581" s="64"/>
      <c r="B581" s="64"/>
      <c r="C581" s="64"/>
      <c r="D581" s="64"/>
      <c r="E581" s="71" t="s">
        <v>181</v>
      </c>
      <c r="F581" s="64"/>
      <c r="G581" s="21"/>
      <c r="H581" s="21"/>
      <c r="I581" s="21"/>
      <c r="J581" s="21"/>
      <c r="K581" s="21"/>
      <c r="L581" s="21"/>
      <c r="M581" s="21"/>
    </row>
    <row r="582" spans="1:13" ht="52.5" customHeight="1" x14ac:dyDescent="0.25">
      <c r="A582" s="64"/>
      <c r="B582" s="64"/>
      <c r="C582" s="64"/>
      <c r="D582" s="64"/>
      <c r="E582" s="71" t="s">
        <v>181</v>
      </c>
      <c r="F582" s="64"/>
      <c r="G582" s="21"/>
      <c r="H582" s="21"/>
      <c r="I582" s="21"/>
      <c r="J582" s="21"/>
      <c r="K582" s="21"/>
      <c r="L582" s="21"/>
      <c r="M582" s="21"/>
    </row>
    <row r="583" spans="1:13" x14ac:dyDescent="0.25">
      <c r="A583" s="64">
        <v>2826</v>
      </c>
      <c r="B583" s="64" t="s">
        <v>13</v>
      </c>
      <c r="C583" s="64">
        <v>2</v>
      </c>
      <c r="D583" s="64">
        <v>6</v>
      </c>
      <c r="E583" s="71" t="s">
        <v>324</v>
      </c>
      <c r="F583" s="64"/>
      <c r="G583" s="21"/>
      <c r="H583" s="21"/>
      <c r="I583" s="21"/>
      <c r="J583" s="21"/>
      <c r="K583" s="21"/>
      <c r="L583" s="21"/>
      <c r="M583" s="21"/>
    </row>
    <row r="584" spans="1:13" ht="40.5" x14ac:dyDescent="0.25">
      <c r="A584" s="64"/>
      <c r="B584" s="64"/>
      <c r="C584" s="64"/>
      <c r="D584" s="64"/>
      <c r="E584" s="71" t="s">
        <v>180</v>
      </c>
      <c r="F584" s="64"/>
      <c r="G584" s="21"/>
      <c r="H584" s="21"/>
      <c r="I584" s="21"/>
      <c r="J584" s="21"/>
      <c r="K584" s="21"/>
      <c r="L584" s="21"/>
      <c r="M584" s="21"/>
    </row>
    <row r="585" spans="1:13" ht="38.25" customHeight="1" x14ac:dyDescent="0.25">
      <c r="A585" s="64"/>
      <c r="B585" s="64"/>
      <c r="C585" s="64"/>
      <c r="D585" s="64"/>
      <c r="E585" s="71" t="s">
        <v>181</v>
      </c>
      <c r="F585" s="64"/>
      <c r="G585" s="21"/>
      <c r="H585" s="21"/>
      <c r="I585" s="21"/>
      <c r="J585" s="21"/>
      <c r="K585" s="21"/>
      <c r="L585" s="21"/>
      <c r="M585" s="21"/>
    </row>
    <row r="586" spans="1:13" ht="55.5" customHeight="1" x14ac:dyDescent="0.25">
      <c r="A586" s="64"/>
      <c r="B586" s="64"/>
      <c r="C586" s="64"/>
      <c r="D586" s="64"/>
      <c r="E586" s="71" t="s">
        <v>181</v>
      </c>
      <c r="F586" s="64"/>
      <c r="G586" s="21"/>
      <c r="H586" s="21"/>
      <c r="I586" s="21"/>
      <c r="J586" s="21"/>
      <c r="K586" s="21"/>
      <c r="L586" s="21"/>
      <c r="M586" s="21"/>
    </row>
    <row r="587" spans="1:13" ht="27" x14ac:dyDescent="0.25">
      <c r="A587" s="64">
        <v>2827</v>
      </c>
      <c r="B587" s="64" t="s">
        <v>13</v>
      </c>
      <c r="C587" s="64">
        <v>2</v>
      </c>
      <c r="D587" s="64">
        <v>7</v>
      </c>
      <c r="E587" s="71" t="s">
        <v>325</v>
      </c>
      <c r="F587" s="64"/>
      <c r="G587" s="21">
        <f t="shared" ref="G587:M587" si="52">G589+G591+G592+G593+G590</f>
        <v>10700</v>
      </c>
      <c r="H587" s="21">
        <f t="shared" si="52"/>
        <v>0</v>
      </c>
      <c r="I587" s="21">
        <f t="shared" si="52"/>
        <v>10700</v>
      </c>
      <c r="J587" s="21">
        <f t="shared" si="52"/>
        <v>1845.2380952380952</v>
      </c>
      <c r="K587" s="21">
        <f t="shared" si="52"/>
        <v>3690.4761904761904</v>
      </c>
      <c r="L587" s="21">
        <f t="shared" si="52"/>
        <v>8765.4761904761908</v>
      </c>
      <c r="M587" s="21">
        <f t="shared" si="52"/>
        <v>10700</v>
      </c>
    </row>
    <row r="588" spans="1:13" ht="40.5" x14ac:dyDescent="0.25">
      <c r="A588" s="64"/>
      <c r="B588" s="64"/>
      <c r="C588" s="64"/>
      <c r="D588" s="64"/>
      <c r="E588" s="71" t="s">
        <v>180</v>
      </c>
      <c r="F588" s="64"/>
      <c r="G588" s="21"/>
      <c r="H588" s="21"/>
      <c r="I588" s="21"/>
      <c r="J588" s="21"/>
      <c r="K588" s="21"/>
      <c r="L588" s="21"/>
      <c r="M588" s="21"/>
    </row>
    <row r="589" spans="1:13" x14ac:dyDescent="0.25">
      <c r="A589" s="64"/>
      <c r="B589" s="64"/>
      <c r="C589" s="64"/>
      <c r="D589" s="64"/>
      <c r="E589" s="265" t="s">
        <v>838</v>
      </c>
      <c r="F589" s="251">
        <v>5411</v>
      </c>
      <c r="G589" s="21">
        <v>0</v>
      </c>
      <c r="H589" s="21"/>
      <c r="I589" s="21">
        <f>+G589</f>
        <v>0</v>
      </c>
      <c r="J589" s="146">
        <f>+G589/252*62</f>
        <v>0</v>
      </c>
      <c r="K589" s="146">
        <f>+G589/252*124</f>
        <v>0</v>
      </c>
      <c r="L589" s="146">
        <f>+G589/252*187</f>
        <v>0</v>
      </c>
      <c r="M589" s="146">
        <f>+G589</f>
        <v>0</v>
      </c>
    </row>
    <row r="590" spans="1:13" x14ac:dyDescent="0.25">
      <c r="A590" s="64"/>
      <c r="B590" s="64"/>
      <c r="C590" s="64"/>
      <c r="D590" s="64"/>
      <c r="E590" s="71" t="s">
        <v>593</v>
      </c>
      <c r="F590" s="64">
        <v>4251</v>
      </c>
      <c r="G590" s="21">
        <f>SUM(H590:I590)</f>
        <v>0</v>
      </c>
      <c r="H590" s="21">
        <v>0</v>
      </c>
      <c r="I590" s="21"/>
      <c r="J590" s="146">
        <v>0</v>
      </c>
      <c r="K590" s="146">
        <v>0</v>
      </c>
      <c r="L590" s="146">
        <v>0</v>
      </c>
      <c r="M590" s="146">
        <f>+G590</f>
        <v>0</v>
      </c>
    </row>
    <row r="591" spans="1:13" ht="36.75" customHeight="1" x14ac:dyDescent="0.25">
      <c r="A591" s="64"/>
      <c r="B591" s="64"/>
      <c r="C591" s="64"/>
      <c r="D591" s="64"/>
      <c r="E591" s="71" t="s">
        <v>592</v>
      </c>
      <c r="F591" s="64">
        <v>4269</v>
      </c>
      <c r="G591" s="21">
        <f>SUM(H591:I591)</f>
        <v>0</v>
      </c>
      <c r="H591" s="21">
        <v>0</v>
      </c>
      <c r="I591" s="21"/>
      <c r="J591" s="146">
        <v>0</v>
      </c>
      <c r="K591" s="146">
        <v>0</v>
      </c>
      <c r="L591" s="146">
        <v>0</v>
      </c>
      <c r="M591" s="146">
        <f>+G591</f>
        <v>0</v>
      </c>
    </row>
    <row r="592" spans="1:13" x14ac:dyDescent="0.25">
      <c r="A592" s="64"/>
      <c r="B592" s="64"/>
      <c r="C592" s="64"/>
      <c r="D592" s="64"/>
      <c r="E592" s="71" t="s">
        <v>605</v>
      </c>
      <c r="F592" s="64">
        <v>5112</v>
      </c>
      <c r="G592" s="21">
        <f>SUM(H592:I592)</f>
        <v>8200</v>
      </c>
      <c r="H592" s="21"/>
      <c r="I592" s="21">
        <v>8200</v>
      </c>
      <c r="J592" s="146">
        <v>1230.1587301587301</v>
      </c>
      <c r="K592" s="146">
        <v>2460.3174603174602</v>
      </c>
      <c r="L592" s="146">
        <v>6910.3174603174602</v>
      </c>
      <c r="M592" s="146">
        <f>+G592</f>
        <v>8200</v>
      </c>
    </row>
    <row r="593" spans="1:13" ht="27" x14ac:dyDescent="0.25">
      <c r="A593" s="64"/>
      <c r="B593" s="64"/>
      <c r="C593" s="64"/>
      <c r="D593" s="64"/>
      <c r="E593" s="71" t="s">
        <v>591</v>
      </c>
      <c r="F593" s="64">
        <v>5113</v>
      </c>
      <c r="G593" s="21">
        <f>SUM(H593:I593)</f>
        <v>2500</v>
      </c>
      <c r="H593" s="21"/>
      <c r="I593" s="21">
        <v>2500</v>
      </c>
      <c r="J593" s="146">
        <f>+G593/252*62</f>
        <v>615.07936507936506</v>
      </c>
      <c r="K593" s="146">
        <f>+G593/252*124</f>
        <v>1230.1587301587301</v>
      </c>
      <c r="L593" s="146">
        <f>+G593/252*187</f>
        <v>1855.1587301587301</v>
      </c>
      <c r="M593" s="146">
        <f>+G593</f>
        <v>2500</v>
      </c>
    </row>
    <row r="594" spans="1:13" ht="58.5" customHeight="1" x14ac:dyDescent="0.25">
      <c r="A594" s="64"/>
      <c r="B594" s="64"/>
      <c r="C594" s="64"/>
      <c r="D594" s="64"/>
      <c r="E594" s="71"/>
      <c r="F594" s="64"/>
      <c r="G594" s="21"/>
      <c r="H594" s="21"/>
      <c r="I594" s="21"/>
      <c r="J594" s="21"/>
      <c r="K594" s="21"/>
      <c r="L594" s="21"/>
      <c r="M594" s="21"/>
    </row>
    <row r="595" spans="1:13" x14ac:dyDescent="0.25">
      <c r="A595" s="64">
        <v>2830</v>
      </c>
      <c r="B595" s="64" t="s">
        <v>13</v>
      </c>
      <c r="C595" s="64">
        <v>3</v>
      </c>
      <c r="D595" s="64">
        <v>0</v>
      </c>
      <c r="E595" s="75"/>
      <c r="F595" s="64"/>
      <c r="G595" s="21"/>
      <c r="H595" s="21"/>
      <c r="I595" s="21"/>
      <c r="J595" s="21"/>
      <c r="K595" s="21"/>
      <c r="L595" s="21"/>
      <c r="M595" s="21"/>
    </row>
    <row r="596" spans="1:13" ht="40.5" x14ac:dyDescent="0.25">
      <c r="A596" s="64">
        <v>2830</v>
      </c>
      <c r="B596" s="64" t="s">
        <v>13</v>
      </c>
      <c r="C596" s="64">
        <v>3</v>
      </c>
      <c r="D596" s="64">
        <v>0</v>
      </c>
      <c r="E596" s="71" t="s">
        <v>326</v>
      </c>
      <c r="F596" s="64"/>
      <c r="G596" s="21"/>
      <c r="H596" s="21"/>
      <c r="I596" s="21"/>
      <c r="J596" s="21"/>
      <c r="K596" s="21"/>
      <c r="L596" s="21"/>
      <c r="M596" s="21"/>
    </row>
    <row r="597" spans="1:13" ht="54" customHeight="1" x14ac:dyDescent="0.25">
      <c r="A597" s="64">
        <v>2831</v>
      </c>
      <c r="B597" s="64" t="s">
        <v>13</v>
      </c>
      <c r="C597" s="64">
        <v>3</v>
      </c>
      <c r="D597" s="64">
        <v>1</v>
      </c>
      <c r="E597" s="71" t="s">
        <v>156</v>
      </c>
      <c r="F597" s="64"/>
      <c r="G597" s="21"/>
      <c r="H597" s="21"/>
      <c r="I597" s="21"/>
      <c r="J597" s="21"/>
      <c r="K597" s="21"/>
      <c r="L597" s="21"/>
      <c r="M597" s="21"/>
    </row>
    <row r="598" spans="1:13" x14ac:dyDescent="0.25">
      <c r="A598" s="64"/>
      <c r="B598" s="64"/>
      <c r="C598" s="64"/>
      <c r="D598" s="64"/>
      <c r="E598" s="71" t="s">
        <v>327</v>
      </c>
      <c r="F598" s="64"/>
      <c r="G598" s="21"/>
      <c r="H598" s="21"/>
      <c r="I598" s="21"/>
      <c r="J598" s="21"/>
      <c r="K598" s="21"/>
      <c r="L598" s="21"/>
      <c r="M598" s="21"/>
    </row>
    <row r="599" spans="1:13" ht="40.5" x14ac:dyDescent="0.25">
      <c r="A599" s="64"/>
      <c r="B599" s="64"/>
      <c r="C599" s="64"/>
      <c r="D599" s="64"/>
      <c r="E599" s="71" t="s">
        <v>180</v>
      </c>
      <c r="F599" s="64"/>
      <c r="G599" s="21"/>
      <c r="H599" s="21"/>
      <c r="I599" s="21"/>
      <c r="J599" s="21"/>
      <c r="K599" s="21"/>
      <c r="L599" s="21"/>
      <c r="M599" s="21"/>
    </row>
    <row r="600" spans="1:13" x14ac:dyDescent="0.25">
      <c r="A600" s="64"/>
      <c r="B600" s="64"/>
      <c r="C600" s="64"/>
      <c r="D600" s="64"/>
      <c r="E600" s="71" t="s">
        <v>181</v>
      </c>
      <c r="F600" s="64"/>
      <c r="G600" s="21"/>
      <c r="H600" s="21"/>
      <c r="I600" s="21"/>
      <c r="J600" s="21"/>
      <c r="K600" s="21"/>
      <c r="L600" s="21"/>
      <c r="M600" s="21"/>
    </row>
    <row r="601" spans="1:13" ht="57.75" customHeight="1" x14ac:dyDescent="0.25">
      <c r="A601" s="64">
        <v>2832</v>
      </c>
      <c r="B601" s="64" t="s">
        <v>13</v>
      </c>
      <c r="C601" s="64">
        <v>3</v>
      </c>
      <c r="D601" s="64">
        <v>2</v>
      </c>
      <c r="E601" s="71" t="s">
        <v>181</v>
      </c>
      <c r="F601" s="64"/>
      <c r="G601" s="21"/>
      <c r="H601" s="21"/>
      <c r="I601" s="21"/>
      <c r="J601" s="21"/>
      <c r="K601" s="21"/>
      <c r="L601" s="21"/>
      <c r="M601" s="21"/>
    </row>
    <row r="602" spans="1:13" x14ac:dyDescent="0.25">
      <c r="A602" s="64"/>
      <c r="B602" s="64"/>
      <c r="C602" s="64"/>
      <c r="D602" s="64"/>
      <c r="E602" s="71" t="s">
        <v>328</v>
      </c>
      <c r="F602" s="64"/>
      <c r="G602" s="21"/>
      <c r="H602" s="21"/>
      <c r="I602" s="21"/>
      <c r="J602" s="21"/>
      <c r="K602" s="21"/>
      <c r="L602" s="21"/>
      <c r="M602" s="21"/>
    </row>
    <row r="603" spans="1:13" ht="40.5" x14ac:dyDescent="0.25">
      <c r="A603" s="64"/>
      <c r="B603" s="64"/>
      <c r="C603" s="64"/>
      <c r="D603" s="64"/>
      <c r="E603" s="71" t="s">
        <v>180</v>
      </c>
      <c r="F603" s="64"/>
      <c r="G603" s="21"/>
      <c r="H603" s="21"/>
      <c r="I603" s="21"/>
      <c r="J603" s="21"/>
      <c r="K603" s="21"/>
      <c r="L603" s="21"/>
      <c r="M603" s="21"/>
    </row>
    <row r="604" spans="1:13" x14ac:dyDescent="0.25">
      <c r="A604" s="64"/>
      <c r="B604" s="64"/>
      <c r="C604" s="64"/>
      <c r="D604" s="64"/>
      <c r="E604" s="71" t="s">
        <v>181</v>
      </c>
      <c r="F604" s="64"/>
      <c r="G604" s="21"/>
      <c r="H604" s="21"/>
      <c r="I604" s="21"/>
      <c r="J604" s="21"/>
      <c r="K604" s="21"/>
      <c r="L604" s="21"/>
      <c r="M604" s="21"/>
    </row>
    <row r="605" spans="1:13" ht="57" customHeight="1" x14ac:dyDescent="0.25">
      <c r="A605" s="64">
        <v>2833</v>
      </c>
      <c r="B605" s="64" t="s">
        <v>13</v>
      </c>
      <c r="C605" s="64">
        <v>3</v>
      </c>
      <c r="D605" s="64">
        <v>3</v>
      </c>
      <c r="E605" s="71" t="s">
        <v>181</v>
      </c>
      <c r="F605" s="64"/>
      <c r="G605" s="21"/>
      <c r="H605" s="21"/>
      <c r="I605" s="21"/>
      <c r="J605" s="21"/>
      <c r="K605" s="21"/>
      <c r="L605" s="21"/>
      <c r="M605" s="21"/>
    </row>
    <row r="606" spans="1:13" x14ac:dyDescent="0.25">
      <c r="A606" s="64">
        <v>2833</v>
      </c>
      <c r="B606" s="64" t="s">
        <v>13</v>
      </c>
      <c r="C606" s="64">
        <v>3</v>
      </c>
      <c r="D606" s="64">
        <v>3</v>
      </c>
      <c r="E606" s="71" t="s">
        <v>329</v>
      </c>
      <c r="F606" s="64"/>
      <c r="G606" s="21"/>
      <c r="H606" s="21"/>
      <c r="I606" s="21"/>
      <c r="J606" s="21"/>
      <c r="K606" s="21"/>
      <c r="L606" s="21"/>
      <c r="M606" s="21"/>
    </row>
    <row r="607" spans="1:13" ht="42" customHeight="1" x14ac:dyDescent="0.25">
      <c r="A607" s="64"/>
      <c r="B607" s="64"/>
      <c r="C607" s="64"/>
      <c r="D607" s="64"/>
      <c r="E607" s="71" t="s">
        <v>180</v>
      </c>
      <c r="F607" s="64"/>
      <c r="G607" s="21"/>
      <c r="H607" s="21"/>
      <c r="I607" s="21"/>
      <c r="J607" s="21"/>
      <c r="K607" s="21"/>
      <c r="L607" s="21"/>
      <c r="M607" s="21"/>
    </row>
    <row r="608" spans="1:13" x14ac:dyDescent="0.25">
      <c r="A608" s="64"/>
      <c r="B608" s="64"/>
      <c r="C608" s="64"/>
      <c r="D608" s="64"/>
      <c r="E608" s="71" t="s">
        <v>181</v>
      </c>
      <c r="F608" s="64"/>
      <c r="G608" s="21"/>
      <c r="H608" s="21"/>
      <c r="I608" s="21"/>
      <c r="J608" s="21"/>
      <c r="K608" s="21"/>
      <c r="L608" s="21"/>
      <c r="M608" s="21"/>
    </row>
    <row r="609" spans="1:13" x14ac:dyDescent="0.25">
      <c r="A609" s="64">
        <v>2840</v>
      </c>
      <c r="B609" s="64" t="s">
        <v>13</v>
      </c>
      <c r="C609" s="64">
        <v>4</v>
      </c>
      <c r="D609" s="64">
        <v>0</v>
      </c>
      <c r="E609" s="71" t="s">
        <v>330</v>
      </c>
      <c r="F609" s="64"/>
      <c r="G609" s="21">
        <f t="shared" ref="G609:M609" si="53">+G614</f>
        <v>11200</v>
      </c>
      <c r="H609" s="21">
        <f t="shared" si="53"/>
        <v>11200</v>
      </c>
      <c r="I609" s="21">
        <f t="shared" si="53"/>
        <v>0</v>
      </c>
      <c r="J609" s="21">
        <f t="shared" si="53"/>
        <v>5215.8730158730159</v>
      </c>
      <c r="K609" s="21">
        <f t="shared" si="53"/>
        <v>10431.746031746001</v>
      </c>
      <c r="L609" s="21">
        <f t="shared" si="53"/>
        <v>10731.746031746001</v>
      </c>
      <c r="M609" s="21">
        <f t="shared" si="53"/>
        <v>11200</v>
      </c>
    </row>
    <row r="610" spans="1:13" ht="59.25" customHeight="1" x14ac:dyDescent="0.25">
      <c r="A610" s="64">
        <v>2841</v>
      </c>
      <c r="B610" s="64" t="s">
        <v>13</v>
      </c>
      <c r="C610" s="64">
        <v>4</v>
      </c>
      <c r="D610" s="64">
        <v>1</v>
      </c>
      <c r="E610" s="71" t="s">
        <v>156</v>
      </c>
      <c r="F610" s="64"/>
      <c r="G610" s="21"/>
      <c r="H610" s="21"/>
      <c r="I610" s="21"/>
      <c r="J610" s="21"/>
      <c r="K610" s="21"/>
      <c r="L610" s="21"/>
      <c r="M610" s="21"/>
    </row>
    <row r="611" spans="1:13" x14ac:dyDescent="0.25">
      <c r="A611" s="64"/>
      <c r="B611" s="64"/>
      <c r="C611" s="64"/>
      <c r="D611" s="64"/>
      <c r="E611" s="71" t="s">
        <v>331</v>
      </c>
      <c r="F611" s="64"/>
      <c r="G611" s="21"/>
      <c r="H611" s="21"/>
      <c r="I611" s="21"/>
      <c r="J611" s="21"/>
      <c r="K611" s="21"/>
      <c r="L611" s="21"/>
      <c r="M611" s="21"/>
    </row>
    <row r="612" spans="1:13" ht="53.25" customHeight="1" x14ac:dyDescent="0.25">
      <c r="A612" s="64"/>
      <c r="B612" s="64"/>
      <c r="C612" s="64"/>
      <c r="D612" s="64"/>
      <c r="E612" s="71" t="s">
        <v>180</v>
      </c>
      <c r="F612" s="64"/>
      <c r="G612" s="21"/>
      <c r="H612" s="21"/>
      <c r="I612" s="21"/>
      <c r="J612" s="21"/>
      <c r="K612" s="21"/>
      <c r="L612" s="21"/>
      <c r="M612" s="21"/>
    </row>
    <row r="613" spans="1:13" ht="45.75" customHeight="1" x14ac:dyDescent="0.25">
      <c r="A613" s="64"/>
      <c r="B613" s="64"/>
      <c r="C613" s="64"/>
      <c r="D613" s="64"/>
      <c r="E613" s="71" t="s">
        <v>181</v>
      </c>
      <c r="F613" s="64"/>
      <c r="G613" s="21"/>
      <c r="H613" s="21"/>
      <c r="I613" s="21"/>
      <c r="J613" s="21"/>
      <c r="K613" s="21"/>
      <c r="L613" s="21"/>
      <c r="M613" s="21"/>
    </row>
    <row r="614" spans="1:13" ht="40.5" x14ac:dyDescent="0.25">
      <c r="A614" s="64">
        <v>2842</v>
      </c>
      <c r="B614" s="64" t="s">
        <v>13</v>
      </c>
      <c r="C614" s="64">
        <v>4</v>
      </c>
      <c r="D614" s="64">
        <v>2</v>
      </c>
      <c r="E614" s="71" t="s">
        <v>332</v>
      </c>
      <c r="F614" s="64"/>
      <c r="G614" s="21">
        <f>+G615+G616</f>
        <v>11200</v>
      </c>
      <c r="H614" s="21">
        <f t="shared" ref="H614:M614" si="54">+H615+H616</f>
        <v>11200</v>
      </c>
      <c r="I614" s="21">
        <f t="shared" si="54"/>
        <v>0</v>
      </c>
      <c r="J614" s="21">
        <f t="shared" si="54"/>
        <v>5215.8730158730159</v>
      </c>
      <c r="K614" s="21">
        <f t="shared" si="54"/>
        <v>10431.746031746001</v>
      </c>
      <c r="L614" s="21">
        <f t="shared" si="54"/>
        <v>10731.746031746001</v>
      </c>
      <c r="M614" s="21">
        <f t="shared" si="54"/>
        <v>11200</v>
      </c>
    </row>
    <row r="615" spans="1:13" ht="27" x14ac:dyDescent="0.25">
      <c r="A615" s="64"/>
      <c r="B615" s="64"/>
      <c r="C615" s="64"/>
      <c r="D615" s="64"/>
      <c r="E615" s="71" t="s">
        <v>761</v>
      </c>
      <c r="F615" s="64">
        <v>4819</v>
      </c>
      <c r="G615" s="21">
        <f>SUM(H615:I615)</f>
        <v>11200</v>
      </c>
      <c r="H615" s="21">
        <v>11200</v>
      </c>
      <c r="I615" s="21"/>
      <c r="J615" s="146">
        <v>5215.8730158730159</v>
      </c>
      <c r="K615" s="146">
        <v>10431.746031746001</v>
      </c>
      <c r="L615" s="146">
        <v>10731.746031746001</v>
      </c>
      <c r="M615" s="146">
        <f>+G615</f>
        <v>11200</v>
      </c>
    </row>
    <row r="616" spans="1:13" ht="40.5" x14ac:dyDescent="0.25">
      <c r="A616" s="64"/>
      <c r="B616" s="64"/>
      <c r="C616" s="64"/>
      <c r="D616" s="64"/>
      <c r="E616" s="71" t="s">
        <v>868</v>
      </c>
      <c r="F616" s="64" t="s">
        <v>67</v>
      </c>
      <c r="G616" s="21"/>
      <c r="H616" s="21">
        <f>+G616</f>
        <v>0</v>
      </c>
      <c r="I616" s="21"/>
      <c r="J616" s="146">
        <f>+G616/252*62</f>
        <v>0</v>
      </c>
      <c r="K616" s="146">
        <f>+G616/252*124</f>
        <v>0</v>
      </c>
      <c r="L616" s="146">
        <f>+G616/252*187</f>
        <v>0</v>
      </c>
      <c r="M616" s="146">
        <f>+G616</f>
        <v>0</v>
      </c>
    </row>
    <row r="617" spans="1:13" ht="39" customHeight="1" x14ac:dyDescent="0.25">
      <c r="A617" s="64"/>
      <c r="B617" s="64"/>
      <c r="C617" s="64"/>
      <c r="D617" s="64"/>
      <c r="E617" s="71" t="s">
        <v>181</v>
      </c>
      <c r="F617" s="64"/>
      <c r="G617" s="21"/>
      <c r="H617" s="21"/>
      <c r="I617" s="21"/>
      <c r="J617" s="21"/>
      <c r="K617" s="21"/>
      <c r="L617" s="21"/>
      <c r="M617" s="21"/>
    </row>
    <row r="618" spans="1:13" ht="57" customHeight="1" x14ac:dyDescent="0.25">
      <c r="A618" s="64">
        <v>2843</v>
      </c>
      <c r="B618" s="64" t="s">
        <v>13</v>
      </c>
      <c r="C618" s="64">
        <v>4</v>
      </c>
      <c r="D618" s="64">
        <v>3</v>
      </c>
      <c r="E618" s="71" t="s">
        <v>181</v>
      </c>
      <c r="F618" s="64"/>
      <c r="G618" s="21"/>
      <c r="H618" s="21"/>
      <c r="I618" s="21"/>
      <c r="J618" s="21"/>
      <c r="K618" s="21"/>
      <c r="L618" s="21"/>
      <c r="M618" s="21"/>
    </row>
    <row r="619" spans="1:13" x14ac:dyDescent="0.25">
      <c r="A619" s="64"/>
      <c r="B619" s="64"/>
      <c r="C619" s="64"/>
      <c r="D619" s="64"/>
      <c r="E619" s="71" t="s">
        <v>330</v>
      </c>
      <c r="F619" s="64"/>
      <c r="G619" s="21"/>
      <c r="H619" s="21"/>
      <c r="I619" s="21"/>
      <c r="J619" s="21"/>
      <c r="K619" s="21"/>
      <c r="L619" s="21"/>
      <c r="M619" s="21"/>
    </row>
    <row r="620" spans="1:13" ht="40.5" x14ac:dyDescent="0.25">
      <c r="A620" s="64"/>
      <c r="B620" s="64"/>
      <c r="C620" s="64"/>
      <c r="D620" s="64"/>
      <c r="E620" s="71" t="s">
        <v>180</v>
      </c>
      <c r="F620" s="64"/>
      <c r="G620" s="21"/>
      <c r="H620" s="21"/>
      <c r="I620" s="21"/>
      <c r="J620" s="21"/>
      <c r="K620" s="21"/>
      <c r="L620" s="21"/>
      <c r="M620" s="21"/>
    </row>
    <row r="621" spans="1:13" x14ac:dyDescent="0.25">
      <c r="A621" s="64"/>
      <c r="B621" s="64"/>
      <c r="C621" s="64"/>
      <c r="D621" s="64"/>
      <c r="E621" s="71" t="s">
        <v>181</v>
      </c>
      <c r="F621" s="64"/>
      <c r="G621" s="21"/>
      <c r="H621" s="21"/>
      <c r="I621" s="21"/>
      <c r="J621" s="21"/>
      <c r="K621" s="21"/>
      <c r="L621" s="21"/>
      <c r="M621" s="21"/>
    </row>
    <row r="622" spans="1:13" x14ac:dyDescent="0.25">
      <c r="A622" s="64">
        <v>2850</v>
      </c>
      <c r="B622" s="64" t="s">
        <v>13</v>
      </c>
      <c r="C622" s="64">
        <v>5</v>
      </c>
      <c r="D622" s="64">
        <v>0</v>
      </c>
      <c r="E622" s="71" t="s">
        <v>181</v>
      </c>
      <c r="F622" s="64"/>
      <c r="G622" s="21"/>
      <c r="H622" s="21"/>
      <c r="I622" s="21"/>
      <c r="J622" s="21"/>
      <c r="K622" s="21"/>
      <c r="L622" s="21"/>
      <c r="M622" s="21"/>
    </row>
    <row r="623" spans="1:13" ht="27" x14ac:dyDescent="0.25">
      <c r="A623" s="64"/>
      <c r="B623" s="64"/>
      <c r="C623" s="64"/>
      <c r="D623" s="64"/>
      <c r="E623" s="74" t="s">
        <v>333</v>
      </c>
      <c r="F623" s="64"/>
      <c r="G623" s="21"/>
      <c r="H623" s="21"/>
      <c r="I623" s="21"/>
      <c r="J623" s="21"/>
      <c r="K623" s="21"/>
      <c r="L623" s="21"/>
      <c r="M623" s="21"/>
    </row>
    <row r="624" spans="1:13" ht="58.5" customHeight="1" x14ac:dyDescent="0.25">
      <c r="A624" s="64">
        <v>2851</v>
      </c>
      <c r="B624" s="64" t="s">
        <v>13</v>
      </c>
      <c r="C624" s="64">
        <v>5</v>
      </c>
      <c r="D624" s="64">
        <v>1</v>
      </c>
      <c r="E624" s="71" t="s">
        <v>156</v>
      </c>
      <c r="F624" s="64"/>
      <c r="G624" s="21"/>
      <c r="H624" s="21"/>
      <c r="I624" s="21"/>
      <c r="J624" s="21"/>
      <c r="K624" s="21"/>
      <c r="L624" s="21"/>
      <c r="M624" s="21"/>
    </row>
    <row r="625" spans="1:13" ht="27" x14ac:dyDescent="0.25">
      <c r="A625" s="64"/>
      <c r="B625" s="64"/>
      <c r="C625" s="64"/>
      <c r="D625" s="64"/>
      <c r="E625" s="74" t="s">
        <v>333</v>
      </c>
      <c r="F625" s="64"/>
      <c r="G625" s="21"/>
      <c r="H625" s="21"/>
      <c r="I625" s="21"/>
      <c r="J625" s="21"/>
      <c r="K625" s="21"/>
      <c r="L625" s="21"/>
      <c r="M625" s="21"/>
    </row>
    <row r="626" spans="1:13" ht="40.5" x14ac:dyDescent="0.25">
      <c r="A626" s="64"/>
      <c r="B626" s="64"/>
      <c r="C626" s="64"/>
      <c r="D626" s="64"/>
      <c r="E626" s="71" t="s">
        <v>180</v>
      </c>
      <c r="F626" s="64"/>
      <c r="G626" s="21"/>
      <c r="H626" s="21"/>
      <c r="I626" s="21"/>
      <c r="J626" s="21"/>
      <c r="K626" s="21"/>
      <c r="L626" s="21"/>
      <c r="M626" s="21"/>
    </row>
    <row r="627" spans="1:13" ht="35.25" customHeight="1" x14ac:dyDescent="0.25">
      <c r="A627" s="64"/>
      <c r="B627" s="64"/>
      <c r="C627" s="64"/>
      <c r="D627" s="64"/>
      <c r="E627" s="71" t="s">
        <v>181</v>
      </c>
      <c r="F627" s="64"/>
      <c r="G627" s="21"/>
      <c r="H627" s="21"/>
      <c r="I627" s="21"/>
      <c r="J627" s="21"/>
      <c r="K627" s="21"/>
      <c r="L627" s="21"/>
      <c r="M627" s="21"/>
    </row>
    <row r="628" spans="1:13" ht="39" customHeight="1" x14ac:dyDescent="0.25">
      <c r="A628" s="64"/>
      <c r="B628" s="64"/>
      <c r="C628" s="64"/>
      <c r="D628" s="64"/>
      <c r="E628" s="71"/>
      <c r="F628" s="64"/>
      <c r="G628" s="21"/>
      <c r="H628" s="21"/>
      <c r="I628" s="21"/>
      <c r="J628" s="21"/>
      <c r="K628" s="21"/>
      <c r="L628" s="21"/>
      <c r="M628" s="21"/>
    </row>
    <row r="629" spans="1:13" ht="27" x14ac:dyDescent="0.25">
      <c r="A629" s="64">
        <v>2860</v>
      </c>
      <c r="B629" s="64" t="s">
        <v>13</v>
      </c>
      <c r="C629" s="64">
        <v>6</v>
      </c>
      <c r="D629" s="64">
        <v>0</v>
      </c>
      <c r="E629" s="74" t="s">
        <v>334</v>
      </c>
      <c r="F629" s="64"/>
      <c r="G629" s="21">
        <f>G630</f>
        <v>18314.599999999999</v>
      </c>
      <c r="H629" s="21">
        <f t="shared" ref="H629:M629" si="55">H630</f>
        <v>18314.599999999999</v>
      </c>
      <c r="I629" s="21">
        <f t="shared" si="55"/>
        <v>0</v>
      </c>
      <c r="J629" s="21">
        <f t="shared" si="55"/>
        <v>8195.5523809523802</v>
      </c>
      <c r="K629" s="21">
        <f t="shared" si="55"/>
        <v>15576.504761904762</v>
      </c>
      <c r="L629" s="21">
        <f t="shared" si="55"/>
        <v>18314.599999999999</v>
      </c>
      <c r="M629" s="21">
        <f t="shared" si="55"/>
        <v>18314.599999999999</v>
      </c>
    </row>
    <row r="630" spans="1:13" ht="51.75" customHeight="1" x14ac:dyDescent="0.25">
      <c r="A630" s="64">
        <v>2861</v>
      </c>
      <c r="B630" s="64" t="s">
        <v>13</v>
      </c>
      <c r="C630" s="64">
        <v>6</v>
      </c>
      <c r="D630" s="64">
        <v>1</v>
      </c>
      <c r="E630" s="71" t="s">
        <v>590</v>
      </c>
      <c r="F630" s="64"/>
      <c r="G630" s="21">
        <f t="shared" ref="G630:M630" si="56">SUM(G633:G635)</f>
        <v>18314.599999999999</v>
      </c>
      <c r="H630" s="21">
        <f t="shared" si="56"/>
        <v>18314.599999999999</v>
      </c>
      <c r="I630" s="21">
        <f t="shared" si="56"/>
        <v>0</v>
      </c>
      <c r="J630" s="21">
        <f t="shared" si="56"/>
        <v>8195.5523809523802</v>
      </c>
      <c r="K630" s="21">
        <f t="shared" si="56"/>
        <v>15576.504761904762</v>
      </c>
      <c r="L630" s="21">
        <f t="shared" si="56"/>
        <v>18314.599999999999</v>
      </c>
      <c r="M630" s="21">
        <f t="shared" si="56"/>
        <v>18314.599999999999</v>
      </c>
    </row>
    <row r="631" spans="1:13" x14ac:dyDescent="0.25">
      <c r="A631" s="64"/>
      <c r="B631" s="64"/>
      <c r="C631" s="64"/>
      <c r="D631" s="64"/>
      <c r="E631" s="74"/>
      <c r="F631" s="64"/>
      <c r="G631" s="21"/>
      <c r="H631" s="21"/>
      <c r="I631" s="21"/>
      <c r="J631" s="21"/>
      <c r="K631" s="21"/>
      <c r="L631" s="21"/>
      <c r="M631" s="21"/>
    </row>
    <row r="632" spans="1:13" ht="40.5" x14ac:dyDescent="0.25">
      <c r="A632" s="64"/>
      <c r="B632" s="64"/>
      <c r="C632" s="64"/>
      <c r="D632" s="64"/>
      <c r="E632" s="71" t="s">
        <v>180</v>
      </c>
      <c r="F632" s="64"/>
      <c r="G632" s="21"/>
      <c r="H632" s="21"/>
      <c r="I632" s="21"/>
      <c r="J632" s="21"/>
      <c r="K632" s="21"/>
      <c r="L632" s="21"/>
      <c r="M632" s="21"/>
    </row>
    <row r="633" spans="1:13" ht="36" customHeight="1" x14ac:dyDescent="0.25">
      <c r="A633" s="64"/>
      <c r="B633" s="64"/>
      <c r="C633" s="64"/>
      <c r="D633" s="64"/>
      <c r="E633" s="71" t="s">
        <v>493</v>
      </c>
      <c r="F633" s="64">
        <v>4861</v>
      </c>
      <c r="G633" s="21">
        <f>SUM(H633:I633)</f>
        <v>18314.599999999999</v>
      </c>
      <c r="H633" s="21">
        <v>18314.599999999999</v>
      </c>
      <c r="I633" s="21"/>
      <c r="J633" s="146">
        <v>8195.5523809523802</v>
      </c>
      <c r="K633" s="146">
        <v>15576.504761904762</v>
      </c>
      <c r="L633" s="146">
        <v>18314.599999999999</v>
      </c>
      <c r="M633" s="146">
        <f>+G633</f>
        <v>18314.599999999999</v>
      </c>
    </row>
    <row r="634" spans="1:13" ht="27" x14ac:dyDescent="0.25">
      <c r="A634" s="64"/>
      <c r="B634" s="64"/>
      <c r="C634" s="64"/>
      <c r="D634" s="64"/>
      <c r="E634" s="71" t="s">
        <v>568</v>
      </c>
      <c r="F634" s="64">
        <v>4819</v>
      </c>
      <c r="G634" s="21">
        <v>0</v>
      </c>
      <c r="H634" s="21">
        <f>+G634</f>
        <v>0</v>
      </c>
      <c r="I634" s="21"/>
      <c r="J634" s="146">
        <f>+G634/252*62</f>
        <v>0</v>
      </c>
      <c r="K634" s="146">
        <f>+G634/252*124</f>
        <v>0</v>
      </c>
      <c r="L634" s="146">
        <f>+G634/252*187</f>
        <v>0</v>
      </c>
      <c r="M634" s="146">
        <f>+G634</f>
        <v>0</v>
      </c>
    </row>
    <row r="635" spans="1:13" ht="54.75" customHeight="1" x14ac:dyDescent="0.25">
      <c r="A635" s="64"/>
      <c r="B635" s="64"/>
      <c r="C635" s="64"/>
      <c r="D635" s="64"/>
      <c r="E635" s="73" t="s">
        <v>573</v>
      </c>
      <c r="F635" s="64">
        <v>4727</v>
      </c>
      <c r="G635" s="21">
        <v>0</v>
      </c>
      <c r="H635" s="21">
        <f>+G635</f>
        <v>0</v>
      </c>
      <c r="I635" s="21"/>
      <c r="J635" s="146">
        <f>+G635/252*62</f>
        <v>0</v>
      </c>
      <c r="K635" s="146">
        <f>+G635/252*124</f>
        <v>0</v>
      </c>
      <c r="L635" s="146">
        <f>+G635/252*187</f>
        <v>0</v>
      </c>
      <c r="M635" s="146">
        <f>+G635</f>
        <v>0</v>
      </c>
    </row>
    <row r="636" spans="1:13" x14ac:dyDescent="0.25">
      <c r="A636" s="64"/>
      <c r="B636" s="64"/>
      <c r="C636" s="64"/>
      <c r="D636" s="64"/>
      <c r="E636" s="71" t="s">
        <v>566</v>
      </c>
      <c r="F636" s="64">
        <v>4729</v>
      </c>
      <c r="G636" s="21">
        <v>0</v>
      </c>
      <c r="H636" s="21">
        <f>+G636</f>
        <v>0</v>
      </c>
      <c r="I636" s="21"/>
      <c r="J636" s="146">
        <f>+G636/252*62</f>
        <v>0</v>
      </c>
      <c r="K636" s="146">
        <f>+G636/252*124</f>
        <v>0</v>
      </c>
      <c r="L636" s="146">
        <f>+G636/252*187</f>
        <v>0</v>
      </c>
      <c r="M636" s="146">
        <f>+G636</f>
        <v>0</v>
      </c>
    </row>
    <row r="637" spans="1:13" ht="34.5" customHeight="1" x14ac:dyDescent="0.25">
      <c r="A637" s="64">
        <v>2900</v>
      </c>
      <c r="B637" s="64" t="s">
        <v>14</v>
      </c>
      <c r="C637" s="64">
        <v>0</v>
      </c>
      <c r="D637" s="64">
        <v>0</v>
      </c>
      <c r="E637" s="71" t="s">
        <v>335</v>
      </c>
      <c r="F637" s="64"/>
      <c r="G637" s="21">
        <f t="shared" ref="G637:M637" si="57">+G639+G649+G660+G670+G679+G689+G695+G701</f>
        <v>796161.88399999996</v>
      </c>
      <c r="H637" s="21">
        <f t="shared" si="57"/>
        <v>796161.88399999996</v>
      </c>
      <c r="I637" s="21">
        <f t="shared" si="57"/>
        <v>0</v>
      </c>
      <c r="J637" s="21">
        <f t="shared" si="57"/>
        <v>214218.68971428575</v>
      </c>
      <c r="K637" s="21">
        <f t="shared" si="57"/>
        <v>415210.67942857149</v>
      </c>
      <c r="L637" s="21">
        <f t="shared" si="57"/>
        <v>615444.47542857146</v>
      </c>
      <c r="M637" s="21">
        <f t="shared" si="57"/>
        <v>796161.88399999996</v>
      </c>
    </row>
    <row r="638" spans="1:13" x14ac:dyDescent="0.25">
      <c r="A638" s="64"/>
      <c r="B638" s="64"/>
      <c r="C638" s="64"/>
      <c r="D638" s="64"/>
      <c r="E638" s="71" t="s">
        <v>154</v>
      </c>
      <c r="F638" s="64"/>
      <c r="G638" s="21"/>
      <c r="H638" s="21"/>
      <c r="I638" s="21"/>
      <c r="J638" s="21"/>
      <c r="K638" s="21"/>
      <c r="L638" s="21"/>
      <c r="M638" s="21"/>
    </row>
    <row r="639" spans="1:13" ht="27" x14ac:dyDescent="0.25">
      <c r="A639" s="64">
        <v>2910</v>
      </c>
      <c r="B639" s="64" t="s">
        <v>14</v>
      </c>
      <c r="C639" s="64">
        <v>1</v>
      </c>
      <c r="D639" s="64">
        <v>0</v>
      </c>
      <c r="E639" s="71" t="s">
        <v>336</v>
      </c>
      <c r="F639" s="64"/>
      <c r="G639" s="21">
        <f t="shared" ref="G639:M639" si="58">+G641</f>
        <v>754947.18400000001</v>
      </c>
      <c r="H639" s="21">
        <f t="shared" si="58"/>
        <v>754947.18400000001</v>
      </c>
      <c r="I639" s="21">
        <f t="shared" si="58"/>
        <v>0</v>
      </c>
      <c r="J639" s="21">
        <f t="shared" si="58"/>
        <v>202197.95796825399</v>
      </c>
      <c r="K639" s="21">
        <f t="shared" si="58"/>
        <v>392031.91593650798</v>
      </c>
      <c r="L639" s="21">
        <f t="shared" si="58"/>
        <v>580927.71193650796</v>
      </c>
      <c r="M639" s="21">
        <f t="shared" si="58"/>
        <v>754947.18400000001</v>
      </c>
    </row>
    <row r="640" spans="1:13" ht="36.75" customHeight="1" x14ac:dyDescent="0.25">
      <c r="A640" s="64"/>
      <c r="B640" s="64"/>
      <c r="C640" s="64"/>
      <c r="D640" s="64"/>
      <c r="E640" s="71" t="s">
        <v>156</v>
      </c>
      <c r="F640" s="64"/>
      <c r="G640" s="21"/>
      <c r="H640" s="21"/>
      <c r="I640" s="21"/>
      <c r="J640" s="21"/>
      <c r="K640" s="21"/>
      <c r="L640" s="21"/>
      <c r="M640" s="21"/>
    </row>
    <row r="641" spans="1:15" x14ac:dyDescent="0.25">
      <c r="A641" s="64">
        <v>2911</v>
      </c>
      <c r="B641" s="64" t="s">
        <v>14</v>
      </c>
      <c r="C641" s="64">
        <v>1</v>
      </c>
      <c r="D641" s="64">
        <v>1</v>
      </c>
      <c r="E641" s="71" t="s">
        <v>337</v>
      </c>
      <c r="F641" s="64"/>
      <c r="G641" s="21">
        <f>+G642</f>
        <v>754947.18400000001</v>
      </c>
      <c r="H641" s="21">
        <f t="shared" ref="H641:M641" si="59">+H642</f>
        <v>754947.18400000001</v>
      </c>
      <c r="I641" s="21">
        <f t="shared" si="59"/>
        <v>0</v>
      </c>
      <c r="J641" s="21">
        <f t="shared" si="59"/>
        <v>202197.95796825399</v>
      </c>
      <c r="K641" s="21">
        <f t="shared" si="59"/>
        <v>392031.91593650798</v>
      </c>
      <c r="L641" s="21">
        <f t="shared" si="59"/>
        <v>580927.71193650796</v>
      </c>
      <c r="M641" s="21">
        <f t="shared" si="59"/>
        <v>754947.18400000001</v>
      </c>
    </row>
    <row r="642" spans="1:15" x14ac:dyDescent="0.25">
      <c r="A642" s="64"/>
      <c r="B642" s="64"/>
      <c r="C642" s="64"/>
      <c r="D642" s="64"/>
      <c r="E642" s="71" t="s">
        <v>589</v>
      </c>
      <c r="F642" s="64">
        <v>4511</v>
      </c>
      <c r="G642" s="21">
        <f>SUM(H642:I642)</f>
        <v>754947.18400000001</v>
      </c>
      <c r="H642" s="21">
        <v>754947.18400000001</v>
      </c>
      <c r="I642" s="21"/>
      <c r="J642" s="146">
        <v>202197.95796825399</v>
      </c>
      <c r="K642" s="146">
        <v>392031.91593650798</v>
      </c>
      <c r="L642" s="146">
        <v>580927.71193650796</v>
      </c>
      <c r="M642" s="146">
        <f>+G642</f>
        <v>754947.18400000001</v>
      </c>
      <c r="O642" s="153"/>
    </row>
    <row r="643" spans="1:15" x14ac:dyDescent="0.25">
      <c r="A643" s="64"/>
      <c r="B643" s="64"/>
      <c r="C643" s="64"/>
      <c r="D643" s="64"/>
      <c r="E643" s="71"/>
      <c r="F643" s="64"/>
      <c r="G643" s="21"/>
      <c r="H643" s="21"/>
      <c r="I643" s="21"/>
      <c r="J643" s="21"/>
      <c r="K643" s="21"/>
      <c r="L643" s="21"/>
      <c r="M643" s="21"/>
    </row>
    <row r="644" spans="1:15" x14ac:dyDescent="0.25">
      <c r="A644" s="64"/>
      <c r="B644" s="64"/>
      <c r="C644" s="64"/>
      <c r="D644" s="64"/>
      <c r="E644" s="71" t="s">
        <v>181</v>
      </c>
      <c r="F644" s="64"/>
      <c r="G644" s="21"/>
      <c r="H644" s="21"/>
      <c r="I644" s="21"/>
      <c r="J644" s="21"/>
      <c r="K644" s="21"/>
      <c r="L644" s="21"/>
      <c r="M644" s="21"/>
    </row>
    <row r="645" spans="1:15" ht="56.25" customHeight="1" x14ac:dyDescent="0.25">
      <c r="A645" s="64">
        <v>2912</v>
      </c>
      <c r="B645" s="64" t="s">
        <v>14</v>
      </c>
      <c r="C645" s="64">
        <v>1</v>
      </c>
      <c r="D645" s="64">
        <v>2</v>
      </c>
      <c r="E645" s="71" t="s">
        <v>181</v>
      </c>
      <c r="F645" s="64"/>
      <c r="G645" s="21"/>
      <c r="H645" s="21"/>
      <c r="I645" s="21"/>
      <c r="J645" s="21"/>
      <c r="K645" s="21"/>
      <c r="L645" s="21"/>
      <c r="M645" s="21"/>
    </row>
    <row r="646" spans="1:15" x14ac:dyDescent="0.25">
      <c r="A646" s="64"/>
      <c r="B646" s="64"/>
      <c r="C646" s="64"/>
      <c r="D646" s="64"/>
      <c r="E646" s="71" t="s">
        <v>338</v>
      </c>
      <c r="F646" s="64"/>
      <c r="G646" s="21"/>
      <c r="H646" s="21"/>
      <c r="I646" s="21"/>
      <c r="J646" s="21"/>
      <c r="K646" s="21"/>
      <c r="L646" s="21"/>
      <c r="M646" s="21"/>
    </row>
    <row r="647" spans="1:15" ht="40.5" x14ac:dyDescent="0.25">
      <c r="A647" s="64"/>
      <c r="B647" s="64"/>
      <c r="C647" s="64"/>
      <c r="D647" s="64"/>
      <c r="E647" s="71" t="s">
        <v>180</v>
      </c>
      <c r="F647" s="64"/>
      <c r="G647" s="21"/>
      <c r="H647" s="21"/>
      <c r="I647" s="21"/>
      <c r="J647" s="21"/>
      <c r="K647" s="21"/>
      <c r="L647" s="21"/>
      <c r="M647" s="21"/>
    </row>
    <row r="648" spans="1:15" x14ac:dyDescent="0.25">
      <c r="A648" s="64"/>
      <c r="B648" s="64"/>
      <c r="C648" s="64"/>
      <c r="D648" s="64"/>
      <c r="E648" s="71" t="s">
        <v>181</v>
      </c>
      <c r="F648" s="64"/>
      <c r="G648" s="21"/>
      <c r="H648" s="21"/>
      <c r="I648" s="21"/>
      <c r="J648" s="21"/>
      <c r="K648" s="21"/>
      <c r="L648" s="21"/>
      <c r="M648" s="21"/>
    </row>
    <row r="649" spans="1:15" x14ac:dyDescent="0.25">
      <c r="A649" s="64">
        <v>2920</v>
      </c>
      <c r="B649" s="64" t="s">
        <v>14</v>
      </c>
      <c r="C649" s="64">
        <v>2</v>
      </c>
      <c r="D649" s="64">
        <v>0</v>
      </c>
      <c r="E649" s="71" t="s">
        <v>181</v>
      </c>
      <c r="F649" s="64"/>
      <c r="G649" s="21"/>
      <c r="H649" s="21"/>
      <c r="I649" s="21"/>
      <c r="J649" s="21"/>
      <c r="K649" s="21"/>
      <c r="L649" s="21"/>
      <c r="M649" s="21"/>
    </row>
    <row r="650" spans="1:15" x14ac:dyDescent="0.25">
      <c r="A650" s="64"/>
      <c r="B650" s="64"/>
      <c r="C650" s="64"/>
      <c r="D650" s="64"/>
      <c r="E650" s="71" t="s">
        <v>339</v>
      </c>
      <c r="F650" s="64"/>
      <c r="G650" s="21"/>
      <c r="H650" s="21"/>
      <c r="I650" s="21"/>
      <c r="J650" s="21"/>
      <c r="K650" s="21"/>
      <c r="L650" s="21"/>
      <c r="M650" s="21"/>
    </row>
    <row r="651" spans="1:15" x14ac:dyDescent="0.25">
      <c r="A651" s="64">
        <v>2921</v>
      </c>
      <c r="B651" s="64" t="s">
        <v>14</v>
      </c>
      <c r="C651" s="64">
        <v>2</v>
      </c>
      <c r="D651" s="64">
        <v>1</v>
      </c>
      <c r="E651" s="71" t="s">
        <v>156</v>
      </c>
      <c r="F651" s="64"/>
      <c r="G651" s="21"/>
      <c r="H651" s="21"/>
      <c r="I651" s="21"/>
      <c r="J651" s="21"/>
      <c r="K651" s="21"/>
      <c r="L651" s="21"/>
      <c r="M651" s="21"/>
    </row>
    <row r="652" spans="1:15" x14ac:dyDescent="0.25">
      <c r="A652" s="64"/>
      <c r="B652" s="64"/>
      <c r="C652" s="64"/>
      <c r="D652" s="64"/>
      <c r="E652" s="71" t="s">
        <v>340</v>
      </c>
      <c r="F652" s="64"/>
      <c r="G652" s="21"/>
      <c r="H652" s="21"/>
      <c r="I652" s="21"/>
      <c r="J652" s="21"/>
      <c r="K652" s="21"/>
      <c r="L652" s="21"/>
      <c r="M652" s="21"/>
    </row>
    <row r="653" spans="1:15" x14ac:dyDescent="0.25">
      <c r="A653" s="64"/>
      <c r="B653" s="64"/>
      <c r="C653" s="64"/>
      <c r="D653" s="64"/>
      <c r="E653" s="71" t="s">
        <v>566</v>
      </c>
      <c r="F653" s="64"/>
      <c r="G653" s="21"/>
      <c r="H653" s="21"/>
      <c r="I653" s="21"/>
      <c r="J653" s="21"/>
      <c r="K653" s="21"/>
      <c r="L653" s="21"/>
      <c r="M653" s="21"/>
    </row>
    <row r="654" spans="1:15" x14ac:dyDescent="0.25">
      <c r="A654" s="64"/>
      <c r="B654" s="64"/>
      <c r="C654" s="64"/>
      <c r="D654" s="64"/>
      <c r="E654" s="71"/>
      <c r="F654" s="64"/>
      <c r="G654" s="21"/>
      <c r="H654" s="21"/>
      <c r="I654" s="21"/>
      <c r="J654" s="21"/>
      <c r="K654" s="21"/>
      <c r="L654" s="21"/>
      <c r="M654" s="21"/>
    </row>
    <row r="655" spans="1:15" ht="52.5" customHeight="1" x14ac:dyDescent="0.25">
      <c r="A655" s="64">
        <v>2922</v>
      </c>
      <c r="B655" s="64" t="s">
        <v>14</v>
      </c>
      <c r="C655" s="64">
        <v>2</v>
      </c>
      <c r="D655" s="64">
        <v>2</v>
      </c>
      <c r="E655" s="71" t="s">
        <v>181</v>
      </c>
      <c r="F655" s="64"/>
      <c r="G655" s="21"/>
      <c r="H655" s="21"/>
      <c r="I655" s="21"/>
      <c r="J655" s="21"/>
      <c r="K655" s="21"/>
      <c r="L655" s="21"/>
      <c r="M655" s="21"/>
    </row>
    <row r="656" spans="1:15" x14ac:dyDescent="0.25">
      <c r="A656" s="64"/>
      <c r="B656" s="64"/>
      <c r="C656" s="64"/>
      <c r="D656" s="64"/>
      <c r="E656" s="71" t="s">
        <v>341</v>
      </c>
      <c r="F656" s="64"/>
      <c r="G656" s="21"/>
      <c r="H656" s="21"/>
      <c r="I656" s="21"/>
      <c r="J656" s="21"/>
      <c r="K656" s="21"/>
      <c r="L656" s="21"/>
      <c r="M656" s="21"/>
    </row>
    <row r="657" spans="1:13" ht="40.5" x14ac:dyDescent="0.25">
      <c r="A657" s="64"/>
      <c r="B657" s="64"/>
      <c r="C657" s="64"/>
      <c r="D657" s="64"/>
      <c r="E657" s="71" t="s">
        <v>180</v>
      </c>
      <c r="F657" s="64"/>
      <c r="G657" s="21"/>
      <c r="H657" s="21"/>
      <c r="I657" s="21"/>
      <c r="J657" s="21"/>
      <c r="K657" s="21"/>
      <c r="L657" s="21"/>
      <c r="M657" s="21"/>
    </row>
    <row r="658" spans="1:13" x14ac:dyDescent="0.25">
      <c r="A658" s="64"/>
      <c r="B658" s="64"/>
      <c r="C658" s="64"/>
      <c r="D658" s="64"/>
      <c r="E658" s="71"/>
      <c r="F658" s="64"/>
      <c r="G658" s="21"/>
      <c r="H658" s="21"/>
      <c r="I658" s="21"/>
      <c r="J658" s="21"/>
      <c r="K658" s="21"/>
      <c r="L658" s="21"/>
      <c r="M658" s="21"/>
    </row>
    <row r="659" spans="1:13" ht="57" customHeight="1" x14ac:dyDescent="0.25">
      <c r="A659" s="64"/>
      <c r="B659" s="64"/>
      <c r="C659" s="64"/>
      <c r="D659" s="64"/>
      <c r="E659" s="71" t="s">
        <v>181</v>
      </c>
      <c r="F659" s="64"/>
      <c r="G659" s="21"/>
      <c r="H659" s="21"/>
      <c r="I659" s="21"/>
      <c r="J659" s="21"/>
      <c r="K659" s="21"/>
      <c r="L659" s="21"/>
      <c r="M659" s="21"/>
    </row>
    <row r="660" spans="1:13" x14ac:dyDescent="0.25">
      <c r="A660" s="64">
        <v>2930</v>
      </c>
      <c r="B660" s="64" t="s">
        <v>14</v>
      </c>
      <c r="C660" s="64">
        <v>3</v>
      </c>
      <c r="D660" s="64">
        <v>0</v>
      </c>
      <c r="E660" s="71" t="s">
        <v>181</v>
      </c>
      <c r="F660" s="64"/>
      <c r="G660" s="21"/>
      <c r="H660" s="21"/>
      <c r="I660" s="21"/>
      <c r="J660" s="21"/>
      <c r="K660" s="21"/>
      <c r="L660" s="21"/>
      <c r="M660" s="21"/>
    </row>
    <row r="661" spans="1:13" ht="35.25" customHeight="1" x14ac:dyDescent="0.25">
      <c r="A661" s="64"/>
      <c r="B661" s="64"/>
      <c r="C661" s="64"/>
      <c r="D661" s="64"/>
      <c r="E661" s="71" t="s">
        <v>342</v>
      </c>
      <c r="F661" s="64"/>
      <c r="G661" s="21"/>
      <c r="H661" s="21"/>
      <c r="I661" s="21"/>
      <c r="J661" s="21"/>
      <c r="K661" s="21"/>
      <c r="L661" s="21"/>
      <c r="M661" s="21"/>
    </row>
    <row r="662" spans="1:13" ht="55.5" customHeight="1" x14ac:dyDescent="0.25">
      <c r="A662" s="64">
        <v>2931</v>
      </c>
      <c r="B662" s="64" t="s">
        <v>14</v>
      </c>
      <c r="C662" s="64">
        <v>3</v>
      </c>
      <c r="D662" s="64">
        <v>1</v>
      </c>
      <c r="E662" s="71" t="s">
        <v>156</v>
      </c>
      <c r="F662" s="64"/>
      <c r="G662" s="21"/>
      <c r="H662" s="21"/>
      <c r="I662" s="21"/>
      <c r="J662" s="21"/>
      <c r="K662" s="21"/>
      <c r="L662" s="21"/>
      <c r="M662" s="21"/>
    </row>
    <row r="663" spans="1:13" ht="27" x14ac:dyDescent="0.25">
      <c r="A663" s="64"/>
      <c r="B663" s="64"/>
      <c r="C663" s="64"/>
      <c r="D663" s="64"/>
      <c r="E663" s="71" t="s">
        <v>588</v>
      </c>
      <c r="F663" s="64"/>
      <c r="G663" s="21"/>
      <c r="H663" s="21"/>
      <c r="I663" s="21"/>
      <c r="J663" s="21"/>
      <c r="K663" s="21"/>
      <c r="L663" s="21"/>
      <c r="M663" s="21"/>
    </row>
    <row r="664" spans="1:13" ht="40.5" x14ac:dyDescent="0.25">
      <c r="A664" s="64"/>
      <c r="B664" s="64"/>
      <c r="C664" s="64"/>
      <c r="D664" s="64"/>
      <c r="E664" s="71" t="s">
        <v>180</v>
      </c>
      <c r="F664" s="64"/>
      <c r="G664" s="21"/>
      <c r="H664" s="21"/>
      <c r="I664" s="21"/>
      <c r="J664" s="21"/>
      <c r="K664" s="21"/>
      <c r="L664" s="21"/>
      <c r="M664" s="21"/>
    </row>
    <row r="665" spans="1:13" x14ac:dyDescent="0.25">
      <c r="A665" s="64"/>
      <c r="B665" s="64"/>
      <c r="C665" s="64"/>
      <c r="D665" s="64"/>
      <c r="E665" s="71" t="s">
        <v>181</v>
      </c>
      <c r="F665" s="64"/>
      <c r="G665" s="21"/>
      <c r="H665" s="21"/>
      <c r="I665" s="21"/>
      <c r="J665" s="21"/>
      <c r="K665" s="21"/>
      <c r="L665" s="21"/>
      <c r="M665" s="21"/>
    </row>
    <row r="666" spans="1:13" ht="57.75" customHeight="1" x14ac:dyDescent="0.25">
      <c r="A666" s="64">
        <v>2932</v>
      </c>
      <c r="B666" s="64" t="s">
        <v>14</v>
      </c>
      <c r="C666" s="64">
        <v>3</v>
      </c>
      <c r="D666" s="64">
        <v>2</v>
      </c>
      <c r="E666" s="71" t="s">
        <v>181</v>
      </c>
      <c r="F666" s="64"/>
      <c r="G666" s="21"/>
      <c r="H666" s="21"/>
      <c r="I666" s="21"/>
      <c r="J666" s="21"/>
      <c r="K666" s="21"/>
      <c r="L666" s="21"/>
      <c r="M666" s="21"/>
    </row>
    <row r="667" spans="1:13" x14ac:dyDescent="0.25">
      <c r="A667" s="64"/>
      <c r="B667" s="64"/>
      <c r="C667" s="64"/>
      <c r="D667" s="64"/>
      <c r="E667" s="71" t="s">
        <v>344</v>
      </c>
      <c r="F667" s="64"/>
      <c r="G667" s="21"/>
      <c r="H667" s="21"/>
      <c r="I667" s="21"/>
      <c r="J667" s="21"/>
      <c r="K667" s="21"/>
      <c r="L667" s="21"/>
      <c r="M667" s="21"/>
    </row>
    <row r="668" spans="1:13" ht="40.5" x14ac:dyDescent="0.25">
      <c r="A668" s="64"/>
      <c r="B668" s="64"/>
      <c r="C668" s="64"/>
      <c r="D668" s="64"/>
      <c r="E668" s="71" t="s">
        <v>180</v>
      </c>
      <c r="F668" s="64"/>
      <c r="G668" s="21"/>
      <c r="H668" s="21"/>
      <c r="I668" s="21"/>
      <c r="J668" s="21"/>
      <c r="K668" s="21"/>
      <c r="L668" s="21"/>
      <c r="M668" s="21"/>
    </row>
    <row r="669" spans="1:13" x14ac:dyDescent="0.25">
      <c r="A669" s="64"/>
      <c r="B669" s="64"/>
      <c r="C669" s="64"/>
      <c r="D669" s="64"/>
      <c r="E669" s="71" t="s">
        <v>181</v>
      </c>
      <c r="F669" s="64"/>
      <c r="G669" s="21"/>
      <c r="H669" s="21"/>
      <c r="I669" s="21"/>
      <c r="J669" s="21"/>
      <c r="K669" s="21"/>
      <c r="L669" s="21"/>
      <c r="M669" s="21"/>
    </row>
    <row r="670" spans="1:13" x14ac:dyDescent="0.25">
      <c r="A670" s="64">
        <v>2940</v>
      </c>
      <c r="B670" s="64" t="s">
        <v>14</v>
      </c>
      <c r="C670" s="64">
        <v>4</v>
      </c>
      <c r="D670" s="64">
        <v>0</v>
      </c>
      <c r="E670" s="71" t="s">
        <v>181</v>
      </c>
      <c r="F670" s="64"/>
      <c r="G670" s="21"/>
      <c r="H670" s="21"/>
      <c r="I670" s="21"/>
      <c r="J670" s="21"/>
      <c r="K670" s="21"/>
      <c r="L670" s="21"/>
      <c r="M670" s="21"/>
    </row>
    <row r="671" spans="1:13" x14ac:dyDescent="0.25">
      <c r="A671" s="64"/>
      <c r="B671" s="64"/>
      <c r="C671" s="64"/>
      <c r="D671" s="64"/>
      <c r="E671" s="71" t="s">
        <v>345</v>
      </c>
      <c r="F671" s="64"/>
      <c r="G671" s="21"/>
      <c r="H671" s="21"/>
      <c r="I671" s="21"/>
      <c r="J671" s="21"/>
      <c r="K671" s="21"/>
      <c r="L671" s="21"/>
      <c r="M671" s="21"/>
    </row>
    <row r="672" spans="1:13" ht="54" customHeight="1" x14ac:dyDescent="0.25">
      <c r="A672" s="64">
        <v>2941</v>
      </c>
      <c r="B672" s="64" t="s">
        <v>14</v>
      </c>
      <c r="C672" s="64">
        <v>4</v>
      </c>
      <c r="D672" s="64">
        <v>1</v>
      </c>
      <c r="E672" s="71" t="s">
        <v>156</v>
      </c>
      <c r="F672" s="64"/>
      <c r="G672" s="21"/>
      <c r="H672" s="21"/>
      <c r="I672" s="21"/>
      <c r="J672" s="21"/>
      <c r="K672" s="21"/>
      <c r="L672" s="21"/>
      <c r="M672" s="21"/>
    </row>
    <row r="673" spans="1:13" x14ac:dyDescent="0.25">
      <c r="A673" s="64"/>
      <c r="B673" s="64"/>
      <c r="C673" s="64"/>
      <c r="D673" s="64"/>
      <c r="E673" s="71" t="s">
        <v>346</v>
      </c>
      <c r="F673" s="64"/>
      <c r="G673" s="21"/>
      <c r="H673" s="21"/>
      <c r="I673" s="21"/>
      <c r="J673" s="21"/>
      <c r="K673" s="21"/>
      <c r="L673" s="21"/>
      <c r="M673" s="21"/>
    </row>
    <row r="674" spans="1:13" ht="40.5" x14ac:dyDescent="0.25">
      <c r="A674" s="64"/>
      <c r="B674" s="64"/>
      <c r="C674" s="64"/>
      <c r="D674" s="64"/>
      <c r="E674" s="71" t="s">
        <v>180</v>
      </c>
      <c r="F674" s="64"/>
      <c r="G674" s="21"/>
      <c r="H674" s="21"/>
      <c r="I674" s="21"/>
      <c r="J674" s="21"/>
      <c r="K674" s="21"/>
      <c r="L674" s="21"/>
      <c r="M674" s="21"/>
    </row>
    <row r="675" spans="1:13" ht="56.25" customHeight="1" x14ac:dyDescent="0.25">
      <c r="A675" s="64"/>
      <c r="B675" s="64"/>
      <c r="C675" s="64"/>
      <c r="D675" s="64"/>
      <c r="E675" s="71" t="s">
        <v>181</v>
      </c>
      <c r="F675" s="64"/>
      <c r="G675" s="21"/>
      <c r="H675" s="21"/>
      <c r="I675" s="21"/>
      <c r="J675" s="21"/>
      <c r="K675" s="21"/>
      <c r="L675" s="21"/>
      <c r="M675" s="21"/>
    </row>
    <row r="676" spans="1:13" x14ac:dyDescent="0.25">
      <c r="A676" s="64">
        <v>2942</v>
      </c>
      <c r="B676" s="64" t="s">
        <v>14</v>
      </c>
      <c r="C676" s="64">
        <v>4</v>
      </c>
      <c r="D676" s="64">
        <v>2</v>
      </c>
      <c r="E676" s="71" t="s">
        <v>347</v>
      </c>
      <c r="F676" s="64"/>
      <c r="G676" s="21"/>
      <c r="H676" s="21"/>
      <c r="I676" s="21"/>
      <c r="J676" s="21"/>
      <c r="K676" s="21"/>
      <c r="L676" s="21"/>
      <c r="M676" s="21"/>
    </row>
    <row r="677" spans="1:13" ht="41.25" customHeight="1" x14ac:dyDescent="0.25">
      <c r="A677" s="64"/>
      <c r="B677" s="64"/>
      <c r="C677" s="64"/>
      <c r="D677" s="64"/>
      <c r="E677" s="71" t="s">
        <v>180</v>
      </c>
      <c r="F677" s="64"/>
      <c r="G677" s="21"/>
      <c r="H677" s="21"/>
      <c r="I677" s="21"/>
      <c r="J677" s="21"/>
      <c r="K677" s="21"/>
      <c r="L677" s="21"/>
      <c r="M677" s="21"/>
    </row>
    <row r="678" spans="1:13" x14ac:dyDescent="0.25">
      <c r="A678" s="64"/>
      <c r="B678" s="64"/>
      <c r="C678" s="64"/>
      <c r="D678" s="64"/>
      <c r="E678" s="71" t="s">
        <v>181</v>
      </c>
      <c r="F678" s="64"/>
      <c r="G678" s="21"/>
      <c r="H678" s="21"/>
      <c r="I678" s="21"/>
      <c r="J678" s="21"/>
      <c r="K678" s="21"/>
      <c r="L678" s="21"/>
      <c r="M678" s="21"/>
    </row>
    <row r="679" spans="1:13" ht="27" x14ac:dyDescent="0.25">
      <c r="A679" s="64">
        <v>2950</v>
      </c>
      <c r="B679" s="64" t="s">
        <v>14</v>
      </c>
      <c r="C679" s="64">
        <v>5</v>
      </c>
      <c r="D679" s="64">
        <v>0</v>
      </c>
      <c r="E679" s="71" t="s">
        <v>352</v>
      </c>
      <c r="F679" s="64"/>
      <c r="G679" s="21"/>
      <c r="H679" s="21"/>
      <c r="I679" s="21"/>
      <c r="J679" s="21"/>
      <c r="K679" s="21"/>
      <c r="L679" s="21"/>
      <c r="M679" s="21"/>
    </row>
    <row r="680" spans="1:13" ht="62.25" customHeight="1" x14ac:dyDescent="0.25">
      <c r="A680" s="64"/>
      <c r="B680" s="64"/>
      <c r="C680" s="64"/>
      <c r="D680" s="64"/>
      <c r="E680" s="71" t="s">
        <v>156</v>
      </c>
      <c r="F680" s="64"/>
      <c r="G680" s="21"/>
      <c r="H680" s="21"/>
      <c r="I680" s="21"/>
      <c r="J680" s="21"/>
      <c r="K680" s="21"/>
      <c r="L680" s="21"/>
      <c r="M680" s="21"/>
    </row>
    <row r="681" spans="1:13" x14ac:dyDescent="0.25">
      <c r="A681" s="64">
        <v>2951</v>
      </c>
      <c r="B681" s="64" t="s">
        <v>14</v>
      </c>
      <c r="C681" s="64">
        <v>5</v>
      </c>
      <c r="D681" s="64">
        <v>1</v>
      </c>
      <c r="E681" s="71" t="s">
        <v>349</v>
      </c>
      <c r="F681" s="64"/>
      <c r="G681" s="21"/>
      <c r="H681" s="21"/>
      <c r="I681" s="21"/>
      <c r="J681" s="21"/>
      <c r="K681" s="21"/>
      <c r="L681" s="21"/>
      <c r="M681" s="21"/>
    </row>
    <row r="682" spans="1:13" ht="40.5" x14ac:dyDescent="0.25">
      <c r="A682" s="64"/>
      <c r="B682" s="64"/>
      <c r="C682" s="64"/>
      <c r="D682" s="64"/>
      <c r="E682" s="71" t="s">
        <v>180</v>
      </c>
      <c r="F682" s="64"/>
      <c r="G682" s="21"/>
      <c r="H682" s="21"/>
      <c r="I682" s="21"/>
      <c r="J682" s="21"/>
      <c r="K682" s="21"/>
      <c r="L682" s="21"/>
      <c r="M682" s="21"/>
    </row>
    <row r="683" spans="1:13" x14ac:dyDescent="0.25">
      <c r="A683" s="64"/>
      <c r="B683" s="64"/>
      <c r="C683" s="64"/>
      <c r="D683" s="64"/>
      <c r="E683" s="71"/>
      <c r="F683" s="64"/>
      <c r="G683" s="21"/>
      <c r="H683" s="21"/>
      <c r="I683" s="21"/>
      <c r="J683" s="21"/>
      <c r="K683" s="21"/>
      <c r="L683" s="21"/>
      <c r="M683" s="21"/>
    </row>
    <row r="684" spans="1:13" x14ac:dyDescent="0.25">
      <c r="A684" s="64"/>
      <c r="B684" s="64"/>
      <c r="C684" s="64"/>
      <c r="D684" s="64"/>
      <c r="E684" s="71" t="s">
        <v>181</v>
      </c>
      <c r="F684" s="64"/>
      <c r="G684" s="21"/>
      <c r="H684" s="21"/>
      <c r="I684" s="21"/>
      <c r="J684" s="21"/>
      <c r="K684" s="21"/>
      <c r="L684" s="21"/>
      <c r="M684" s="21"/>
    </row>
    <row r="685" spans="1:13" ht="59.25" customHeight="1" x14ac:dyDescent="0.25">
      <c r="A685" s="64">
        <v>2952</v>
      </c>
      <c r="B685" s="64" t="s">
        <v>14</v>
      </c>
      <c r="C685" s="64">
        <v>5</v>
      </c>
      <c r="D685" s="64">
        <v>2</v>
      </c>
      <c r="E685" s="71" t="s">
        <v>181</v>
      </c>
      <c r="F685" s="64"/>
      <c r="G685" s="21"/>
      <c r="H685" s="21"/>
      <c r="I685" s="21"/>
      <c r="J685" s="21"/>
      <c r="K685" s="21"/>
      <c r="L685" s="21"/>
      <c r="M685" s="21"/>
    </row>
    <row r="686" spans="1:13" x14ac:dyDescent="0.25">
      <c r="A686" s="64"/>
      <c r="B686" s="64"/>
      <c r="C686" s="64"/>
      <c r="D686" s="64"/>
      <c r="E686" s="71" t="s">
        <v>350</v>
      </c>
      <c r="F686" s="64"/>
      <c r="G686" s="21"/>
      <c r="H686" s="21"/>
      <c r="I686" s="21"/>
      <c r="J686" s="21"/>
      <c r="K686" s="21"/>
      <c r="L686" s="21"/>
      <c r="M686" s="21"/>
    </row>
    <row r="687" spans="1:13" ht="38.25" customHeight="1" x14ac:dyDescent="0.25">
      <c r="A687" s="64"/>
      <c r="B687" s="64"/>
      <c r="C687" s="64"/>
      <c r="D687" s="64"/>
      <c r="E687" s="71" t="s">
        <v>180</v>
      </c>
      <c r="F687" s="64"/>
      <c r="G687" s="21"/>
      <c r="H687" s="21"/>
      <c r="I687" s="21"/>
      <c r="J687" s="21"/>
      <c r="K687" s="21"/>
      <c r="L687" s="21"/>
      <c r="M687" s="21"/>
    </row>
    <row r="688" spans="1:13" x14ac:dyDescent="0.25">
      <c r="A688" s="64"/>
      <c r="B688" s="64"/>
      <c r="C688" s="64"/>
      <c r="D688" s="64"/>
      <c r="E688" s="71" t="s">
        <v>181</v>
      </c>
      <c r="F688" s="64"/>
      <c r="G688" s="21"/>
      <c r="H688" s="21"/>
      <c r="I688" s="21"/>
      <c r="J688" s="21"/>
      <c r="K688" s="21"/>
      <c r="L688" s="21"/>
      <c r="M688" s="21"/>
    </row>
    <row r="689" spans="1:13" ht="27" x14ac:dyDescent="0.25">
      <c r="A689" s="64">
        <v>2960</v>
      </c>
      <c r="B689" s="64" t="s">
        <v>14</v>
      </c>
      <c r="C689" s="64">
        <v>6</v>
      </c>
      <c r="D689" s="64">
        <v>0</v>
      </c>
      <c r="E689" s="71" t="s">
        <v>351</v>
      </c>
      <c r="F689" s="64"/>
      <c r="G689" s="21">
        <f t="shared" ref="G689:M689" si="60">G692</f>
        <v>41214.699999999997</v>
      </c>
      <c r="H689" s="21">
        <f t="shared" si="60"/>
        <v>41214.699999999997</v>
      </c>
      <c r="I689" s="21">
        <f t="shared" si="60"/>
        <v>0</v>
      </c>
      <c r="J689" s="21">
        <f t="shared" si="60"/>
        <v>12020.731746031746</v>
      </c>
      <c r="K689" s="21">
        <f t="shared" si="60"/>
        <v>23178.763492063492</v>
      </c>
      <c r="L689" s="21">
        <f t="shared" si="60"/>
        <v>34516.763492063488</v>
      </c>
      <c r="M689" s="21">
        <f t="shared" si="60"/>
        <v>41214.699999999997</v>
      </c>
    </row>
    <row r="690" spans="1:13" ht="38.25" customHeight="1" x14ac:dyDescent="0.25">
      <c r="A690" s="64"/>
      <c r="B690" s="64"/>
      <c r="C690" s="64"/>
      <c r="D690" s="64"/>
      <c r="E690" s="71" t="s">
        <v>156</v>
      </c>
      <c r="F690" s="64"/>
      <c r="G690" s="21"/>
      <c r="H690" s="21"/>
      <c r="I690" s="21"/>
      <c r="J690" s="21"/>
      <c r="K690" s="21"/>
      <c r="L690" s="21"/>
      <c r="M690" s="21"/>
    </row>
    <row r="691" spans="1:13" ht="56.25" customHeight="1" x14ac:dyDescent="0.25">
      <c r="A691" s="64"/>
      <c r="B691" s="64"/>
      <c r="C691" s="64"/>
      <c r="D691" s="64"/>
      <c r="E691" s="71" t="s">
        <v>190</v>
      </c>
      <c r="F691" s="64"/>
      <c r="G691" s="21"/>
      <c r="H691" s="21"/>
      <c r="I691" s="21"/>
      <c r="J691" s="21"/>
      <c r="K691" s="21"/>
      <c r="L691" s="21"/>
      <c r="M691" s="21"/>
    </row>
    <row r="692" spans="1:13" ht="40.5" customHeight="1" x14ac:dyDescent="0.25">
      <c r="A692" s="64">
        <v>2961</v>
      </c>
      <c r="B692" s="64" t="s">
        <v>14</v>
      </c>
      <c r="C692" s="64">
        <v>6</v>
      </c>
      <c r="D692" s="64">
        <v>1</v>
      </c>
      <c r="E692" s="71" t="s">
        <v>606</v>
      </c>
      <c r="F692" s="64">
        <v>4819</v>
      </c>
      <c r="G692" s="21">
        <f>SUM(H692:I692)</f>
        <v>41214.699999999997</v>
      </c>
      <c r="H692" s="21">
        <v>41214.699999999997</v>
      </c>
      <c r="I692" s="21"/>
      <c r="J692" s="146">
        <v>12020.731746031746</v>
      </c>
      <c r="K692" s="146">
        <v>23178.763492063492</v>
      </c>
      <c r="L692" s="146">
        <v>34516.763492063488</v>
      </c>
      <c r="M692" s="146">
        <f>+G692</f>
        <v>41214.699999999997</v>
      </c>
    </row>
    <row r="693" spans="1:13" ht="44.25" customHeight="1" x14ac:dyDescent="0.25">
      <c r="A693" s="64"/>
      <c r="B693" s="64"/>
      <c r="C693" s="64"/>
      <c r="D693" s="64"/>
      <c r="E693" s="71" t="s">
        <v>180</v>
      </c>
      <c r="F693" s="64"/>
      <c r="G693" s="21"/>
      <c r="H693" s="21"/>
      <c r="I693" s="21"/>
      <c r="J693" s="21"/>
      <c r="K693" s="21"/>
      <c r="L693" s="21"/>
      <c r="M693" s="21"/>
    </row>
    <row r="694" spans="1:13" x14ac:dyDescent="0.25">
      <c r="A694" s="64"/>
      <c r="B694" s="64"/>
      <c r="C694" s="64"/>
      <c r="D694" s="64"/>
      <c r="E694" s="71"/>
      <c r="F694" s="64"/>
      <c r="G694" s="21"/>
      <c r="H694" s="21"/>
      <c r="I694" s="21"/>
      <c r="J694" s="21"/>
      <c r="K694" s="21"/>
      <c r="L694" s="21"/>
      <c r="M694" s="21"/>
    </row>
    <row r="695" spans="1:13" ht="27" x14ac:dyDescent="0.25">
      <c r="A695" s="64">
        <v>2970</v>
      </c>
      <c r="B695" s="64" t="s">
        <v>14</v>
      </c>
      <c r="C695" s="64">
        <v>7</v>
      </c>
      <c r="D695" s="64">
        <v>0</v>
      </c>
      <c r="E695" s="71" t="s">
        <v>352</v>
      </c>
      <c r="F695" s="64"/>
      <c r="G695" s="21"/>
      <c r="H695" s="21"/>
      <c r="I695" s="21"/>
      <c r="J695" s="21"/>
      <c r="K695" s="21"/>
      <c r="L695" s="21"/>
      <c r="M695" s="21"/>
    </row>
    <row r="696" spans="1:13" ht="36.75" customHeight="1" x14ac:dyDescent="0.25">
      <c r="A696" s="64"/>
      <c r="B696" s="64"/>
      <c r="C696" s="64"/>
      <c r="D696" s="64"/>
      <c r="E696" s="71" t="s">
        <v>156</v>
      </c>
      <c r="F696" s="64"/>
      <c r="G696" s="21"/>
      <c r="H696" s="21"/>
      <c r="I696" s="21"/>
      <c r="J696" s="21"/>
      <c r="K696" s="21"/>
      <c r="L696" s="21"/>
      <c r="M696" s="21"/>
    </row>
    <row r="697" spans="1:13" ht="54" customHeight="1" x14ac:dyDescent="0.25">
      <c r="A697" s="64"/>
      <c r="B697" s="64"/>
      <c r="C697" s="64"/>
      <c r="D697" s="64"/>
      <c r="F697" s="64"/>
      <c r="G697" s="21"/>
      <c r="H697" s="21"/>
      <c r="I697" s="21"/>
      <c r="J697" s="21"/>
      <c r="K697" s="21"/>
      <c r="L697" s="21"/>
      <c r="M697" s="21"/>
    </row>
    <row r="698" spans="1:13" ht="27" x14ac:dyDescent="0.25">
      <c r="A698" s="64">
        <v>2971</v>
      </c>
      <c r="B698" s="64" t="s">
        <v>14</v>
      </c>
      <c r="C698" s="64">
        <v>7</v>
      </c>
      <c r="D698" s="64">
        <v>1</v>
      </c>
      <c r="E698" s="71" t="s">
        <v>352</v>
      </c>
      <c r="F698" s="64"/>
      <c r="G698" s="21"/>
      <c r="H698" s="21"/>
      <c r="I698" s="21"/>
      <c r="J698" s="21"/>
      <c r="K698" s="21"/>
      <c r="L698" s="21"/>
      <c r="M698" s="21"/>
    </row>
    <row r="699" spans="1:13" ht="40.5" x14ac:dyDescent="0.25">
      <c r="A699" s="64"/>
      <c r="B699" s="64"/>
      <c r="C699" s="64"/>
      <c r="D699" s="64"/>
      <c r="E699" s="71" t="s">
        <v>180</v>
      </c>
      <c r="F699" s="64"/>
      <c r="G699" s="21"/>
      <c r="H699" s="21"/>
      <c r="I699" s="21"/>
      <c r="J699" s="21"/>
      <c r="K699" s="21"/>
      <c r="L699" s="21"/>
      <c r="M699" s="21"/>
    </row>
    <row r="700" spans="1:13" x14ac:dyDescent="0.25">
      <c r="A700" s="64"/>
      <c r="B700" s="64"/>
      <c r="C700" s="64"/>
      <c r="D700" s="64"/>
      <c r="E700" s="71" t="s">
        <v>181</v>
      </c>
      <c r="F700" s="64"/>
      <c r="G700" s="21"/>
      <c r="H700" s="21"/>
      <c r="I700" s="21"/>
      <c r="J700" s="21"/>
      <c r="K700" s="21"/>
      <c r="L700" s="21"/>
      <c r="M700" s="21"/>
    </row>
    <row r="701" spans="1:13" x14ac:dyDescent="0.25">
      <c r="A701" s="64">
        <v>2980</v>
      </c>
      <c r="B701" s="64" t="s">
        <v>14</v>
      </c>
      <c r="C701" s="64">
        <v>8</v>
      </c>
      <c r="D701" s="64">
        <v>0</v>
      </c>
      <c r="E701" s="71" t="s">
        <v>353</v>
      </c>
      <c r="F701" s="64"/>
      <c r="G701" s="21"/>
      <c r="H701" s="21"/>
      <c r="I701" s="21"/>
      <c r="J701" s="21"/>
      <c r="K701" s="21"/>
      <c r="L701" s="21"/>
      <c r="M701" s="21"/>
    </row>
    <row r="702" spans="1:13" ht="57.75" customHeight="1" x14ac:dyDescent="0.25">
      <c r="A702" s="64"/>
      <c r="B702" s="64"/>
      <c r="C702" s="64"/>
      <c r="D702" s="64"/>
      <c r="E702" s="71" t="s">
        <v>156</v>
      </c>
      <c r="F702" s="64"/>
      <c r="G702" s="21"/>
      <c r="H702" s="21"/>
      <c r="I702" s="21"/>
      <c r="J702" s="21"/>
      <c r="K702" s="21"/>
      <c r="L702" s="21"/>
      <c r="M702" s="21"/>
    </row>
    <row r="703" spans="1:13" x14ac:dyDescent="0.25">
      <c r="A703" s="64">
        <v>2981</v>
      </c>
      <c r="B703" s="64" t="s">
        <v>14</v>
      </c>
      <c r="C703" s="64">
        <v>8</v>
      </c>
      <c r="D703" s="64">
        <v>1</v>
      </c>
      <c r="E703" s="71" t="s">
        <v>353</v>
      </c>
      <c r="F703" s="64"/>
      <c r="G703" s="21"/>
      <c r="H703" s="21"/>
      <c r="I703" s="21"/>
      <c r="J703" s="21"/>
      <c r="K703" s="21"/>
      <c r="L703" s="21"/>
      <c r="M703" s="21"/>
    </row>
    <row r="704" spans="1:13" ht="40.5" x14ac:dyDescent="0.25">
      <c r="A704" s="64"/>
      <c r="B704" s="64"/>
      <c r="C704" s="64"/>
      <c r="D704" s="64"/>
      <c r="E704" s="71" t="s">
        <v>180</v>
      </c>
      <c r="F704" s="64"/>
      <c r="G704" s="21"/>
      <c r="H704" s="21"/>
      <c r="I704" s="21"/>
      <c r="J704" s="21"/>
      <c r="K704" s="21"/>
      <c r="L704" s="21"/>
      <c r="M704" s="21"/>
    </row>
    <row r="705" spans="1:13" x14ac:dyDescent="0.25">
      <c r="A705" s="64"/>
      <c r="B705" s="64"/>
      <c r="C705" s="64"/>
      <c r="D705" s="64"/>
      <c r="E705" s="71" t="s">
        <v>181</v>
      </c>
      <c r="F705" s="64"/>
      <c r="G705" s="21"/>
      <c r="H705" s="21"/>
      <c r="I705" s="21"/>
      <c r="J705" s="21"/>
      <c r="K705" s="21"/>
      <c r="L705" s="21"/>
      <c r="M705" s="21"/>
    </row>
    <row r="706" spans="1:13" ht="40.5" x14ac:dyDescent="0.25">
      <c r="A706" s="64">
        <v>3000</v>
      </c>
      <c r="B706" s="64" t="s">
        <v>15</v>
      </c>
      <c r="C706" s="64">
        <v>0</v>
      </c>
      <c r="D706" s="64">
        <v>0</v>
      </c>
      <c r="E706" s="71" t="s">
        <v>354</v>
      </c>
      <c r="F706" s="64"/>
      <c r="G706" s="21">
        <f t="shared" ref="G706:M706" si="61">G707+G716+G721+G725+G731+G736+G743+G756</f>
        <v>39477</v>
      </c>
      <c r="H706" s="21">
        <f t="shared" si="61"/>
        <v>39477</v>
      </c>
      <c r="I706" s="21">
        <f t="shared" si="61"/>
        <v>0</v>
      </c>
      <c r="J706" s="21">
        <f t="shared" si="61"/>
        <v>16551.603174603191</v>
      </c>
      <c r="K706" s="21">
        <f t="shared" si="61"/>
        <v>23571.920634920651</v>
      </c>
      <c r="L706" s="21">
        <f t="shared" si="61"/>
        <v>35151.206349206353</v>
      </c>
      <c r="M706" s="21">
        <f t="shared" si="61"/>
        <v>39477</v>
      </c>
    </row>
    <row r="707" spans="1:13" x14ac:dyDescent="0.25">
      <c r="A707" s="64"/>
      <c r="B707" s="64"/>
      <c r="C707" s="64"/>
      <c r="D707" s="64"/>
      <c r="E707" s="71" t="s">
        <v>154</v>
      </c>
      <c r="F707" s="64"/>
      <c r="G707" s="21"/>
      <c r="H707" s="21"/>
      <c r="I707" s="21"/>
      <c r="J707" s="21"/>
      <c r="K707" s="21"/>
      <c r="L707" s="21"/>
      <c r="M707" s="21"/>
    </row>
    <row r="708" spans="1:13" x14ac:dyDescent="0.25">
      <c r="A708" s="64">
        <v>3010</v>
      </c>
      <c r="B708" s="64" t="s">
        <v>15</v>
      </c>
      <c r="C708" s="64">
        <v>1</v>
      </c>
      <c r="D708" s="64">
        <v>0</v>
      </c>
      <c r="E708" s="71" t="s">
        <v>355</v>
      </c>
      <c r="F708" s="64"/>
      <c r="G708" s="21"/>
      <c r="H708" s="21"/>
      <c r="I708" s="21"/>
      <c r="J708" s="21"/>
      <c r="K708" s="21"/>
      <c r="L708" s="21"/>
      <c r="M708" s="21"/>
    </row>
    <row r="709" spans="1:13" ht="55.5" customHeight="1" x14ac:dyDescent="0.25">
      <c r="A709" s="64"/>
      <c r="B709" s="64"/>
      <c r="C709" s="64"/>
      <c r="D709" s="64"/>
      <c r="E709" s="71" t="s">
        <v>156</v>
      </c>
      <c r="F709" s="64"/>
      <c r="G709" s="21"/>
      <c r="H709" s="21"/>
      <c r="I709" s="21"/>
      <c r="J709" s="21"/>
      <c r="K709" s="21"/>
      <c r="L709" s="21"/>
      <c r="M709" s="21"/>
    </row>
    <row r="710" spans="1:13" x14ac:dyDescent="0.25">
      <c r="A710" s="64">
        <v>3011</v>
      </c>
      <c r="B710" s="64" t="s">
        <v>15</v>
      </c>
      <c r="C710" s="64">
        <v>1</v>
      </c>
      <c r="D710" s="64">
        <v>1</v>
      </c>
      <c r="E710" s="71" t="s">
        <v>356</v>
      </c>
      <c r="F710" s="64"/>
      <c r="G710" s="21"/>
      <c r="H710" s="21"/>
      <c r="I710" s="21"/>
      <c r="J710" s="21"/>
      <c r="K710" s="21"/>
      <c r="L710" s="21"/>
      <c r="M710" s="21"/>
    </row>
    <row r="711" spans="1:13" ht="40.5" x14ac:dyDescent="0.25">
      <c r="A711" s="64"/>
      <c r="B711" s="64"/>
      <c r="C711" s="64"/>
      <c r="D711" s="64"/>
      <c r="E711" s="71" t="s">
        <v>180</v>
      </c>
      <c r="F711" s="64"/>
      <c r="G711" s="21"/>
      <c r="H711" s="21"/>
      <c r="I711" s="21"/>
      <c r="J711" s="21"/>
      <c r="K711" s="21"/>
      <c r="L711" s="21"/>
      <c r="M711" s="21"/>
    </row>
    <row r="712" spans="1:13" ht="51.75" customHeight="1" x14ac:dyDescent="0.25">
      <c r="A712" s="64">
        <v>3012</v>
      </c>
      <c r="B712" s="64"/>
      <c r="C712" s="64"/>
      <c r="D712" s="64"/>
      <c r="E712" s="71" t="s">
        <v>181</v>
      </c>
      <c r="F712" s="64"/>
      <c r="G712" s="21"/>
      <c r="H712" s="21"/>
      <c r="I712" s="21"/>
      <c r="J712" s="21"/>
      <c r="K712" s="21"/>
      <c r="L712" s="21"/>
      <c r="M712" s="21"/>
    </row>
    <row r="713" spans="1:13" x14ac:dyDescent="0.25">
      <c r="A713" s="64"/>
      <c r="B713" s="64" t="s">
        <v>15</v>
      </c>
      <c r="C713" s="64">
        <v>1</v>
      </c>
      <c r="D713" s="64">
        <v>2</v>
      </c>
      <c r="E713" s="71" t="s">
        <v>357</v>
      </c>
      <c r="F713" s="64"/>
      <c r="G713" s="21"/>
      <c r="H713" s="21"/>
      <c r="I713" s="21"/>
      <c r="J713" s="21"/>
      <c r="K713" s="21"/>
      <c r="L713" s="21"/>
      <c r="M713" s="21"/>
    </row>
    <row r="714" spans="1:13" ht="40.5" x14ac:dyDescent="0.25">
      <c r="A714" s="64"/>
      <c r="B714" s="64"/>
      <c r="C714" s="64"/>
      <c r="D714" s="64"/>
      <c r="E714" s="71" t="s">
        <v>180</v>
      </c>
      <c r="F714" s="64"/>
      <c r="G714" s="21"/>
      <c r="H714" s="21"/>
      <c r="I714" s="21"/>
      <c r="J714" s="21"/>
      <c r="K714" s="21"/>
      <c r="L714" s="21"/>
      <c r="M714" s="21"/>
    </row>
    <row r="715" spans="1:13" x14ac:dyDescent="0.25">
      <c r="A715" s="64"/>
      <c r="B715" s="64"/>
      <c r="C715" s="64"/>
      <c r="D715" s="64"/>
      <c r="E715" s="71" t="s">
        <v>181</v>
      </c>
      <c r="F715" s="64"/>
      <c r="G715" s="21"/>
      <c r="H715" s="21"/>
      <c r="I715" s="21"/>
      <c r="J715" s="21"/>
      <c r="K715" s="21"/>
      <c r="L715" s="21"/>
      <c r="M715" s="21"/>
    </row>
    <row r="716" spans="1:13" x14ac:dyDescent="0.25">
      <c r="A716" s="64">
        <v>3020</v>
      </c>
      <c r="B716" s="64" t="s">
        <v>15</v>
      </c>
      <c r="C716" s="64">
        <v>2</v>
      </c>
      <c r="D716" s="64">
        <v>0</v>
      </c>
      <c r="E716" s="71" t="s">
        <v>358</v>
      </c>
      <c r="F716" s="64"/>
      <c r="G716" s="21"/>
      <c r="H716" s="21"/>
      <c r="I716" s="21"/>
      <c r="J716" s="21"/>
      <c r="K716" s="21"/>
      <c r="L716" s="21"/>
      <c r="M716" s="21"/>
    </row>
    <row r="717" spans="1:13" ht="57" customHeight="1" x14ac:dyDescent="0.25">
      <c r="A717" s="64"/>
      <c r="B717" s="64"/>
      <c r="C717" s="64"/>
      <c r="D717" s="64"/>
      <c r="E717" s="71" t="s">
        <v>156</v>
      </c>
      <c r="F717" s="64"/>
      <c r="G717" s="21"/>
      <c r="H717" s="21"/>
      <c r="I717" s="21"/>
      <c r="J717" s="21"/>
      <c r="K717" s="21"/>
      <c r="L717" s="21"/>
      <c r="M717" s="21"/>
    </row>
    <row r="718" spans="1:13" x14ac:dyDescent="0.25">
      <c r="A718" s="64">
        <v>3021</v>
      </c>
      <c r="B718" s="64" t="s">
        <v>15</v>
      </c>
      <c r="C718" s="64">
        <v>2</v>
      </c>
      <c r="D718" s="64">
        <v>1</v>
      </c>
      <c r="E718" s="71" t="s">
        <v>358</v>
      </c>
      <c r="F718" s="64"/>
      <c r="G718" s="21"/>
      <c r="H718" s="21"/>
      <c r="I718" s="21"/>
      <c r="J718" s="21"/>
      <c r="K718" s="21"/>
      <c r="L718" s="21"/>
      <c r="M718" s="21"/>
    </row>
    <row r="719" spans="1:13" ht="40.5" x14ac:dyDescent="0.25">
      <c r="A719" s="64"/>
      <c r="B719" s="64"/>
      <c r="C719" s="64"/>
      <c r="D719" s="64"/>
      <c r="E719" s="71" t="s">
        <v>180</v>
      </c>
      <c r="F719" s="64"/>
      <c r="G719" s="21"/>
      <c r="H719" s="21"/>
      <c r="I719" s="21"/>
      <c r="J719" s="21"/>
      <c r="K719" s="21"/>
      <c r="L719" s="21"/>
      <c r="M719" s="21"/>
    </row>
    <row r="720" spans="1:13" x14ac:dyDescent="0.25">
      <c r="A720" s="64"/>
      <c r="B720" s="64"/>
      <c r="C720" s="64"/>
      <c r="D720" s="64"/>
      <c r="E720" s="71" t="s">
        <v>181</v>
      </c>
      <c r="F720" s="64"/>
      <c r="G720" s="21"/>
      <c r="H720" s="21"/>
      <c r="I720" s="21"/>
      <c r="J720" s="21"/>
      <c r="K720" s="21"/>
      <c r="L720" s="21"/>
      <c r="M720" s="21"/>
    </row>
    <row r="721" spans="1:13" x14ac:dyDescent="0.25">
      <c r="A721" s="64">
        <v>3030</v>
      </c>
      <c r="B721" s="64" t="s">
        <v>15</v>
      </c>
      <c r="C721" s="64">
        <v>3</v>
      </c>
      <c r="D721" s="64">
        <v>0</v>
      </c>
      <c r="E721" s="71" t="s">
        <v>359</v>
      </c>
      <c r="F721" s="64"/>
      <c r="G721" s="21">
        <f t="shared" ref="G721:M721" si="62">G723</f>
        <v>1947</v>
      </c>
      <c r="H721" s="21">
        <f t="shared" si="62"/>
        <v>1947</v>
      </c>
      <c r="I721" s="21">
        <f t="shared" si="62"/>
        <v>0</v>
      </c>
      <c r="J721" s="21">
        <f t="shared" si="62"/>
        <v>662.07936507936506</v>
      </c>
      <c r="K721" s="21">
        <f t="shared" si="62"/>
        <v>1277.1587301587301</v>
      </c>
      <c r="L721" s="21">
        <f t="shared" si="62"/>
        <v>1902.1587301587301</v>
      </c>
      <c r="M721" s="21">
        <f t="shared" si="62"/>
        <v>1947</v>
      </c>
    </row>
    <row r="722" spans="1:13" x14ac:dyDescent="0.25">
      <c r="A722" s="64"/>
      <c r="B722" s="64"/>
      <c r="C722" s="64"/>
      <c r="D722" s="64"/>
      <c r="E722" s="71" t="s">
        <v>156</v>
      </c>
      <c r="F722" s="64"/>
      <c r="G722" s="21"/>
      <c r="H722" s="21"/>
      <c r="I722" s="21"/>
      <c r="J722" s="21"/>
      <c r="K722" s="21"/>
      <c r="L722" s="21"/>
      <c r="M722" s="21"/>
    </row>
    <row r="723" spans="1:13" x14ac:dyDescent="0.25">
      <c r="A723" s="64">
        <v>3031</v>
      </c>
      <c r="B723" s="64" t="s">
        <v>15</v>
      </c>
      <c r="C723" s="64">
        <v>3</v>
      </c>
      <c r="D723" s="64">
        <v>1</v>
      </c>
      <c r="E723" s="71" t="s">
        <v>359</v>
      </c>
      <c r="F723" s="64">
        <v>4239</v>
      </c>
      <c r="G723" s="21">
        <f>SUM(H723:I723)</f>
        <v>1947</v>
      </c>
      <c r="H723" s="21">
        <v>1947</v>
      </c>
      <c r="I723" s="21"/>
      <c r="J723" s="146">
        <v>662.07936507936506</v>
      </c>
      <c r="K723" s="146">
        <v>1277.1587301587301</v>
      </c>
      <c r="L723" s="146">
        <v>1902.1587301587301</v>
      </c>
      <c r="M723" s="146">
        <f>+G723</f>
        <v>1947</v>
      </c>
    </row>
    <row r="724" spans="1:13" x14ac:dyDescent="0.25">
      <c r="A724" s="64"/>
      <c r="B724" s="64"/>
      <c r="C724" s="64"/>
      <c r="D724" s="64"/>
      <c r="E724" s="71"/>
      <c r="F724" s="64"/>
      <c r="G724" s="21"/>
      <c r="H724" s="21"/>
      <c r="I724" s="21"/>
      <c r="J724" s="21"/>
      <c r="K724" s="21"/>
      <c r="L724" s="21"/>
      <c r="M724" s="21"/>
    </row>
    <row r="725" spans="1:13" x14ac:dyDescent="0.25">
      <c r="A725" s="64">
        <v>3040</v>
      </c>
      <c r="B725" s="64" t="s">
        <v>15</v>
      </c>
      <c r="C725" s="64">
        <v>4</v>
      </c>
      <c r="D725" s="64">
        <v>0</v>
      </c>
      <c r="E725" s="71" t="s">
        <v>360</v>
      </c>
      <c r="F725" s="64"/>
      <c r="G725" s="21">
        <f>+G727</f>
        <v>17370</v>
      </c>
      <c r="H725" s="21">
        <f t="shared" ref="H725:M725" si="63">+H727</f>
        <v>17370</v>
      </c>
      <c r="I725" s="21">
        <f t="shared" si="63"/>
        <v>0</v>
      </c>
      <c r="J725" s="21">
        <f t="shared" si="63"/>
        <v>10855.714285714301</v>
      </c>
      <c r="K725" s="21">
        <f t="shared" si="63"/>
        <v>10855.714285714301</v>
      </c>
      <c r="L725" s="21">
        <f t="shared" si="63"/>
        <v>17370</v>
      </c>
      <c r="M725" s="21">
        <f t="shared" si="63"/>
        <v>17370</v>
      </c>
    </row>
    <row r="726" spans="1:13" ht="56.25" customHeight="1" x14ac:dyDescent="0.25">
      <c r="A726" s="64"/>
      <c r="B726" s="64"/>
      <c r="C726" s="64"/>
      <c r="D726" s="64"/>
      <c r="E726" s="71" t="s">
        <v>156</v>
      </c>
      <c r="F726" s="64"/>
      <c r="G726" s="21"/>
      <c r="H726" s="21"/>
      <c r="I726" s="21"/>
      <c r="J726" s="21"/>
      <c r="K726" s="21"/>
      <c r="L726" s="21"/>
      <c r="M726" s="21"/>
    </row>
    <row r="727" spans="1:13" x14ac:dyDescent="0.25">
      <c r="A727" s="64">
        <v>3041</v>
      </c>
      <c r="B727" s="64" t="s">
        <v>15</v>
      </c>
      <c r="C727" s="64">
        <v>4</v>
      </c>
      <c r="D727" s="64">
        <v>1</v>
      </c>
      <c r="E727" s="71" t="s">
        <v>360</v>
      </c>
      <c r="F727" s="64"/>
      <c r="G727" s="21">
        <f>+G729</f>
        <v>17370</v>
      </c>
      <c r="H727" s="21">
        <f t="shared" ref="H727:M727" si="64">+H729</f>
        <v>17370</v>
      </c>
      <c r="I727" s="21">
        <f t="shared" si="64"/>
        <v>0</v>
      </c>
      <c r="J727" s="21">
        <f t="shared" si="64"/>
        <v>10855.714285714301</v>
      </c>
      <c r="K727" s="21">
        <f t="shared" si="64"/>
        <v>10855.714285714301</v>
      </c>
      <c r="L727" s="21">
        <f t="shared" si="64"/>
        <v>17370</v>
      </c>
      <c r="M727" s="21">
        <f t="shared" si="64"/>
        <v>17370</v>
      </c>
    </row>
    <row r="728" spans="1:13" ht="40.5" x14ac:dyDescent="0.25">
      <c r="A728" s="64"/>
      <c r="B728" s="64"/>
      <c r="C728" s="64"/>
      <c r="D728" s="64"/>
      <c r="E728" s="71" t="s">
        <v>180</v>
      </c>
      <c r="F728" s="64"/>
      <c r="G728" s="21"/>
      <c r="H728" s="21"/>
      <c r="I728" s="21"/>
      <c r="J728" s="21"/>
      <c r="K728" s="21"/>
      <c r="L728" s="21"/>
      <c r="M728" s="21"/>
    </row>
    <row r="729" spans="1:13" x14ac:dyDescent="0.25">
      <c r="A729" s="64"/>
      <c r="B729" s="64"/>
      <c r="C729" s="64"/>
      <c r="D729" s="64"/>
      <c r="E729" s="71" t="s">
        <v>587</v>
      </c>
      <c r="F729" s="64">
        <v>4729</v>
      </c>
      <c r="G729" s="21">
        <f>SUM(H729:I729)</f>
        <v>17370</v>
      </c>
      <c r="H729" s="21">
        <v>17370</v>
      </c>
      <c r="I729" s="21"/>
      <c r="J729" s="146">
        <v>10855.714285714301</v>
      </c>
      <c r="K729" s="146">
        <v>10855.714285714301</v>
      </c>
      <c r="L729" s="146">
        <v>17370</v>
      </c>
      <c r="M729" s="146">
        <f>+G729</f>
        <v>17370</v>
      </c>
    </row>
    <row r="730" spans="1:13" x14ac:dyDescent="0.25">
      <c r="A730" s="64"/>
      <c r="B730" s="64"/>
      <c r="C730" s="64"/>
      <c r="D730" s="64"/>
      <c r="E730" s="71" t="s">
        <v>181</v>
      </c>
      <c r="F730" s="64"/>
      <c r="G730" s="21"/>
      <c r="H730" s="21"/>
      <c r="I730" s="21"/>
      <c r="J730" s="21"/>
      <c r="K730" s="21"/>
      <c r="L730" s="21"/>
      <c r="M730" s="21"/>
    </row>
    <row r="731" spans="1:13" x14ac:dyDescent="0.25">
      <c r="A731" s="64">
        <v>3050</v>
      </c>
      <c r="B731" s="64" t="s">
        <v>15</v>
      </c>
      <c r="C731" s="64">
        <v>5</v>
      </c>
      <c r="D731" s="64">
        <v>0</v>
      </c>
      <c r="E731" s="71" t="s">
        <v>361</v>
      </c>
      <c r="F731" s="64"/>
      <c r="G731" s="21"/>
      <c r="H731" s="21"/>
      <c r="I731" s="21"/>
      <c r="J731" s="21"/>
      <c r="K731" s="21"/>
      <c r="L731" s="21"/>
      <c r="M731" s="21"/>
    </row>
    <row r="732" spans="1:13" ht="60.75" customHeight="1" x14ac:dyDescent="0.25">
      <c r="A732" s="64"/>
      <c r="B732" s="64"/>
      <c r="C732" s="64"/>
      <c r="D732" s="64"/>
      <c r="E732" s="71" t="s">
        <v>156</v>
      </c>
      <c r="F732" s="64"/>
      <c r="G732" s="21"/>
      <c r="H732" s="21"/>
      <c r="I732" s="21"/>
      <c r="J732" s="21"/>
      <c r="K732" s="21"/>
      <c r="L732" s="21"/>
      <c r="M732" s="21"/>
    </row>
    <row r="733" spans="1:13" x14ac:dyDescent="0.25">
      <c r="A733" s="64">
        <v>3051</v>
      </c>
      <c r="B733" s="64" t="s">
        <v>15</v>
      </c>
      <c r="C733" s="64">
        <v>5</v>
      </c>
      <c r="D733" s="64">
        <v>1</v>
      </c>
      <c r="E733" s="71" t="s">
        <v>361</v>
      </c>
      <c r="F733" s="64"/>
      <c r="G733" s="21"/>
      <c r="H733" s="21"/>
      <c r="I733" s="21"/>
      <c r="J733" s="21"/>
      <c r="K733" s="21"/>
      <c r="L733" s="21"/>
      <c r="M733" s="21"/>
    </row>
    <row r="734" spans="1:13" ht="40.5" x14ac:dyDescent="0.25">
      <c r="A734" s="64"/>
      <c r="B734" s="64"/>
      <c r="C734" s="64"/>
      <c r="D734" s="64"/>
      <c r="E734" s="71" t="s">
        <v>180</v>
      </c>
      <c r="F734" s="64"/>
      <c r="G734" s="21"/>
      <c r="H734" s="21"/>
      <c r="I734" s="21"/>
      <c r="J734" s="21"/>
      <c r="K734" s="21"/>
      <c r="L734" s="21"/>
      <c r="M734" s="21"/>
    </row>
    <row r="735" spans="1:13" x14ac:dyDescent="0.25">
      <c r="A735" s="64"/>
      <c r="B735" s="64"/>
      <c r="C735" s="64"/>
      <c r="D735" s="64"/>
      <c r="E735" s="71" t="s">
        <v>181</v>
      </c>
      <c r="F735" s="64"/>
      <c r="G735" s="21"/>
      <c r="H735" s="21"/>
      <c r="I735" s="21"/>
      <c r="J735" s="21"/>
      <c r="K735" s="21"/>
      <c r="L735" s="21"/>
      <c r="M735" s="21"/>
    </row>
    <row r="736" spans="1:13" x14ac:dyDescent="0.25">
      <c r="A736" s="64">
        <v>3060</v>
      </c>
      <c r="B736" s="64" t="s">
        <v>15</v>
      </c>
      <c r="C736" s="64">
        <v>6</v>
      </c>
      <c r="D736" s="64">
        <v>0</v>
      </c>
      <c r="E736" s="71" t="s">
        <v>362</v>
      </c>
      <c r="F736" s="64"/>
      <c r="G736" s="21">
        <f t="shared" ref="G736:M736" si="65">G738</f>
        <v>260</v>
      </c>
      <c r="H736" s="21">
        <f t="shared" si="65"/>
        <v>260</v>
      </c>
      <c r="I736" s="21">
        <f t="shared" si="65"/>
        <v>0</v>
      </c>
      <c r="J736" s="21">
        <f t="shared" si="65"/>
        <v>63.968253968253975</v>
      </c>
      <c r="K736" s="21">
        <f t="shared" si="65"/>
        <v>127.93650793650795</v>
      </c>
      <c r="L736" s="21">
        <f t="shared" si="65"/>
        <v>192.93650793650795</v>
      </c>
      <c r="M736" s="21">
        <f t="shared" si="65"/>
        <v>260</v>
      </c>
    </row>
    <row r="737" spans="1:13" ht="57.75" customHeight="1" x14ac:dyDescent="0.25">
      <c r="A737" s="64"/>
      <c r="B737" s="64"/>
      <c r="C737" s="64"/>
      <c r="D737" s="64"/>
      <c r="E737" s="71" t="s">
        <v>156</v>
      </c>
      <c r="F737" s="64"/>
      <c r="G737" s="21"/>
      <c r="H737" s="21"/>
      <c r="I737" s="21"/>
      <c r="J737" s="21"/>
      <c r="K737" s="21"/>
      <c r="L737" s="21"/>
      <c r="M737" s="21"/>
    </row>
    <row r="738" spans="1:13" x14ac:dyDescent="0.25">
      <c r="A738" s="64">
        <v>3061</v>
      </c>
      <c r="B738" s="64" t="s">
        <v>15</v>
      </c>
      <c r="C738" s="64">
        <v>6</v>
      </c>
      <c r="D738" s="64">
        <v>1</v>
      </c>
      <c r="E738" s="71" t="s">
        <v>362</v>
      </c>
      <c r="F738" s="64"/>
      <c r="G738" s="21">
        <f>+G740+G741+G742</f>
        <v>260</v>
      </c>
      <c r="H738" s="21">
        <f t="shared" ref="H738:M738" si="66">+H740+H741+H742</f>
        <v>260</v>
      </c>
      <c r="I738" s="21">
        <f t="shared" si="66"/>
        <v>0</v>
      </c>
      <c r="J738" s="21">
        <f t="shared" si="66"/>
        <v>63.968253968253975</v>
      </c>
      <c r="K738" s="21">
        <f t="shared" si="66"/>
        <v>127.93650793650795</v>
      </c>
      <c r="L738" s="21">
        <f t="shared" si="66"/>
        <v>192.93650793650795</v>
      </c>
      <c r="M738" s="21">
        <f t="shared" si="66"/>
        <v>260</v>
      </c>
    </row>
    <row r="739" spans="1:13" ht="40.5" x14ac:dyDescent="0.25">
      <c r="A739" s="64"/>
      <c r="B739" s="64"/>
      <c r="C739" s="64"/>
      <c r="D739" s="64"/>
      <c r="E739" s="71" t="s">
        <v>180</v>
      </c>
      <c r="F739" s="64"/>
      <c r="G739" s="21"/>
      <c r="H739" s="21"/>
      <c r="I739" s="21"/>
      <c r="J739" s="21"/>
      <c r="K739" s="21"/>
      <c r="L739" s="21"/>
      <c r="M739" s="21"/>
    </row>
    <row r="740" spans="1:13" x14ac:dyDescent="0.25">
      <c r="A740" s="64"/>
      <c r="B740" s="64"/>
      <c r="C740" s="64"/>
      <c r="D740" s="64"/>
      <c r="E740" s="71" t="s">
        <v>586</v>
      </c>
      <c r="F740" s="64">
        <v>4728</v>
      </c>
      <c r="G740" s="21">
        <f>SUM(H740:I740)</f>
        <v>260</v>
      </c>
      <c r="H740" s="21">
        <v>260</v>
      </c>
      <c r="I740" s="21"/>
      <c r="J740" s="146">
        <f>+G740/252*62</f>
        <v>63.968253968253975</v>
      </c>
      <c r="K740" s="146">
        <f>+G740/252*124</f>
        <v>127.93650793650795</v>
      </c>
      <c r="L740" s="146">
        <f>+G740/252*187</f>
        <v>192.93650793650795</v>
      </c>
      <c r="M740" s="146">
        <f>+G740</f>
        <v>260</v>
      </c>
    </row>
    <row r="741" spans="1:13" ht="37.5" customHeight="1" x14ac:dyDescent="0.25">
      <c r="A741" s="64"/>
      <c r="B741" s="64"/>
      <c r="C741" s="64"/>
      <c r="D741" s="64"/>
      <c r="E741" s="9" t="s">
        <v>500</v>
      </c>
      <c r="F741" s="64" t="s">
        <v>90</v>
      </c>
      <c r="G741" s="21"/>
      <c r="H741" s="21"/>
      <c r="I741" s="21">
        <f>+G741</f>
        <v>0</v>
      </c>
      <c r="J741" s="146">
        <f>+G741/252*62</f>
        <v>0</v>
      </c>
      <c r="K741" s="146">
        <f>+G741/252*124</f>
        <v>0</v>
      </c>
      <c r="L741" s="146">
        <f>+G741/252*187</f>
        <v>0</v>
      </c>
      <c r="M741" s="146">
        <f>+G741</f>
        <v>0</v>
      </c>
    </row>
    <row r="742" spans="1:13" ht="27" x14ac:dyDescent="0.25">
      <c r="A742" s="64"/>
      <c r="B742" s="64"/>
      <c r="C742" s="64"/>
      <c r="D742" s="64"/>
      <c r="E742" s="71" t="s">
        <v>606</v>
      </c>
      <c r="F742" s="64" t="s">
        <v>80</v>
      </c>
      <c r="G742" s="21">
        <v>0</v>
      </c>
      <c r="H742" s="21">
        <f>+G742</f>
        <v>0</v>
      </c>
      <c r="I742" s="21"/>
      <c r="J742" s="146">
        <f>+G742/252*62</f>
        <v>0</v>
      </c>
      <c r="K742" s="146">
        <f>+G742/252*124</f>
        <v>0</v>
      </c>
      <c r="L742" s="146">
        <f>+G742/252*187</f>
        <v>0</v>
      </c>
      <c r="M742" s="146">
        <f>+G742</f>
        <v>0</v>
      </c>
    </row>
    <row r="743" spans="1:13" ht="36" customHeight="1" x14ac:dyDescent="0.25">
      <c r="A743" s="64">
        <v>3070</v>
      </c>
      <c r="B743" s="64" t="s">
        <v>15</v>
      </c>
      <c r="C743" s="64">
        <v>7</v>
      </c>
      <c r="D743" s="64">
        <v>0</v>
      </c>
      <c r="E743" s="71" t="s">
        <v>363</v>
      </c>
      <c r="F743" s="64"/>
      <c r="G743" s="21">
        <f t="shared" ref="G743:M743" si="67">G745+G746</f>
        <v>19900</v>
      </c>
      <c r="H743" s="21">
        <f t="shared" si="67"/>
        <v>19900</v>
      </c>
      <c r="I743" s="21">
        <f t="shared" si="67"/>
        <v>0</v>
      </c>
      <c r="J743" s="21">
        <f t="shared" si="67"/>
        <v>4969.8412698412694</v>
      </c>
      <c r="K743" s="21">
        <f t="shared" si="67"/>
        <v>11311.111111111111</v>
      </c>
      <c r="L743" s="21">
        <f t="shared" si="67"/>
        <v>15686.111111111111</v>
      </c>
      <c r="M743" s="21">
        <f t="shared" si="67"/>
        <v>19900</v>
      </c>
    </row>
    <row r="744" spans="1:13" ht="55.5" customHeight="1" x14ac:dyDescent="0.25">
      <c r="A744" s="64"/>
      <c r="B744" s="64"/>
      <c r="C744" s="64"/>
      <c r="D744" s="64"/>
      <c r="E744" s="71" t="s">
        <v>156</v>
      </c>
      <c r="F744" s="64"/>
      <c r="G744" s="21"/>
      <c r="H744" s="21"/>
      <c r="I744" s="21"/>
      <c r="J744" s="21"/>
      <c r="K744" s="21"/>
      <c r="L744" s="21"/>
      <c r="M744" s="21"/>
    </row>
    <row r="745" spans="1:13" ht="27" x14ac:dyDescent="0.25">
      <c r="A745" s="64">
        <v>3071</v>
      </c>
      <c r="B745" s="64" t="s">
        <v>15</v>
      </c>
      <c r="C745" s="64">
        <v>7</v>
      </c>
      <c r="D745" s="64">
        <v>1</v>
      </c>
      <c r="E745" s="71" t="s">
        <v>585</v>
      </c>
      <c r="F745" s="64"/>
      <c r="G745" s="21">
        <f t="shared" ref="G745:M745" si="68">G747+G748+G749+G750</f>
        <v>19900</v>
      </c>
      <c r="H745" s="21">
        <f t="shared" si="68"/>
        <v>19900</v>
      </c>
      <c r="I745" s="21">
        <f t="shared" si="68"/>
        <v>0</v>
      </c>
      <c r="J745" s="21">
        <f t="shared" si="68"/>
        <v>4969.8412698412694</v>
      </c>
      <c r="K745" s="21">
        <f t="shared" si="68"/>
        <v>11311.111111111111</v>
      </c>
      <c r="L745" s="21">
        <f t="shared" si="68"/>
        <v>15686.111111111111</v>
      </c>
      <c r="M745" s="21">
        <f t="shared" si="68"/>
        <v>19900</v>
      </c>
    </row>
    <row r="746" spans="1:13" ht="40.5" x14ac:dyDescent="0.25">
      <c r="A746" s="64"/>
      <c r="B746" s="64"/>
      <c r="C746" s="64"/>
      <c r="D746" s="64"/>
      <c r="E746" s="71" t="s">
        <v>180</v>
      </c>
      <c r="F746" s="64"/>
      <c r="G746" s="21"/>
      <c r="H746" s="21"/>
      <c r="I746" s="21"/>
      <c r="J746" s="21"/>
      <c r="K746" s="21"/>
      <c r="L746" s="21"/>
      <c r="M746" s="21"/>
    </row>
    <row r="747" spans="1:13" x14ac:dyDescent="0.25">
      <c r="A747" s="64"/>
      <c r="B747" s="64"/>
      <c r="C747" s="64"/>
      <c r="D747" s="64"/>
      <c r="E747" s="71" t="s">
        <v>167</v>
      </c>
      <c r="F747" s="64">
        <v>4239</v>
      </c>
      <c r="G747" s="21">
        <v>0</v>
      </c>
      <c r="H747" s="21">
        <f>+G747</f>
        <v>0</v>
      </c>
      <c r="I747" s="21"/>
      <c r="J747" s="146">
        <f>+G747/252*62</f>
        <v>0</v>
      </c>
      <c r="K747" s="146">
        <f>+G747/252*124</f>
        <v>0</v>
      </c>
      <c r="L747" s="146">
        <f>+G747/252*187</f>
        <v>0</v>
      </c>
      <c r="M747" s="146">
        <f>+G747</f>
        <v>0</v>
      </c>
    </row>
    <row r="748" spans="1:13" x14ac:dyDescent="0.25">
      <c r="A748" s="64"/>
      <c r="B748" s="64"/>
      <c r="C748" s="64"/>
      <c r="D748" s="64"/>
      <c r="E748" s="72" t="s">
        <v>583</v>
      </c>
      <c r="F748" s="64">
        <v>4261</v>
      </c>
      <c r="G748" s="21">
        <f>SUM(H748:I748)</f>
        <v>2700</v>
      </c>
      <c r="H748" s="21">
        <v>2700</v>
      </c>
      <c r="I748" s="21"/>
      <c r="J748" s="146">
        <f>+G748/252*62</f>
        <v>664.28571428571422</v>
      </c>
      <c r="K748" s="146">
        <v>2700</v>
      </c>
      <c r="L748" s="146">
        <v>2700</v>
      </c>
      <c r="M748" s="146">
        <f>+G748</f>
        <v>2700</v>
      </c>
    </row>
    <row r="749" spans="1:13" x14ac:dyDescent="0.25">
      <c r="A749" s="64"/>
      <c r="B749" s="64"/>
      <c r="C749" s="64"/>
      <c r="D749" s="64"/>
      <c r="E749" s="71" t="s">
        <v>584</v>
      </c>
      <c r="F749" s="64">
        <v>4729</v>
      </c>
      <c r="G749" s="21">
        <f>SUM(H749:I749)</f>
        <v>16000</v>
      </c>
      <c r="H749" s="21">
        <v>16000</v>
      </c>
      <c r="I749" s="21"/>
      <c r="J749" s="146">
        <f>+G749/252*62</f>
        <v>3936.5079365079364</v>
      </c>
      <c r="K749" s="146">
        <f>+G749/252*124</f>
        <v>7873.0158730158728</v>
      </c>
      <c r="L749" s="146">
        <f>+G749/252*187</f>
        <v>11873.015873015873</v>
      </c>
      <c r="M749" s="146">
        <f>+G749</f>
        <v>16000</v>
      </c>
    </row>
    <row r="750" spans="1:13" ht="27" x14ac:dyDescent="0.25">
      <c r="A750" s="64"/>
      <c r="B750" s="64"/>
      <c r="C750" s="64"/>
      <c r="D750" s="64"/>
      <c r="E750" s="71" t="s">
        <v>606</v>
      </c>
      <c r="F750" s="64" t="s">
        <v>80</v>
      </c>
      <c r="G750" s="21">
        <f>SUM(H750:I750)</f>
        <v>1200</v>
      </c>
      <c r="H750" s="21">
        <v>1200</v>
      </c>
      <c r="I750" s="21"/>
      <c r="J750" s="146">
        <v>369.04761904761904</v>
      </c>
      <c r="K750" s="146">
        <v>738.09523809523807</v>
      </c>
      <c r="L750" s="146">
        <v>1113.0952380952381</v>
      </c>
      <c r="M750" s="146">
        <f>+G750</f>
        <v>1200</v>
      </c>
    </row>
    <row r="751" spans="1:13" ht="54.75" customHeight="1" x14ac:dyDescent="0.25">
      <c r="A751" s="64"/>
      <c r="B751" s="64"/>
      <c r="C751" s="64"/>
      <c r="D751" s="64"/>
      <c r="E751" s="71"/>
      <c r="F751" s="64"/>
      <c r="G751" s="21"/>
      <c r="H751" s="21"/>
      <c r="I751" s="21"/>
      <c r="J751" s="21"/>
      <c r="K751" s="21"/>
      <c r="L751" s="21"/>
      <c r="M751" s="21"/>
    </row>
    <row r="752" spans="1:13" x14ac:dyDescent="0.25">
      <c r="A752" s="64">
        <v>3080</v>
      </c>
      <c r="B752" s="64" t="s">
        <v>15</v>
      </c>
      <c r="C752" s="64">
        <v>8</v>
      </c>
      <c r="D752" s="64">
        <v>0</v>
      </c>
      <c r="E752" s="71" t="s">
        <v>578</v>
      </c>
      <c r="F752" s="64"/>
      <c r="G752" s="21"/>
      <c r="H752" s="21"/>
      <c r="I752" s="21"/>
      <c r="J752" s="21"/>
      <c r="K752" s="21"/>
      <c r="L752" s="21"/>
      <c r="M752" s="21"/>
    </row>
    <row r="753" spans="1:15" ht="27" x14ac:dyDescent="0.25">
      <c r="A753" s="64"/>
      <c r="B753" s="64"/>
      <c r="C753" s="64"/>
      <c r="D753" s="64"/>
      <c r="E753" s="71" t="s">
        <v>364</v>
      </c>
      <c r="F753" s="64"/>
      <c r="G753" s="21"/>
      <c r="H753" s="21"/>
      <c r="I753" s="21"/>
      <c r="J753" s="21"/>
      <c r="K753" s="21"/>
      <c r="L753" s="21"/>
      <c r="M753" s="21"/>
    </row>
    <row r="754" spans="1:15" ht="35.25" customHeight="1" x14ac:dyDescent="0.25">
      <c r="A754" s="64">
        <v>3081</v>
      </c>
      <c r="B754" s="64" t="s">
        <v>15</v>
      </c>
      <c r="C754" s="64">
        <v>8</v>
      </c>
      <c r="D754" s="64">
        <v>1</v>
      </c>
      <c r="E754" s="71" t="s">
        <v>156</v>
      </c>
      <c r="F754" s="64"/>
      <c r="G754" s="21"/>
      <c r="H754" s="21"/>
      <c r="I754" s="21"/>
      <c r="J754" s="21"/>
      <c r="K754" s="21"/>
      <c r="L754" s="21"/>
      <c r="M754" s="21"/>
    </row>
    <row r="755" spans="1:15" ht="27" x14ac:dyDescent="0.25">
      <c r="A755" s="64"/>
      <c r="B755" s="64"/>
      <c r="C755" s="64"/>
      <c r="D755" s="64"/>
      <c r="E755" s="71" t="s">
        <v>364</v>
      </c>
      <c r="F755" s="64"/>
      <c r="G755" s="21"/>
      <c r="H755" s="21"/>
      <c r="I755" s="21"/>
      <c r="J755" s="21"/>
      <c r="K755" s="21"/>
      <c r="L755" s="21"/>
      <c r="M755" s="21"/>
      <c r="O755" s="2">
        <v>3</v>
      </c>
    </row>
    <row r="756" spans="1:15" ht="34.5" customHeight="1" x14ac:dyDescent="0.25">
      <c r="A756" s="64">
        <v>3090</v>
      </c>
      <c r="B756" s="64" t="s">
        <v>15</v>
      </c>
      <c r="C756" s="64">
        <v>9</v>
      </c>
      <c r="D756" s="64">
        <v>0</v>
      </c>
      <c r="E756" s="71" t="s">
        <v>365</v>
      </c>
      <c r="F756" s="64"/>
      <c r="G756" s="21">
        <f>+G758</f>
        <v>0</v>
      </c>
      <c r="H756" s="21">
        <f t="shared" ref="H756:M756" si="69">+H758</f>
        <v>0</v>
      </c>
      <c r="I756" s="21">
        <f t="shared" si="69"/>
        <v>0</v>
      </c>
      <c r="J756" s="21">
        <f t="shared" si="69"/>
        <v>0</v>
      </c>
      <c r="K756" s="21">
        <f t="shared" si="69"/>
        <v>0</v>
      </c>
      <c r="L756" s="21">
        <f t="shared" si="69"/>
        <v>0</v>
      </c>
      <c r="M756" s="21">
        <f t="shared" si="69"/>
        <v>0</v>
      </c>
    </row>
    <row r="757" spans="1:15" ht="57" customHeight="1" x14ac:dyDescent="0.25">
      <c r="A757" s="64"/>
      <c r="B757" s="64"/>
      <c r="C757" s="64"/>
      <c r="D757" s="64"/>
      <c r="E757" s="71" t="s">
        <v>156</v>
      </c>
      <c r="F757" s="64"/>
      <c r="G757" s="21"/>
      <c r="H757" s="21"/>
      <c r="I757" s="21"/>
      <c r="J757" s="21"/>
      <c r="K757" s="21"/>
      <c r="L757" s="21"/>
      <c r="M757" s="21"/>
    </row>
    <row r="758" spans="1:15" ht="27" x14ac:dyDescent="0.25">
      <c r="A758" s="64">
        <v>3091</v>
      </c>
      <c r="B758" s="64" t="s">
        <v>15</v>
      </c>
      <c r="C758" s="64">
        <v>9</v>
      </c>
      <c r="D758" s="64">
        <v>1</v>
      </c>
      <c r="E758" s="71" t="s">
        <v>365</v>
      </c>
      <c r="F758" s="64"/>
      <c r="G758" s="21">
        <f>SUM(G760:G767)</f>
        <v>0</v>
      </c>
      <c r="H758" s="21">
        <f t="shared" ref="H758:M758" si="70">SUM(H760:H767)</f>
        <v>0</v>
      </c>
      <c r="I758" s="21">
        <f t="shared" si="70"/>
        <v>0</v>
      </c>
      <c r="J758" s="21">
        <f t="shared" si="70"/>
        <v>0</v>
      </c>
      <c r="K758" s="21">
        <f t="shared" si="70"/>
        <v>0</v>
      </c>
      <c r="L758" s="21">
        <f t="shared" si="70"/>
        <v>0</v>
      </c>
      <c r="M758" s="21">
        <f t="shared" si="70"/>
        <v>0</v>
      </c>
    </row>
    <row r="759" spans="1:15" ht="40.5" x14ac:dyDescent="0.25">
      <c r="A759" s="64"/>
      <c r="B759" s="64"/>
      <c r="C759" s="64"/>
      <c r="D759" s="64"/>
      <c r="E759" s="71" t="s">
        <v>180</v>
      </c>
      <c r="F759" s="64"/>
      <c r="G759" s="21"/>
      <c r="H759" s="21"/>
      <c r="I759" s="21"/>
      <c r="J759" s="21"/>
      <c r="K759" s="21"/>
      <c r="L759" s="21"/>
      <c r="M759" s="21"/>
    </row>
    <row r="760" spans="1:15" x14ac:dyDescent="0.25">
      <c r="A760" s="64"/>
      <c r="B760" s="64"/>
      <c r="C760" s="64"/>
      <c r="D760" s="64"/>
      <c r="E760" s="71" t="s">
        <v>577</v>
      </c>
      <c r="F760" s="64">
        <v>4111</v>
      </c>
      <c r="G760" s="21">
        <v>0</v>
      </c>
      <c r="H760" s="21">
        <f>+G760</f>
        <v>0</v>
      </c>
      <c r="I760" s="21"/>
      <c r="J760" s="146">
        <f t="shared" ref="J760:J767" si="71">+G760/252*62</f>
        <v>0</v>
      </c>
      <c r="K760" s="146">
        <f t="shared" ref="K760:K767" si="72">+G760/252*124</f>
        <v>0</v>
      </c>
      <c r="L760" s="146">
        <f t="shared" ref="L760:L767" si="73">+G760/252*187</f>
        <v>0</v>
      </c>
      <c r="M760" s="146">
        <f t="shared" ref="M760:M767" si="74">+G760</f>
        <v>0</v>
      </c>
    </row>
    <row r="761" spans="1:15" x14ac:dyDescent="0.25">
      <c r="A761" s="64"/>
      <c r="B761" s="64"/>
      <c r="C761" s="64"/>
      <c r="D761" s="64"/>
      <c r="E761" s="71" t="s">
        <v>578</v>
      </c>
      <c r="F761" s="64">
        <v>4212</v>
      </c>
      <c r="G761" s="21">
        <v>0</v>
      </c>
      <c r="H761" s="21">
        <f t="shared" ref="H761:H767" si="75">+G761</f>
        <v>0</v>
      </c>
      <c r="I761" s="21"/>
      <c r="J761" s="146">
        <f t="shared" si="71"/>
        <v>0</v>
      </c>
      <c r="K761" s="146">
        <f t="shared" si="72"/>
        <v>0</v>
      </c>
      <c r="L761" s="146">
        <f t="shared" si="73"/>
        <v>0</v>
      </c>
      <c r="M761" s="146">
        <f t="shared" si="74"/>
        <v>0</v>
      </c>
    </row>
    <row r="762" spans="1:15" x14ac:dyDescent="0.25">
      <c r="A762" s="64"/>
      <c r="B762" s="64"/>
      <c r="C762" s="64"/>
      <c r="D762" s="64"/>
      <c r="E762" s="71" t="s">
        <v>579</v>
      </c>
      <c r="F762" s="64">
        <v>4214</v>
      </c>
      <c r="G762" s="21">
        <v>0</v>
      </c>
      <c r="H762" s="21">
        <f t="shared" si="75"/>
        <v>0</v>
      </c>
      <c r="I762" s="21"/>
      <c r="J762" s="146">
        <f t="shared" si="71"/>
        <v>0</v>
      </c>
      <c r="K762" s="146">
        <f t="shared" si="72"/>
        <v>0</v>
      </c>
      <c r="L762" s="146">
        <f t="shared" si="73"/>
        <v>0</v>
      </c>
      <c r="M762" s="146">
        <f t="shared" si="74"/>
        <v>0</v>
      </c>
    </row>
    <row r="763" spans="1:15" x14ac:dyDescent="0.25">
      <c r="A763" s="64"/>
      <c r="B763" s="64"/>
      <c r="C763" s="64"/>
      <c r="D763" s="64"/>
      <c r="E763" s="71" t="s">
        <v>759</v>
      </c>
      <c r="F763" s="64" t="s">
        <v>50</v>
      </c>
      <c r="G763" s="21">
        <v>0</v>
      </c>
      <c r="H763" s="21">
        <f t="shared" si="75"/>
        <v>0</v>
      </c>
      <c r="I763" s="21"/>
      <c r="J763" s="146">
        <f t="shared" si="71"/>
        <v>0</v>
      </c>
      <c r="K763" s="146">
        <f t="shared" si="72"/>
        <v>0</v>
      </c>
      <c r="L763" s="146">
        <f t="shared" si="73"/>
        <v>0</v>
      </c>
      <c r="M763" s="146">
        <f t="shared" si="74"/>
        <v>0</v>
      </c>
    </row>
    <row r="764" spans="1:15" x14ac:dyDescent="0.25">
      <c r="A764" s="64"/>
      <c r="B764" s="64"/>
      <c r="C764" s="64"/>
      <c r="D764" s="64"/>
      <c r="E764" s="71" t="s">
        <v>580</v>
      </c>
      <c r="F764" s="64">
        <v>4216</v>
      </c>
      <c r="G764" s="21">
        <v>0</v>
      </c>
      <c r="H764" s="21">
        <f t="shared" si="75"/>
        <v>0</v>
      </c>
      <c r="I764" s="21"/>
      <c r="J764" s="146">
        <f t="shared" si="71"/>
        <v>0</v>
      </c>
      <c r="K764" s="146">
        <f t="shared" si="72"/>
        <v>0</v>
      </c>
      <c r="L764" s="146">
        <f t="shared" si="73"/>
        <v>0</v>
      </c>
      <c r="M764" s="146">
        <f t="shared" si="74"/>
        <v>0</v>
      </c>
    </row>
    <row r="765" spans="1:15" x14ac:dyDescent="0.25">
      <c r="A765" s="64"/>
      <c r="B765" s="64"/>
      <c r="C765" s="64"/>
      <c r="D765" s="64"/>
      <c r="E765" s="72" t="s">
        <v>581</v>
      </c>
      <c r="F765" s="64">
        <v>4261</v>
      </c>
      <c r="G765" s="21">
        <v>0</v>
      </c>
      <c r="H765" s="21">
        <f t="shared" si="75"/>
        <v>0</v>
      </c>
      <c r="I765" s="21"/>
      <c r="J765" s="146">
        <f t="shared" si="71"/>
        <v>0</v>
      </c>
      <c r="K765" s="146">
        <f t="shared" si="72"/>
        <v>0</v>
      </c>
      <c r="L765" s="146">
        <f t="shared" si="73"/>
        <v>0</v>
      </c>
      <c r="M765" s="146">
        <f t="shared" si="74"/>
        <v>0</v>
      </c>
    </row>
    <row r="766" spans="1:15" ht="55.5" customHeight="1" x14ac:dyDescent="0.25">
      <c r="A766" s="64"/>
      <c r="B766" s="64"/>
      <c r="C766" s="64"/>
      <c r="D766" s="64"/>
      <c r="E766" s="71" t="s">
        <v>563</v>
      </c>
      <c r="F766" s="64" t="s">
        <v>758</v>
      </c>
      <c r="G766" s="21">
        <v>0</v>
      </c>
      <c r="H766" s="21">
        <f t="shared" si="75"/>
        <v>0</v>
      </c>
      <c r="I766" s="21"/>
      <c r="J766" s="146">
        <f t="shared" si="71"/>
        <v>0</v>
      </c>
      <c r="K766" s="146">
        <f t="shared" si="72"/>
        <v>0</v>
      </c>
      <c r="L766" s="146">
        <f t="shared" si="73"/>
        <v>0</v>
      </c>
      <c r="M766" s="146">
        <f t="shared" si="74"/>
        <v>0</v>
      </c>
    </row>
    <row r="767" spans="1:15" ht="54" customHeight="1" x14ac:dyDescent="0.25">
      <c r="A767" s="64"/>
      <c r="B767" s="64"/>
      <c r="C767" s="64"/>
      <c r="D767" s="64"/>
      <c r="E767" s="71" t="s">
        <v>582</v>
      </c>
      <c r="F767" s="64">
        <v>4264</v>
      </c>
      <c r="G767" s="21">
        <v>0</v>
      </c>
      <c r="H767" s="21">
        <f t="shared" si="75"/>
        <v>0</v>
      </c>
      <c r="I767" s="21"/>
      <c r="J767" s="146">
        <f t="shared" si="71"/>
        <v>0</v>
      </c>
      <c r="K767" s="146">
        <f t="shared" si="72"/>
        <v>0</v>
      </c>
      <c r="L767" s="146">
        <f t="shared" si="73"/>
        <v>0</v>
      </c>
      <c r="M767" s="146">
        <f t="shared" si="74"/>
        <v>0</v>
      </c>
    </row>
    <row r="768" spans="1:15" ht="40.5" x14ac:dyDescent="0.25">
      <c r="A768" s="64">
        <v>3092</v>
      </c>
      <c r="B768" s="64" t="s">
        <v>15</v>
      </c>
      <c r="C768" s="64">
        <v>9</v>
      </c>
      <c r="D768" s="64">
        <v>2</v>
      </c>
      <c r="E768" s="71" t="s">
        <v>366</v>
      </c>
      <c r="F768" s="64"/>
      <c r="G768" s="21"/>
      <c r="H768" s="21"/>
      <c r="I768" s="21"/>
      <c r="J768" s="21"/>
      <c r="K768" s="21"/>
      <c r="L768" s="21"/>
      <c r="M768" s="21"/>
    </row>
    <row r="769" spans="1:13" ht="40.5" x14ac:dyDescent="0.25">
      <c r="A769" s="64"/>
      <c r="B769" s="64"/>
      <c r="C769" s="64"/>
      <c r="D769" s="64"/>
      <c r="E769" s="71" t="s">
        <v>180</v>
      </c>
      <c r="F769" s="64"/>
      <c r="G769" s="21"/>
      <c r="H769" s="21"/>
      <c r="I769" s="21"/>
      <c r="J769" s="21"/>
      <c r="K769" s="21"/>
      <c r="L769" s="21"/>
      <c r="M769" s="21"/>
    </row>
    <row r="770" spans="1:13" x14ac:dyDescent="0.25">
      <c r="A770" s="64"/>
      <c r="B770" s="64"/>
      <c r="C770" s="64"/>
      <c r="D770" s="64"/>
      <c r="E770" s="265"/>
      <c r="F770" s="64"/>
      <c r="G770" s="21"/>
      <c r="H770" s="21"/>
      <c r="I770" s="21"/>
      <c r="J770" s="21"/>
      <c r="K770" s="21"/>
      <c r="L770" s="21"/>
      <c r="M770" s="21"/>
    </row>
    <row r="771" spans="1:13" ht="46.5" customHeight="1" x14ac:dyDescent="0.25">
      <c r="A771" s="64"/>
      <c r="B771" s="64"/>
      <c r="C771" s="64"/>
      <c r="D771" s="64"/>
      <c r="E771" s="265"/>
      <c r="F771" s="64"/>
      <c r="G771" s="21"/>
      <c r="H771" s="21"/>
      <c r="I771" s="21"/>
      <c r="J771" s="21"/>
      <c r="K771" s="21"/>
      <c r="L771" s="21"/>
      <c r="M771" s="21"/>
    </row>
    <row r="772" spans="1:13" x14ac:dyDescent="0.25">
      <c r="A772" s="64">
        <v>3100</v>
      </c>
      <c r="B772" s="64" t="s">
        <v>16</v>
      </c>
      <c r="C772" s="64">
        <v>0</v>
      </c>
      <c r="D772" s="64">
        <v>0</v>
      </c>
      <c r="E772" s="71" t="s">
        <v>181</v>
      </c>
      <c r="F772" s="64"/>
      <c r="G772" s="21"/>
      <c r="H772" s="21"/>
      <c r="I772" s="21"/>
      <c r="J772" s="21"/>
      <c r="K772" s="21"/>
      <c r="L772" s="21"/>
      <c r="M772" s="21"/>
    </row>
    <row r="773" spans="1:13" ht="27" x14ac:dyDescent="0.25">
      <c r="A773" s="64">
        <v>3100</v>
      </c>
      <c r="B773" s="64" t="s">
        <v>16</v>
      </c>
      <c r="C773" s="64">
        <v>0</v>
      </c>
      <c r="D773" s="64">
        <v>0</v>
      </c>
      <c r="E773" s="74" t="s">
        <v>367</v>
      </c>
      <c r="F773" s="64"/>
      <c r="G773" s="21"/>
      <c r="H773" s="21">
        <f t="shared" ref="H773:M773" si="76">+H775</f>
        <v>346884.7</v>
      </c>
      <c r="I773" s="21">
        <f t="shared" si="76"/>
        <v>346884.7</v>
      </c>
      <c r="J773" s="21">
        <f t="shared" si="76"/>
        <v>85344.648412698414</v>
      </c>
      <c r="K773" s="21">
        <f t="shared" si="76"/>
        <v>170689.29682539683</v>
      </c>
      <c r="L773" s="21">
        <f t="shared" si="76"/>
        <v>257410.47182539685</v>
      </c>
      <c r="M773" s="21">
        <f t="shared" si="76"/>
        <v>346884.7</v>
      </c>
    </row>
    <row r="774" spans="1:13" x14ac:dyDescent="0.25">
      <c r="A774" s="64"/>
      <c r="B774" s="64"/>
      <c r="C774" s="64"/>
      <c r="D774" s="64"/>
      <c r="E774" s="71" t="s">
        <v>154</v>
      </c>
      <c r="F774" s="64"/>
      <c r="G774" s="21"/>
      <c r="H774" s="21"/>
      <c r="I774" s="21"/>
      <c r="J774" s="21"/>
      <c r="K774" s="21"/>
      <c r="L774" s="21"/>
      <c r="M774" s="21"/>
    </row>
    <row r="775" spans="1:13" ht="55.5" customHeight="1" x14ac:dyDescent="0.25">
      <c r="A775" s="64">
        <v>3112</v>
      </c>
      <c r="B775" s="64" t="s">
        <v>16</v>
      </c>
      <c r="C775" s="64">
        <v>1</v>
      </c>
      <c r="D775" s="64">
        <v>2</v>
      </c>
      <c r="E775" s="74" t="s">
        <v>368</v>
      </c>
      <c r="F775" s="64"/>
      <c r="G775" s="21"/>
      <c r="H775" s="21">
        <f t="shared" ref="H775:M775" si="77">+H778</f>
        <v>346884.7</v>
      </c>
      <c r="I775" s="21">
        <f t="shared" si="77"/>
        <v>346884.7</v>
      </c>
      <c r="J775" s="21">
        <f t="shared" si="77"/>
        <v>85344.648412698414</v>
      </c>
      <c r="K775" s="21">
        <f t="shared" si="77"/>
        <v>170689.29682539683</v>
      </c>
      <c r="L775" s="21">
        <f t="shared" si="77"/>
        <v>257410.47182539685</v>
      </c>
      <c r="M775" s="21">
        <f t="shared" si="77"/>
        <v>346884.7</v>
      </c>
    </row>
    <row r="776" spans="1:13" x14ac:dyDescent="0.25">
      <c r="A776" s="64"/>
      <c r="B776" s="64"/>
      <c r="C776" s="64"/>
      <c r="D776" s="64"/>
      <c r="E776" s="71" t="s">
        <v>156</v>
      </c>
      <c r="F776" s="64"/>
      <c r="G776" s="21"/>
      <c r="H776" s="21"/>
      <c r="I776" s="21"/>
      <c r="J776" s="21"/>
      <c r="K776" s="21"/>
      <c r="L776" s="21"/>
      <c r="M776" s="21"/>
    </row>
    <row r="777" spans="1:13" ht="40.5" x14ac:dyDescent="0.25">
      <c r="A777" s="64"/>
      <c r="B777" s="64"/>
      <c r="C777" s="64"/>
      <c r="D777" s="64"/>
      <c r="E777" s="71" t="s">
        <v>180</v>
      </c>
      <c r="F777" s="64"/>
      <c r="G777" s="21"/>
      <c r="H777" s="21"/>
      <c r="I777" s="21"/>
      <c r="J777" s="21"/>
      <c r="K777" s="21"/>
      <c r="L777" s="21"/>
      <c r="M777" s="21"/>
    </row>
    <row r="778" spans="1:13" x14ac:dyDescent="0.25">
      <c r="A778" s="64"/>
      <c r="B778" s="64"/>
      <c r="C778" s="64"/>
      <c r="D778" s="64"/>
      <c r="E778" s="71" t="s">
        <v>576</v>
      </c>
      <c r="F778" s="64">
        <v>4891</v>
      </c>
      <c r="G778" s="21"/>
      <c r="H778" s="21">
        <f>+I778</f>
        <v>346884.7</v>
      </c>
      <c r="I778" s="21">
        <v>346884.7</v>
      </c>
      <c r="J778" s="146">
        <f>+I778/252*62</f>
        <v>85344.648412698414</v>
      </c>
      <c r="K778" s="146">
        <f>+I778/252*124</f>
        <v>170689.29682539683</v>
      </c>
      <c r="L778" s="146">
        <f>+I778/252*187</f>
        <v>257410.47182539685</v>
      </c>
      <c r="M778" s="146">
        <f>+I778</f>
        <v>346884.7</v>
      </c>
    </row>
    <row r="779" spans="1:13" x14ac:dyDescent="0.25">
      <c r="I779" s="153"/>
    </row>
    <row r="781" spans="1:13" x14ac:dyDescent="0.25">
      <c r="G781" s="266"/>
    </row>
    <row r="782" spans="1:13" x14ac:dyDescent="0.25">
      <c r="I782" s="153"/>
      <c r="J782" s="153"/>
      <c r="K782" s="153"/>
      <c r="L782" s="153"/>
      <c r="M782" s="153"/>
    </row>
    <row r="785" spans="7:13" x14ac:dyDescent="0.25">
      <c r="G785" s="153"/>
      <c r="H785" s="153"/>
      <c r="I785" s="153"/>
      <c r="J785" s="153"/>
      <c r="K785" s="153"/>
      <c r="L785" s="153"/>
      <c r="M785" s="153"/>
    </row>
  </sheetData>
  <protectedRanges>
    <protectedRange sqref="M107:M108" name="Range1"/>
    <protectedRange sqref="H723 H729" name="Range22"/>
    <protectedRange sqref="H41" name="Range2_1"/>
    <protectedRange sqref="I592 H590:H591" name="Range17"/>
    <protectedRange sqref="H740" name="Range23"/>
    <protectedRange sqref="I723 I729" name="Range22_1"/>
    <protectedRange sqref="H692:I692" name="Range20_1"/>
    <protectedRange sqref="H633:I633" name="Range18_1"/>
    <protectedRange sqref="H406:I407 H400:H405" name="Range12_1"/>
    <protectedRange sqref="H21:I40 H46:I46" name="Range2_1_1"/>
    <protectedRange sqref="H98:I99 I109 H105 H106:I106" name="Range3_1"/>
    <protectedRange sqref="H162:I162 H158:H160" name="Range5_1"/>
    <protectedRange sqref="H370:I371" name="Range11_1"/>
    <protectedRange sqref="H433 H434:I438 H462:I462 H449:I450 H459:I459 H463 H452:I457 I451" name="Range13_1"/>
    <protectedRange sqref="H593:I593 I590:I591 H592 H564:H565 H571:I571 H570 H615:I615" name="Range17_1"/>
    <protectedRange sqref="H748:I750 I740" name="Range23_1"/>
    <protectedRange sqref="H642" name="Range17_2"/>
    <protectedRange sqref="M39 J35:M38 M34 J21:M33 J40:M50" name="Range1_1"/>
    <protectedRange sqref="J80:M87" name="Range1_2"/>
    <protectedRange sqref="J98:M98 M99" name="Range1_4"/>
    <protectedRange sqref="J105:M106" name="Range1_5"/>
    <protectedRange sqref="M109:M112" name="Range1_6"/>
    <protectedRange sqref="J158:M162" name="Range1_7"/>
    <protectedRange sqref="J283:M288" name="Range1_8"/>
    <protectedRange sqref="J350:M350" name="Range1_9"/>
    <protectedRange sqref="J361:M371 K360:M360" name="Range1_10"/>
    <protectedRange sqref="J400:M400" name="Range1_11"/>
    <protectedRange sqref="J401:M407" name="Range1_12"/>
    <protectedRange sqref="J433:M438" name="Range1_13"/>
    <protectedRange sqref="J449:M456 J458:M463 J457:K457 M457" name="Range1_14"/>
    <protectedRange sqref="J545:M545" name="Range1_15"/>
    <protectedRange sqref="J546:M547 J549:M552 J548 M548" name="Range1_16"/>
    <protectedRange sqref="J558:M561" name="Range1_17"/>
    <protectedRange sqref="J564:M565" name="Range1_18"/>
    <protectedRange sqref="J570:M571 J778:M778 M572" name="Range1_19"/>
    <protectedRange sqref="J589:M593" name="Range1_20"/>
    <protectedRange sqref="J616:M616 M615" name="Range1_21"/>
    <protectedRange sqref="J633:M636" name="Range1_22"/>
    <protectedRange sqref="J642:M642" name="Range1_23"/>
    <protectedRange sqref="J692:M692" name="Range1_24"/>
    <protectedRange sqref="J723:M723" name="Range1_25"/>
    <protectedRange sqref="J729:M729" name="Range1_26"/>
    <protectedRange sqref="J740:M742" name="Range1_27"/>
    <protectedRange sqref="J747:M750" name="Range1_28"/>
    <protectedRange sqref="J760:M767" name="Range1_29"/>
    <protectedRange sqref="J113:K113 J109:L109" name="Range1_3"/>
    <protectedRange sqref="J615:L615" name="Range1_30"/>
    <protectedRange sqref="J39:L39" name="Range1_31"/>
    <protectedRange sqref="J34 L34" name="Range1_32"/>
    <protectedRange sqref="J99:L99" name="Range1_33"/>
  </protectedRanges>
  <autoFilter ref="A14:N778" xr:uid="{00000000-0009-0000-0000-000005000000}"/>
  <mergeCells count="18">
    <mergeCell ref="J2:M2"/>
    <mergeCell ref="J3:M3"/>
    <mergeCell ref="D12:D13"/>
    <mergeCell ref="E12:E13"/>
    <mergeCell ref="E10:G10"/>
    <mergeCell ref="A11:M11"/>
    <mergeCell ref="J12:M12"/>
    <mergeCell ref="F12:F13"/>
    <mergeCell ref="C12:C13"/>
    <mergeCell ref="G12:G13"/>
    <mergeCell ref="H12:I12"/>
    <mergeCell ref="J4:M4"/>
    <mergeCell ref="J5:M5"/>
    <mergeCell ref="J6:M6"/>
    <mergeCell ref="J7:M7"/>
    <mergeCell ref="J8:M8"/>
    <mergeCell ref="A12:A13"/>
    <mergeCell ref="B12:B13"/>
  </mergeCells>
  <pageMargins left="0.2" right="0.2" top="0.25" bottom="0.25" header="0" footer="0"/>
  <pageSetup paperSize="9" scale="66" firstPageNumber="99" orientation="portrait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30"/>
  <sheetViews>
    <sheetView workbookViewId="0"/>
  </sheetViews>
  <sheetFormatPr defaultRowHeight="16.5" x14ac:dyDescent="0.3"/>
  <cols>
    <col min="1" max="1" width="6.7109375" style="170" customWidth="1"/>
    <col min="2" max="2" width="47.5703125" style="170" customWidth="1"/>
    <col min="3" max="3" width="12" style="170" customWidth="1"/>
    <col min="4" max="4" width="12.140625" style="170" customWidth="1"/>
    <col min="5" max="5" width="11.7109375" style="170" customWidth="1"/>
    <col min="6" max="6" width="12.140625" style="170" customWidth="1"/>
    <col min="7" max="9" width="14.28515625" style="170" customWidth="1"/>
    <col min="10" max="10" width="0.140625" style="170" customWidth="1"/>
    <col min="11" max="226" width="9.140625" style="170"/>
    <col min="227" max="227" width="0" style="170" hidden="1" customWidth="1"/>
    <col min="228" max="228" width="47.5703125" style="170" customWidth="1"/>
    <col min="229" max="231" width="12" style="170" customWidth="1"/>
    <col min="232" max="232" width="11.85546875" style="170" customWidth="1"/>
    <col min="233" max="233" width="11.140625" style="170" customWidth="1"/>
    <col min="234" max="234" width="10.42578125" style="170" customWidth="1"/>
    <col min="235" max="235" width="11" style="170" customWidth="1"/>
    <col min="236" max="236" width="0" style="170" hidden="1" customWidth="1"/>
    <col min="237" max="237" width="9.140625" style="170"/>
    <col min="238" max="238" width="15" style="170" customWidth="1"/>
    <col min="239" max="16384" width="9.140625" style="170"/>
  </cols>
  <sheetData>
    <row r="1" spans="1:9" ht="50.1" customHeight="1" x14ac:dyDescent="0.35">
      <c r="A1" s="166"/>
      <c r="B1" s="167"/>
      <c r="C1" s="167"/>
      <c r="D1" s="167"/>
      <c r="E1" s="168"/>
      <c r="F1" s="168"/>
      <c r="G1" s="168"/>
      <c r="H1" s="168"/>
      <c r="I1" s="169" t="s">
        <v>911</v>
      </c>
    </row>
    <row r="2" spans="1:9" ht="15" customHeight="1" x14ac:dyDescent="0.3">
      <c r="A2" s="344" t="s">
        <v>912</v>
      </c>
      <c r="B2" s="344"/>
      <c r="C2" s="344"/>
      <c r="D2" s="344"/>
      <c r="E2" s="344"/>
      <c r="F2" s="344"/>
      <c r="G2" s="344"/>
      <c r="H2" s="344"/>
      <c r="I2" s="344"/>
    </row>
    <row r="3" spans="1:9" ht="15" customHeight="1" x14ac:dyDescent="0.3">
      <c r="A3" s="344"/>
      <c r="B3" s="344"/>
      <c r="C3" s="344"/>
      <c r="D3" s="344"/>
      <c r="E3" s="344"/>
      <c r="F3" s="344"/>
      <c r="G3" s="344"/>
      <c r="H3" s="344"/>
      <c r="I3" s="344"/>
    </row>
    <row r="4" spans="1:9" ht="15" customHeight="1" x14ac:dyDescent="0.3">
      <c r="A4" s="344"/>
      <c r="B4" s="344"/>
      <c r="C4" s="344"/>
      <c r="D4" s="344"/>
      <c r="E4" s="344"/>
      <c r="F4" s="344"/>
      <c r="G4" s="344"/>
      <c r="H4" s="344"/>
      <c r="I4" s="344"/>
    </row>
    <row r="5" spans="1:9" ht="16.5" customHeight="1" x14ac:dyDescent="0.3">
      <c r="A5" s="344"/>
      <c r="B5" s="344"/>
      <c r="C5" s="344"/>
      <c r="D5" s="344"/>
      <c r="E5" s="344"/>
      <c r="F5" s="344"/>
      <c r="G5" s="344"/>
      <c r="H5" s="344"/>
      <c r="I5" s="344"/>
    </row>
    <row r="6" spans="1:9" ht="16.5" customHeight="1" x14ac:dyDescent="0.3"/>
    <row r="7" spans="1:9" ht="15" customHeight="1" x14ac:dyDescent="0.3">
      <c r="A7" s="154"/>
      <c r="B7" s="154"/>
      <c r="C7" s="154"/>
      <c r="D7" s="154"/>
      <c r="E7" s="154"/>
      <c r="F7" s="154"/>
      <c r="G7" s="154"/>
      <c r="H7" s="345" t="s">
        <v>870</v>
      </c>
      <c r="I7" s="346"/>
    </row>
    <row r="8" spans="1:9" ht="15" customHeight="1" x14ac:dyDescent="0.3">
      <c r="A8" s="171"/>
      <c r="B8" s="172"/>
      <c r="C8" s="173" t="s">
        <v>871</v>
      </c>
      <c r="D8" s="347" t="s">
        <v>872</v>
      </c>
      <c r="E8" s="348"/>
      <c r="F8" s="173" t="s">
        <v>1008</v>
      </c>
      <c r="G8" s="347" t="s">
        <v>873</v>
      </c>
      <c r="H8" s="349"/>
      <c r="I8" s="348"/>
    </row>
    <row r="9" spans="1:9" ht="82.5" customHeight="1" x14ac:dyDescent="0.3">
      <c r="A9" s="174" t="s">
        <v>913</v>
      </c>
      <c r="B9" s="175" t="s">
        <v>708</v>
      </c>
      <c r="C9" s="176" t="s">
        <v>914</v>
      </c>
      <c r="D9" s="177" t="s">
        <v>875</v>
      </c>
      <c r="E9" s="177" t="s">
        <v>876</v>
      </c>
      <c r="F9" s="177" t="s">
        <v>877</v>
      </c>
      <c r="G9" s="177" t="s">
        <v>1011</v>
      </c>
      <c r="H9" s="177" t="s">
        <v>1009</v>
      </c>
      <c r="I9" s="177" t="s">
        <v>1010</v>
      </c>
    </row>
    <row r="10" spans="1:9" ht="15" customHeight="1" x14ac:dyDescent="0.3">
      <c r="A10" s="178">
        <v>1</v>
      </c>
      <c r="B10" s="179">
        <v>1</v>
      </c>
      <c r="C10" s="179">
        <v>2</v>
      </c>
      <c r="D10" s="179">
        <v>3</v>
      </c>
      <c r="E10" s="179">
        <v>4</v>
      </c>
      <c r="F10" s="179">
        <v>5</v>
      </c>
      <c r="G10" s="179" t="s">
        <v>915</v>
      </c>
      <c r="H10" s="179" t="s">
        <v>916</v>
      </c>
      <c r="I10" s="179" t="s">
        <v>917</v>
      </c>
    </row>
    <row r="11" spans="1:9" ht="18.75" customHeight="1" x14ac:dyDescent="0.3">
      <c r="A11" s="180">
        <v>1000</v>
      </c>
      <c r="B11" s="181" t="s">
        <v>918</v>
      </c>
      <c r="C11" s="182">
        <f t="shared" ref="C11:I11" si="0">SUM(C12,C48,C67)</f>
        <v>5161869.1533000004</v>
      </c>
      <c r="D11" s="182">
        <f t="shared" si="0"/>
        <v>4717234.7709999997</v>
      </c>
      <c r="E11" s="182">
        <f t="shared" si="0"/>
        <v>5121235.5900000008</v>
      </c>
      <c r="F11" s="182">
        <f t="shared" si="0"/>
        <v>4673481.3920000009</v>
      </c>
      <c r="G11" s="182">
        <f t="shared" si="0"/>
        <v>-489087.76129999995</v>
      </c>
      <c r="H11" s="182">
        <f t="shared" si="0"/>
        <v>-44453.378999999884</v>
      </c>
      <c r="I11" s="182">
        <f t="shared" si="0"/>
        <v>-448454.19799999986</v>
      </c>
    </row>
    <row r="12" spans="1:9" ht="18.75" customHeight="1" x14ac:dyDescent="0.3">
      <c r="A12" s="183">
        <v>1100</v>
      </c>
      <c r="B12" s="184" t="s">
        <v>919</v>
      </c>
      <c r="C12" s="182">
        <f t="shared" ref="C12:I12" si="1">SUM(C13,C17,C19,C39,C42)</f>
        <v>974936.02069999999</v>
      </c>
      <c r="D12" s="182">
        <f t="shared" si="1"/>
        <v>1145986.9709999999</v>
      </c>
      <c r="E12" s="182">
        <f t="shared" si="1"/>
        <v>1176886.69</v>
      </c>
      <c r="F12" s="182">
        <f t="shared" si="1"/>
        <v>1262045.4060000002</v>
      </c>
      <c r="G12" s="182">
        <f t="shared" si="1"/>
        <v>286409.38530000002</v>
      </c>
      <c r="H12" s="182">
        <f t="shared" si="1"/>
        <v>115358.43500000001</v>
      </c>
      <c r="I12" s="182">
        <f t="shared" si="1"/>
        <v>84458.716</v>
      </c>
    </row>
    <row r="13" spans="1:9" ht="18.75" customHeight="1" x14ac:dyDescent="0.3">
      <c r="A13" s="183">
        <v>1110</v>
      </c>
      <c r="B13" s="184" t="s">
        <v>920</v>
      </c>
      <c r="C13" s="182">
        <f t="shared" ref="C13:I13" si="2">SUM(C14,C15,C16)</f>
        <v>143472.14199999999</v>
      </c>
      <c r="D13" s="182">
        <f t="shared" si="2"/>
        <v>144570.11199999999</v>
      </c>
      <c r="E13" s="182">
        <f t="shared" si="2"/>
        <v>175469.83100000001</v>
      </c>
      <c r="F13" s="182">
        <f t="shared" si="2"/>
        <v>212310.76500000001</v>
      </c>
      <c r="G13" s="182">
        <f t="shared" si="2"/>
        <v>68838.623000000021</v>
      </c>
      <c r="H13" s="182">
        <f t="shared" si="2"/>
        <v>67740.65300000002</v>
      </c>
      <c r="I13" s="182">
        <f t="shared" si="2"/>
        <v>36840.934000000008</v>
      </c>
    </row>
    <row r="14" spans="1:9" ht="39.950000000000003" customHeight="1" x14ac:dyDescent="0.3">
      <c r="A14" s="185">
        <v>1111</v>
      </c>
      <c r="B14" s="138" t="s">
        <v>921</v>
      </c>
      <c r="C14" s="186">
        <v>36587.927299999996</v>
      </c>
      <c r="D14" s="186">
        <v>0</v>
      </c>
      <c r="E14" s="186">
        <v>0</v>
      </c>
      <c r="F14" s="186">
        <f>+'1. Ekamutner'!D19</f>
        <v>0</v>
      </c>
      <c r="G14" s="187">
        <f>+F14-C14</f>
        <v>-36587.927299999996</v>
      </c>
      <c r="H14" s="187">
        <f>+F14-D14</f>
        <v>0</v>
      </c>
      <c r="I14" s="187">
        <f>+F14-E14</f>
        <v>0</v>
      </c>
    </row>
    <row r="15" spans="1:9" ht="32.25" customHeight="1" x14ac:dyDescent="0.3">
      <c r="A15" s="185">
        <v>1112</v>
      </c>
      <c r="B15" s="138" t="s">
        <v>710</v>
      </c>
      <c r="C15" s="186">
        <v>16423.3986</v>
      </c>
      <c r="D15" s="186">
        <v>0</v>
      </c>
      <c r="E15" s="186">
        <v>0</v>
      </c>
      <c r="F15" s="186">
        <f>+'1. Ekamutner'!D20</f>
        <v>0</v>
      </c>
      <c r="G15" s="187">
        <f>+F15-C15</f>
        <v>-16423.3986</v>
      </c>
      <c r="H15" s="187">
        <f>+F15-D15</f>
        <v>0</v>
      </c>
      <c r="I15" s="187">
        <f>+F15-E15</f>
        <v>0</v>
      </c>
    </row>
    <row r="16" spans="1:9" ht="21" customHeight="1" x14ac:dyDescent="0.3">
      <c r="A16" s="185">
        <v>1113</v>
      </c>
      <c r="B16" s="138" t="s">
        <v>839</v>
      </c>
      <c r="C16" s="186">
        <v>90460.816099999996</v>
      </c>
      <c r="D16" s="186">
        <v>144570.11199999999</v>
      </c>
      <c r="E16" s="186">
        <v>175469.83100000001</v>
      </c>
      <c r="F16" s="186">
        <f>+'1. Ekamutner'!D21</f>
        <v>212310.76500000001</v>
      </c>
      <c r="G16" s="187">
        <f>+F16-C16</f>
        <v>121849.94890000002</v>
      </c>
      <c r="H16" s="187">
        <f>+F16-D16</f>
        <v>67740.65300000002</v>
      </c>
      <c r="I16" s="187">
        <f>+F16-E16</f>
        <v>36840.934000000008</v>
      </c>
    </row>
    <row r="17" spans="1:9" ht="22.5" customHeight="1" x14ac:dyDescent="0.3">
      <c r="A17" s="183">
        <v>1120</v>
      </c>
      <c r="B17" s="184" t="s">
        <v>922</v>
      </c>
      <c r="C17" s="182">
        <f t="shared" ref="C17:I17" si="3">SUM(C18)</f>
        <v>699668.39569999999</v>
      </c>
      <c r="D17" s="182">
        <f t="shared" si="3"/>
        <v>854585.65899999999</v>
      </c>
      <c r="E17" s="182">
        <f t="shared" si="3"/>
        <v>854585.65899999999</v>
      </c>
      <c r="F17" s="182">
        <f t="shared" si="3"/>
        <v>864469.74699999997</v>
      </c>
      <c r="G17" s="182">
        <f t="shared" si="3"/>
        <v>164801.35129999998</v>
      </c>
      <c r="H17" s="182">
        <f t="shared" si="3"/>
        <v>9884.0879999999888</v>
      </c>
      <c r="I17" s="182">
        <f t="shared" si="3"/>
        <v>9884.0879999999888</v>
      </c>
    </row>
    <row r="18" spans="1:9" ht="21" customHeight="1" x14ac:dyDescent="0.3">
      <c r="A18" s="185">
        <v>1121</v>
      </c>
      <c r="B18" s="138" t="s">
        <v>923</v>
      </c>
      <c r="C18" s="186">
        <v>699668.39569999999</v>
      </c>
      <c r="D18" s="186">
        <v>854585.65899999999</v>
      </c>
      <c r="E18" s="186">
        <v>854585.65899999999</v>
      </c>
      <c r="F18" s="186">
        <f>+'1. Ekamutner'!D23</f>
        <v>864469.74699999997</v>
      </c>
      <c r="G18" s="187">
        <f>+F18-C18</f>
        <v>164801.35129999998</v>
      </c>
      <c r="H18" s="187">
        <f>+F18-D18</f>
        <v>9884.0879999999888</v>
      </c>
      <c r="I18" s="187">
        <f>+F18-E18</f>
        <v>9884.0879999999888</v>
      </c>
    </row>
    <row r="19" spans="1:9" ht="20.25" customHeight="1" x14ac:dyDescent="0.3">
      <c r="A19" s="183">
        <v>1130</v>
      </c>
      <c r="B19" s="184" t="s">
        <v>924</v>
      </c>
      <c r="C19" s="182">
        <f t="shared" ref="C19:I19" si="4">SUM(C20:C38)</f>
        <v>84781.394</v>
      </c>
      <c r="D19" s="182">
        <f t="shared" si="4"/>
        <v>109031.2</v>
      </c>
      <c r="E19" s="182">
        <f t="shared" si="4"/>
        <v>109031.2</v>
      </c>
      <c r="F19" s="182">
        <f t="shared" si="4"/>
        <v>133764.894</v>
      </c>
      <c r="G19" s="182">
        <f t="shared" si="4"/>
        <v>48283.5</v>
      </c>
      <c r="H19" s="182">
        <f t="shared" si="4"/>
        <v>24033.694000000003</v>
      </c>
      <c r="I19" s="182">
        <f t="shared" si="4"/>
        <v>24033.694000000003</v>
      </c>
    </row>
    <row r="20" spans="1:9" ht="45.75" customHeight="1" x14ac:dyDescent="0.3">
      <c r="A20" s="185">
        <v>11301</v>
      </c>
      <c r="B20" s="138" t="s">
        <v>925</v>
      </c>
      <c r="C20" s="186">
        <v>3323</v>
      </c>
      <c r="D20" s="186">
        <v>10405</v>
      </c>
      <c r="E20" s="186">
        <v>10405</v>
      </c>
      <c r="F20" s="186">
        <f>+'1. Ekamutner'!D26</f>
        <v>19625</v>
      </c>
      <c r="G20" s="187">
        <f t="shared" ref="G20:G36" si="5">+F20-C20</f>
        <v>16302</v>
      </c>
      <c r="H20" s="187">
        <f t="shared" ref="H20:H36" si="6">+F20-D20</f>
        <v>9220</v>
      </c>
      <c r="I20" s="187">
        <f t="shared" ref="I20:I36" si="7">+F20-E20</f>
        <v>9220</v>
      </c>
    </row>
    <row r="21" spans="1:9" ht="77.25" customHeight="1" x14ac:dyDescent="0.3">
      <c r="A21" s="185">
        <v>11302</v>
      </c>
      <c r="B21" s="138" t="s">
        <v>926</v>
      </c>
      <c r="C21" s="186">
        <v>921</v>
      </c>
      <c r="D21" s="186">
        <v>84</v>
      </c>
      <c r="E21" s="186">
        <v>84</v>
      </c>
      <c r="F21" s="186">
        <f>+'1. Ekamutner'!D29</f>
        <v>84</v>
      </c>
      <c r="G21" s="187">
        <f t="shared" si="5"/>
        <v>-837</v>
      </c>
      <c r="H21" s="187">
        <f t="shared" si="6"/>
        <v>0</v>
      </c>
      <c r="I21" s="187">
        <f t="shared" si="7"/>
        <v>0</v>
      </c>
    </row>
    <row r="22" spans="1:9" ht="45" customHeight="1" x14ac:dyDescent="0.3">
      <c r="A22" s="185">
        <v>11303</v>
      </c>
      <c r="B22" s="138" t="s">
        <v>927</v>
      </c>
      <c r="C22" s="186">
        <v>106.7</v>
      </c>
      <c r="D22" s="186">
        <v>35</v>
      </c>
      <c r="E22" s="186">
        <v>35</v>
      </c>
      <c r="F22" s="186">
        <f>+'1. Ekamutner'!D30</f>
        <v>35</v>
      </c>
      <c r="G22" s="187">
        <f t="shared" si="5"/>
        <v>-71.7</v>
      </c>
      <c r="H22" s="187">
        <f t="shared" si="6"/>
        <v>0</v>
      </c>
      <c r="I22" s="187">
        <f t="shared" si="7"/>
        <v>0</v>
      </c>
    </row>
    <row r="23" spans="1:9" ht="90" customHeight="1" x14ac:dyDescent="0.3">
      <c r="A23" s="185">
        <v>11304</v>
      </c>
      <c r="B23" s="138" t="s">
        <v>928</v>
      </c>
      <c r="C23" s="186">
        <v>12275</v>
      </c>
      <c r="D23" s="186">
        <v>12900</v>
      </c>
      <c r="E23" s="186">
        <v>12900</v>
      </c>
      <c r="F23" s="186">
        <f>+'1. Ekamutner'!D31</f>
        <v>15600</v>
      </c>
      <c r="G23" s="187">
        <f t="shared" si="5"/>
        <v>3325</v>
      </c>
      <c r="H23" s="187">
        <f t="shared" si="6"/>
        <v>2700</v>
      </c>
      <c r="I23" s="187">
        <f t="shared" si="7"/>
        <v>2700</v>
      </c>
    </row>
    <row r="24" spans="1:9" ht="93.75" customHeight="1" x14ac:dyDescent="0.3">
      <c r="A24" s="185">
        <v>11305</v>
      </c>
      <c r="B24" s="138" t="s">
        <v>929</v>
      </c>
      <c r="C24" s="186">
        <v>1565</v>
      </c>
      <c r="D24" s="186">
        <v>1740</v>
      </c>
      <c r="E24" s="186">
        <v>1740</v>
      </c>
      <c r="F24" s="186">
        <f>+'1. Ekamutner'!D32</f>
        <v>2160</v>
      </c>
      <c r="G24" s="187">
        <f t="shared" si="5"/>
        <v>595</v>
      </c>
      <c r="H24" s="187">
        <f t="shared" si="6"/>
        <v>420</v>
      </c>
      <c r="I24" s="187">
        <f t="shared" si="7"/>
        <v>420</v>
      </c>
    </row>
    <row r="25" spans="1:9" ht="61.5" customHeight="1" x14ac:dyDescent="0.3">
      <c r="A25" s="185">
        <v>11306</v>
      </c>
      <c r="B25" s="138" t="s">
        <v>930</v>
      </c>
      <c r="C25" s="186">
        <v>1750</v>
      </c>
      <c r="D25" s="186">
        <v>1750</v>
      </c>
      <c r="E25" s="186">
        <v>1750</v>
      </c>
      <c r="F25" s="186">
        <f>+'1. Ekamutner'!D33</f>
        <v>1900</v>
      </c>
      <c r="G25" s="187">
        <f t="shared" si="5"/>
        <v>150</v>
      </c>
      <c r="H25" s="187">
        <f t="shared" si="6"/>
        <v>150</v>
      </c>
      <c r="I25" s="187">
        <f t="shared" si="7"/>
        <v>150</v>
      </c>
    </row>
    <row r="26" spans="1:9" ht="45.75" customHeight="1" x14ac:dyDescent="0.3">
      <c r="A26" s="185">
        <v>11307</v>
      </c>
      <c r="B26" s="138" t="s">
        <v>656</v>
      </c>
      <c r="C26" s="186">
        <v>23491</v>
      </c>
      <c r="D26" s="186">
        <v>29988</v>
      </c>
      <c r="E26" s="186">
        <v>29988</v>
      </c>
      <c r="F26" s="186">
        <f>+'1. Ekamutner'!D34</f>
        <v>29760</v>
      </c>
      <c r="G26" s="187">
        <f t="shared" si="5"/>
        <v>6269</v>
      </c>
      <c r="H26" s="187">
        <f t="shared" si="6"/>
        <v>-228</v>
      </c>
      <c r="I26" s="187">
        <f t="shared" si="7"/>
        <v>-228</v>
      </c>
    </row>
    <row r="27" spans="1:9" ht="89.25" customHeight="1" x14ac:dyDescent="0.3">
      <c r="A27" s="185">
        <v>11308</v>
      </c>
      <c r="B27" s="138" t="s">
        <v>931</v>
      </c>
      <c r="C27" s="186">
        <v>2058</v>
      </c>
      <c r="D27" s="186">
        <v>2646</v>
      </c>
      <c r="E27" s="186">
        <v>2646</v>
      </c>
      <c r="F27" s="186">
        <f>+'1. Ekamutner'!D35</f>
        <v>4139.0940000000001</v>
      </c>
      <c r="G27" s="187">
        <f t="shared" si="5"/>
        <v>2081.0940000000001</v>
      </c>
      <c r="H27" s="187">
        <f t="shared" si="6"/>
        <v>1493.0940000000001</v>
      </c>
      <c r="I27" s="187">
        <f t="shared" si="7"/>
        <v>1493.0940000000001</v>
      </c>
    </row>
    <row r="28" spans="1:9" ht="77.25" customHeight="1" x14ac:dyDescent="0.3">
      <c r="A28" s="185">
        <v>11309</v>
      </c>
      <c r="B28" s="138" t="s">
        <v>932</v>
      </c>
      <c r="C28" s="186">
        <v>2025</v>
      </c>
      <c r="D28" s="186">
        <v>2925</v>
      </c>
      <c r="E28" s="186">
        <v>2925</v>
      </c>
      <c r="F28" s="186">
        <f>+'1. Ekamutner'!D36</f>
        <v>3000</v>
      </c>
      <c r="G28" s="187">
        <f t="shared" si="5"/>
        <v>975</v>
      </c>
      <c r="H28" s="187">
        <f t="shared" si="6"/>
        <v>75</v>
      </c>
      <c r="I28" s="187">
        <f t="shared" si="7"/>
        <v>75</v>
      </c>
    </row>
    <row r="29" spans="1:9" ht="46.5" customHeight="1" x14ac:dyDescent="0.3">
      <c r="A29" s="185">
        <v>11310</v>
      </c>
      <c r="B29" s="138" t="s">
        <v>933</v>
      </c>
      <c r="C29" s="186">
        <v>3172</v>
      </c>
      <c r="D29" s="186">
        <v>2635.2</v>
      </c>
      <c r="E29" s="186">
        <v>2635.2</v>
      </c>
      <c r="F29" s="186">
        <f>+'1. Ekamutner'!D37</f>
        <v>4096.8</v>
      </c>
      <c r="G29" s="187">
        <f t="shared" si="5"/>
        <v>924.80000000000018</v>
      </c>
      <c r="H29" s="187">
        <f t="shared" si="6"/>
        <v>1461.6000000000004</v>
      </c>
      <c r="I29" s="187">
        <f t="shared" si="7"/>
        <v>1461.6000000000004</v>
      </c>
    </row>
    <row r="30" spans="1:9" ht="45" customHeight="1" x14ac:dyDescent="0.3">
      <c r="A30" s="185">
        <v>11311</v>
      </c>
      <c r="B30" s="138" t="s">
        <v>934</v>
      </c>
      <c r="C30" s="186">
        <v>330</v>
      </c>
      <c r="D30" s="186">
        <v>2250</v>
      </c>
      <c r="E30" s="186">
        <v>2250</v>
      </c>
      <c r="F30" s="186">
        <f>+'1. Ekamutner'!D38</f>
        <v>2250</v>
      </c>
      <c r="G30" s="187">
        <f t="shared" si="5"/>
        <v>1920</v>
      </c>
      <c r="H30" s="187">
        <f t="shared" si="6"/>
        <v>0</v>
      </c>
      <c r="I30" s="187">
        <f t="shared" si="7"/>
        <v>0</v>
      </c>
    </row>
    <row r="31" spans="1:9" ht="91.5" customHeight="1" x14ac:dyDescent="0.3">
      <c r="A31" s="185">
        <v>11312</v>
      </c>
      <c r="B31" s="138" t="s">
        <v>935</v>
      </c>
      <c r="C31" s="186">
        <v>33344.694000000003</v>
      </c>
      <c r="D31" s="186">
        <v>40833</v>
      </c>
      <c r="E31" s="186">
        <v>40833</v>
      </c>
      <c r="F31" s="186">
        <f>+'1. Ekamutner'!D39</f>
        <v>49275</v>
      </c>
      <c r="G31" s="187">
        <f t="shared" si="5"/>
        <v>15930.305999999997</v>
      </c>
      <c r="H31" s="187">
        <f t="shared" si="6"/>
        <v>8442</v>
      </c>
      <c r="I31" s="187">
        <f t="shared" si="7"/>
        <v>8442</v>
      </c>
    </row>
    <row r="32" spans="1:9" ht="100.5" customHeight="1" x14ac:dyDescent="0.3">
      <c r="A32" s="185">
        <v>11313</v>
      </c>
      <c r="B32" s="138" t="s">
        <v>936</v>
      </c>
      <c r="C32" s="186">
        <v>200</v>
      </c>
      <c r="D32" s="186">
        <v>200</v>
      </c>
      <c r="E32" s="186">
        <v>200</v>
      </c>
      <c r="F32" s="186">
        <f>+'1. Ekamutner'!D40</f>
        <v>400</v>
      </c>
      <c r="G32" s="187">
        <f t="shared" si="5"/>
        <v>200</v>
      </c>
      <c r="H32" s="187">
        <f t="shared" si="6"/>
        <v>200</v>
      </c>
      <c r="I32" s="187">
        <f t="shared" si="7"/>
        <v>200</v>
      </c>
    </row>
    <row r="33" spans="1:9" ht="59.25" customHeight="1" x14ac:dyDescent="0.3">
      <c r="A33" s="185">
        <v>11314</v>
      </c>
      <c r="B33" s="138" t="s">
        <v>937</v>
      </c>
      <c r="C33" s="186">
        <v>120</v>
      </c>
      <c r="D33" s="186">
        <v>140</v>
      </c>
      <c r="E33" s="186">
        <v>140</v>
      </c>
      <c r="F33" s="186">
        <f>+'1. Ekamutner'!D41</f>
        <v>140</v>
      </c>
      <c r="G33" s="187">
        <f t="shared" si="5"/>
        <v>20</v>
      </c>
      <c r="H33" s="187">
        <f t="shared" si="6"/>
        <v>0</v>
      </c>
      <c r="I33" s="187">
        <f t="shared" si="7"/>
        <v>0</v>
      </c>
    </row>
    <row r="34" spans="1:9" ht="39.950000000000003" customHeight="1" x14ac:dyDescent="0.3">
      <c r="A34" s="185">
        <v>11315</v>
      </c>
      <c r="B34" s="138" t="s">
        <v>938</v>
      </c>
      <c r="C34" s="186">
        <v>100</v>
      </c>
      <c r="D34" s="186">
        <v>500</v>
      </c>
      <c r="E34" s="186">
        <v>500</v>
      </c>
      <c r="F34" s="186">
        <f>+'1. Ekamutner'!D42</f>
        <v>500</v>
      </c>
      <c r="G34" s="187">
        <f t="shared" si="5"/>
        <v>400</v>
      </c>
      <c r="H34" s="187">
        <f t="shared" si="6"/>
        <v>0</v>
      </c>
      <c r="I34" s="187">
        <f t="shared" si="7"/>
        <v>0</v>
      </c>
    </row>
    <row r="35" spans="1:9" ht="39.950000000000003" customHeight="1" x14ac:dyDescent="0.3">
      <c r="A35" s="185">
        <v>11316</v>
      </c>
      <c r="B35" s="138" t="s">
        <v>939</v>
      </c>
      <c r="C35" s="186">
        <v>0</v>
      </c>
      <c r="D35" s="186">
        <v>0</v>
      </c>
      <c r="E35" s="186">
        <v>0</v>
      </c>
      <c r="F35" s="186">
        <f>+'1. Ekamutner'!D43</f>
        <v>0</v>
      </c>
      <c r="G35" s="187">
        <f t="shared" si="5"/>
        <v>0</v>
      </c>
      <c r="H35" s="187">
        <f t="shared" si="6"/>
        <v>0</v>
      </c>
      <c r="I35" s="187">
        <f t="shared" si="7"/>
        <v>0</v>
      </c>
    </row>
    <row r="36" spans="1:9" ht="48" customHeight="1" x14ac:dyDescent="0.3">
      <c r="A36" s="185">
        <v>11317</v>
      </c>
      <c r="B36" s="138" t="s">
        <v>940</v>
      </c>
      <c r="C36" s="186">
        <v>0</v>
      </c>
      <c r="D36" s="186">
        <v>0</v>
      </c>
      <c r="E36" s="186">
        <v>0</v>
      </c>
      <c r="F36" s="186">
        <f>+'1. Ekamutner'!D44</f>
        <v>100</v>
      </c>
      <c r="G36" s="187">
        <f t="shared" si="5"/>
        <v>100</v>
      </c>
      <c r="H36" s="187">
        <f t="shared" si="6"/>
        <v>100</v>
      </c>
      <c r="I36" s="187">
        <f t="shared" si="7"/>
        <v>100</v>
      </c>
    </row>
    <row r="37" spans="1:9" ht="24.75" customHeight="1" x14ac:dyDescent="0.3">
      <c r="A37" s="183">
        <v>1140</v>
      </c>
      <c r="B37" s="184" t="s">
        <v>1012</v>
      </c>
      <c r="C37" s="186">
        <v>0</v>
      </c>
      <c r="D37" s="186">
        <v>0</v>
      </c>
      <c r="E37" s="186">
        <v>0</v>
      </c>
      <c r="F37" s="186">
        <f>+'1. Ekamutner'!D45</f>
        <v>700</v>
      </c>
      <c r="G37" s="187"/>
      <c r="H37" s="187"/>
      <c r="I37" s="187"/>
    </row>
    <row r="38" spans="1:9" ht="39.950000000000003" customHeight="1" x14ac:dyDescent="0.3">
      <c r="A38" s="185">
        <v>1141</v>
      </c>
      <c r="B38" s="138" t="s">
        <v>1013</v>
      </c>
      <c r="C38" s="186">
        <v>0</v>
      </c>
      <c r="D38" s="186">
        <v>0</v>
      </c>
      <c r="E38" s="186">
        <v>0</v>
      </c>
      <c r="F38" s="186">
        <f>+'1. Ekamutner'!D46</f>
        <v>0</v>
      </c>
      <c r="G38" s="187"/>
      <c r="H38" s="187"/>
      <c r="I38" s="187"/>
    </row>
    <row r="39" spans="1:9" ht="39.950000000000003" customHeight="1" x14ac:dyDescent="0.3">
      <c r="A39" s="185">
        <v>1142</v>
      </c>
      <c r="B39" s="184" t="s">
        <v>941</v>
      </c>
      <c r="C39" s="182">
        <f t="shared" ref="C39:I39" si="8">SUM(C40,C41)</f>
        <v>47014.089</v>
      </c>
      <c r="D39" s="182">
        <f t="shared" si="8"/>
        <v>37800</v>
      </c>
      <c r="E39" s="182">
        <f t="shared" si="8"/>
        <v>37800</v>
      </c>
      <c r="F39" s="182">
        <f t="shared" si="8"/>
        <v>51500</v>
      </c>
      <c r="G39" s="182">
        <f t="shared" si="8"/>
        <v>4485.9109999999982</v>
      </c>
      <c r="H39" s="182">
        <f t="shared" si="8"/>
        <v>13700</v>
      </c>
      <c r="I39" s="182">
        <f t="shared" si="8"/>
        <v>13700</v>
      </c>
    </row>
    <row r="40" spans="1:9" ht="39.950000000000003" customHeight="1" x14ac:dyDescent="0.3">
      <c r="A40" s="183">
        <v>1150</v>
      </c>
      <c r="B40" s="138" t="s">
        <v>942</v>
      </c>
      <c r="C40" s="186">
        <v>11859.1</v>
      </c>
      <c r="D40" s="186">
        <v>12500</v>
      </c>
      <c r="E40" s="186">
        <v>12500</v>
      </c>
      <c r="F40" s="186">
        <f>+'1. Ekamutner'!D49</f>
        <v>12500</v>
      </c>
      <c r="G40" s="187">
        <f>+F40-C40</f>
        <v>640.89999999999964</v>
      </c>
      <c r="H40" s="187">
        <f>+F40-D40</f>
        <v>0</v>
      </c>
      <c r="I40" s="187">
        <f>+F40-E40</f>
        <v>0</v>
      </c>
    </row>
    <row r="41" spans="1:9" ht="39.950000000000003" customHeight="1" x14ac:dyDescent="0.3">
      <c r="A41" s="183">
        <v>1151</v>
      </c>
      <c r="B41" s="138" t="s">
        <v>943</v>
      </c>
      <c r="C41" s="186">
        <v>35154.989000000001</v>
      </c>
      <c r="D41" s="186">
        <v>25300</v>
      </c>
      <c r="E41" s="186">
        <v>25300</v>
      </c>
      <c r="F41" s="186">
        <f>+'1. Ekamutner'!D50</f>
        <v>39000</v>
      </c>
      <c r="G41" s="187">
        <f>+F41-C41</f>
        <v>3845.0109999999986</v>
      </c>
      <c r="H41" s="187">
        <f>+F41-D41</f>
        <v>13700</v>
      </c>
      <c r="I41" s="187">
        <f>+F41-E41</f>
        <v>13700</v>
      </c>
    </row>
    <row r="42" spans="1:9" ht="39.950000000000003" customHeight="1" x14ac:dyDescent="0.3">
      <c r="A42" s="185">
        <v>1152</v>
      </c>
      <c r="B42" s="184" t="s">
        <v>944</v>
      </c>
      <c r="C42" s="182">
        <f t="shared" ref="C42:I42" si="9">SUM(C43,C47)</f>
        <v>0</v>
      </c>
      <c r="D42" s="182">
        <f t="shared" si="9"/>
        <v>0</v>
      </c>
      <c r="E42" s="182">
        <f t="shared" si="9"/>
        <v>0</v>
      </c>
      <c r="F42" s="182">
        <f t="shared" si="9"/>
        <v>0</v>
      </c>
      <c r="G42" s="182">
        <f t="shared" si="9"/>
        <v>0</v>
      </c>
      <c r="H42" s="182">
        <f t="shared" si="9"/>
        <v>0</v>
      </c>
      <c r="I42" s="182">
        <f t="shared" si="9"/>
        <v>0</v>
      </c>
    </row>
    <row r="43" spans="1:9" ht="39.950000000000003" customHeight="1" x14ac:dyDescent="0.3">
      <c r="A43" s="185">
        <v>1153</v>
      </c>
      <c r="B43" s="184" t="s">
        <v>945</v>
      </c>
      <c r="C43" s="182">
        <f t="shared" ref="C43:I43" si="10">SUM(C44:C46)</f>
        <v>0</v>
      </c>
      <c r="D43" s="182">
        <f t="shared" si="10"/>
        <v>0</v>
      </c>
      <c r="E43" s="182">
        <f t="shared" si="10"/>
        <v>0</v>
      </c>
      <c r="F43" s="182">
        <f t="shared" si="10"/>
        <v>0</v>
      </c>
      <c r="G43" s="182">
        <f t="shared" si="10"/>
        <v>0</v>
      </c>
      <c r="H43" s="182">
        <f t="shared" si="10"/>
        <v>0</v>
      </c>
      <c r="I43" s="182">
        <f t="shared" si="10"/>
        <v>0</v>
      </c>
    </row>
    <row r="44" spans="1:9" ht="39.950000000000003" customHeight="1" x14ac:dyDescent="0.3">
      <c r="A44" s="185">
        <v>1154</v>
      </c>
      <c r="B44" s="138" t="s">
        <v>946</v>
      </c>
      <c r="C44" s="186">
        <v>0</v>
      </c>
      <c r="D44" s="186">
        <v>0</v>
      </c>
      <c r="E44" s="186">
        <v>0</v>
      </c>
      <c r="F44" s="186"/>
      <c r="G44" s="187">
        <f>+F44-C44</f>
        <v>0</v>
      </c>
      <c r="H44" s="187">
        <f>+F44-D44</f>
        <v>0</v>
      </c>
      <c r="I44" s="187">
        <f>+F44-E44</f>
        <v>0</v>
      </c>
    </row>
    <row r="45" spans="1:9" ht="39.950000000000003" customHeight="1" x14ac:dyDescent="0.3">
      <c r="A45" s="185">
        <v>1155</v>
      </c>
      <c r="B45" s="138" t="s">
        <v>947</v>
      </c>
      <c r="C45" s="186">
        <v>0</v>
      </c>
      <c r="D45" s="186">
        <v>0</v>
      </c>
      <c r="E45" s="186">
        <v>0</v>
      </c>
      <c r="F45" s="186"/>
      <c r="G45" s="187">
        <f>+F45-C45</f>
        <v>0</v>
      </c>
      <c r="H45" s="187">
        <f>+F45-D45</f>
        <v>0</v>
      </c>
      <c r="I45" s="187">
        <f>+F45-E45</f>
        <v>0</v>
      </c>
    </row>
    <row r="46" spans="1:9" ht="22.5" customHeight="1" x14ac:dyDescent="0.3">
      <c r="A46" s="183">
        <v>1200</v>
      </c>
      <c r="B46" s="138" t="s">
        <v>948</v>
      </c>
      <c r="C46" s="186">
        <v>0</v>
      </c>
      <c r="D46" s="186">
        <v>0</v>
      </c>
      <c r="E46" s="186">
        <v>0</v>
      </c>
      <c r="F46" s="186"/>
      <c r="G46" s="187">
        <f>+F46-C46</f>
        <v>0</v>
      </c>
      <c r="H46" s="187">
        <f>+F46-D46</f>
        <v>0</v>
      </c>
      <c r="I46" s="187">
        <f>+F46-E46</f>
        <v>0</v>
      </c>
    </row>
    <row r="47" spans="1:9" ht="39.950000000000003" customHeight="1" x14ac:dyDescent="0.3">
      <c r="A47" s="183">
        <v>1210</v>
      </c>
      <c r="B47" s="138" t="s">
        <v>949</v>
      </c>
      <c r="C47" s="186">
        <v>0</v>
      </c>
      <c r="D47" s="186">
        <v>0</v>
      </c>
      <c r="E47" s="186">
        <v>0</v>
      </c>
      <c r="F47" s="186"/>
      <c r="G47" s="187">
        <f>+F47-C47</f>
        <v>0</v>
      </c>
      <c r="H47" s="187">
        <f>+F47-D47</f>
        <v>0</v>
      </c>
      <c r="I47" s="187">
        <f>+F47-E47</f>
        <v>0</v>
      </c>
    </row>
    <row r="48" spans="1:9" ht="39.950000000000003" customHeight="1" x14ac:dyDescent="0.3">
      <c r="A48" s="185">
        <v>1211</v>
      </c>
      <c r="B48" s="184" t="s">
        <v>950</v>
      </c>
      <c r="C48" s="182">
        <f t="shared" ref="C48:I48" si="11">SUM(C49,C51,C53,C55,C57,C64)</f>
        <v>3492909.0760000004</v>
      </c>
      <c r="D48" s="182">
        <f t="shared" si="11"/>
        <v>2796598.1</v>
      </c>
      <c r="E48" s="182">
        <f t="shared" si="11"/>
        <v>3169699.2</v>
      </c>
      <c r="F48" s="182">
        <f t="shared" si="11"/>
        <v>2588469.7000000002</v>
      </c>
      <c r="G48" s="182">
        <f t="shared" si="11"/>
        <v>-904439.37599999993</v>
      </c>
      <c r="H48" s="182">
        <f t="shared" si="11"/>
        <v>-208128.39999999991</v>
      </c>
      <c r="I48" s="182">
        <f t="shared" si="11"/>
        <v>-581229.49999999988</v>
      </c>
    </row>
    <row r="49" spans="1:9" ht="39.950000000000003" customHeight="1" x14ac:dyDescent="0.3">
      <c r="A49" s="183">
        <v>1220</v>
      </c>
      <c r="B49" s="184" t="s">
        <v>951</v>
      </c>
      <c r="C49" s="182">
        <f t="shared" ref="C49:I51" si="12">SUM(C50)</f>
        <v>0</v>
      </c>
      <c r="D49" s="182">
        <f t="shared" si="12"/>
        <v>0</v>
      </c>
      <c r="E49" s="182">
        <f t="shared" si="12"/>
        <v>0</v>
      </c>
      <c r="F49" s="182">
        <f t="shared" si="12"/>
        <v>0</v>
      </c>
      <c r="G49" s="182">
        <f t="shared" si="12"/>
        <v>0</v>
      </c>
      <c r="H49" s="182">
        <f t="shared" si="12"/>
        <v>0</v>
      </c>
      <c r="I49" s="182">
        <f t="shared" si="12"/>
        <v>0</v>
      </c>
    </row>
    <row r="50" spans="1:9" ht="39.950000000000003" customHeight="1" x14ac:dyDescent="0.3">
      <c r="A50" s="185">
        <v>1221</v>
      </c>
      <c r="B50" s="138" t="s">
        <v>952</v>
      </c>
      <c r="C50" s="186">
        <v>0</v>
      </c>
      <c r="D50" s="186">
        <v>0</v>
      </c>
      <c r="E50" s="186">
        <v>0</v>
      </c>
      <c r="F50" s="186"/>
      <c r="G50" s="187">
        <f>+F50-C50</f>
        <v>0</v>
      </c>
      <c r="H50" s="187">
        <f>+F50-D50</f>
        <v>0</v>
      </c>
      <c r="I50" s="187">
        <f>+F50-E50</f>
        <v>0</v>
      </c>
    </row>
    <row r="51" spans="1:9" ht="39.950000000000003" customHeight="1" x14ac:dyDescent="0.3">
      <c r="A51" s="183">
        <v>1230</v>
      </c>
      <c r="B51" s="184" t="s">
        <v>725</v>
      </c>
      <c r="C51" s="182">
        <f t="shared" si="12"/>
        <v>0</v>
      </c>
      <c r="D51" s="182">
        <f t="shared" si="12"/>
        <v>0</v>
      </c>
      <c r="E51" s="182">
        <f t="shared" si="12"/>
        <v>0</v>
      </c>
      <c r="F51" s="182">
        <f t="shared" si="12"/>
        <v>0</v>
      </c>
      <c r="G51" s="182">
        <f t="shared" si="12"/>
        <v>0</v>
      </c>
      <c r="H51" s="182">
        <f t="shared" si="12"/>
        <v>0</v>
      </c>
      <c r="I51" s="182">
        <f t="shared" si="12"/>
        <v>0</v>
      </c>
    </row>
    <row r="52" spans="1:9" ht="39.950000000000003" customHeight="1" x14ac:dyDescent="0.3">
      <c r="A52" s="185">
        <v>1231</v>
      </c>
      <c r="B52" s="138" t="s">
        <v>953</v>
      </c>
      <c r="C52" s="186">
        <v>0</v>
      </c>
      <c r="D52" s="186">
        <v>0</v>
      </c>
      <c r="E52" s="186">
        <v>0</v>
      </c>
      <c r="F52" s="186"/>
      <c r="G52" s="187">
        <f>+F52-C52</f>
        <v>0</v>
      </c>
      <c r="H52" s="187">
        <f>+F52-D52</f>
        <v>0</v>
      </c>
      <c r="I52" s="187">
        <f>+F52-E52</f>
        <v>0</v>
      </c>
    </row>
    <row r="53" spans="1:9" ht="39.950000000000003" customHeight="1" x14ac:dyDescent="0.3">
      <c r="A53" s="183">
        <v>1240</v>
      </c>
      <c r="B53" s="184" t="s">
        <v>726</v>
      </c>
      <c r="C53" s="182">
        <f t="shared" ref="C53:I55" si="13">SUM(C54)</f>
        <v>0</v>
      </c>
      <c r="D53" s="182">
        <f t="shared" si="13"/>
        <v>0</v>
      </c>
      <c r="E53" s="182">
        <f t="shared" si="13"/>
        <v>0</v>
      </c>
      <c r="F53" s="182">
        <f t="shared" si="13"/>
        <v>0</v>
      </c>
      <c r="G53" s="182">
        <f t="shared" si="13"/>
        <v>0</v>
      </c>
      <c r="H53" s="182">
        <f t="shared" si="13"/>
        <v>0</v>
      </c>
      <c r="I53" s="182">
        <f t="shared" si="13"/>
        <v>0</v>
      </c>
    </row>
    <row r="54" spans="1:9" ht="39.950000000000003" customHeight="1" x14ac:dyDescent="0.3">
      <c r="A54" s="185">
        <v>1241</v>
      </c>
      <c r="B54" s="138" t="s">
        <v>954</v>
      </c>
      <c r="C54" s="186">
        <v>0</v>
      </c>
      <c r="D54" s="186">
        <v>0</v>
      </c>
      <c r="E54" s="186">
        <v>0</v>
      </c>
      <c r="F54" s="186"/>
      <c r="G54" s="187">
        <f>+F54-C54</f>
        <v>0</v>
      </c>
      <c r="H54" s="187">
        <f>+F54-D54</f>
        <v>0</v>
      </c>
      <c r="I54" s="187">
        <f>+F54-E54</f>
        <v>0</v>
      </c>
    </row>
    <row r="55" spans="1:9" ht="39.950000000000003" customHeight="1" x14ac:dyDescent="0.3">
      <c r="A55" s="183">
        <v>1250</v>
      </c>
      <c r="B55" s="184" t="s">
        <v>727</v>
      </c>
      <c r="C55" s="182">
        <f t="shared" si="13"/>
        <v>6123.9359999999997</v>
      </c>
      <c r="D55" s="182">
        <f t="shared" si="13"/>
        <v>0</v>
      </c>
      <c r="E55" s="182">
        <f t="shared" si="13"/>
        <v>0</v>
      </c>
      <c r="F55" s="182">
        <f t="shared" si="13"/>
        <v>0</v>
      </c>
      <c r="G55" s="182">
        <f t="shared" si="13"/>
        <v>-6123.9359999999997</v>
      </c>
      <c r="H55" s="182">
        <f t="shared" si="13"/>
        <v>0</v>
      </c>
      <c r="I55" s="182">
        <f t="shared" si="13"/>
        <v>0</v>
      </c>
    </row>
    <row r="56" spans="1:9" ht="43.5" customHeight="1" x14ac:dyDescent="0.3">
      <c r="A56" s="185">
        <v>1251</v>
      </c>
      <c r="B56" s="138" t="s">
        <v>955</v>
      </c>
      <c r="C56" s="186">
        <v>6123.9359999999997</v>
      </c>
      <c r="D56" s="186">
        <v>0</v>
      </c>
      <c r="E56" s="186">
        <v>0</v>
      </c>
      <c r="F56" s="186"/>
      <c r="G56" s="187">
        <f>+F56-C56</f>
        <v>-6123.9359999999997</v>
      </c>
      <c r="H56" s="187">
        <f>+F56-D56</f>
        <v>0</v>
      </c>
      <c r="I56" s="187">
        <f>+F56-E56</f>
        <v>0</v>
      </c>
    </row>
    <row r="57" spans="1:9" ht="39.950000000000003" customHeight="1" x14ac:dyDescent="0.3">
      <c r="A57" s="183">
        <v>1252</v>
      </c>
      <c r="B57" s="184" t="s">
        <v>956</v>
      </c>
      <c r="C57" s="182">
        <f t="shared" ref="C57:I57" si="14">SUM(C58,C59,C62,C63)</f>
        <v>2834763.6</v>
      </c>
      <c r="D57" s="182">
        <f t="shared" si="14"/>
        <v>2796598.1</v>
      </c>
      <c r="E57" s="182">
        <f t="shared" si="14"/>
        <v>2796598.1</v>
      </c>
      <c r="F57" s="182">
        <f t="shared" si="14"/>
        <v>2588469.7000000002</v>
      </c>
      <c r="G57" s="182">
        <f t="shared" si="14"/>
        <v>-246293.89999999991</v>
      </c>
      <c r="H57" s="182">
        <f t="shared" si="14"/>
        <v>-208128.39999999991</v>
      </c>
      <c r="I57" s="182">
        <f t="shared" si="14"/>
        <v>-208128.39999999991</v>
      </c>
    </row>
    <row r="58" spans="1:9" ht="39.950000000000003" customHeight="1" x14ac:dyDescent="0.3">
      <c r="A58" s="185">
        <v>1253</v>
      </c>
      <c r="B58" s="138" t="s">
        <v>957</v>
      </c>
      <c r="C58" s="186">
        <v>2834763.6</v>
      </c>
      <c r="D58" s="186">
        <v>2796598.1</v>
      </c>
      <c r="E58" s="186">
        <v>2796598.1</v>
      </c>
      <c r="F58" s="186">
        <f>+'1. Ekamutner'!D67</f>
        <v>2588469.7000000002</v>
      </c>
      <c r="G58" s="187">
        <f>+F58-C58</f>
        <v>-246293.89999999991</v>
      </c>
      <c r="H58" s="187">
        <f>+F58-D58</f>
        <v>-208128.39999999991</v>
      </c>
      <c r="I58" s="187">
        <f>+F58-E58</f>
        <v>-208128.39999999991</v>
      </c>
    </row>
    <row r="59" spans="1:9" ht="37.5" customHeight="1" x14ac:dyDescent="0.3">
      <c r="A59" s="185" t="s">
        <v>650</v>
      </c>
      <c r="B59" s="184" t="s">
        <v>958</v>
      </c>
      <c r="C59" s="182">
        <f t="shared" ref="C59:I59" si="15">SUM(C60:C61)</f>
        <v>0</v>
      </c>
      <c r="D59" s="182">
        <f t="shared" si="15"/>
        <v>0</v>
      </c>
      <c r="E59" s="182">
        <f t="shared" si="15"/>
        <v>0</v>
      </c>
      <c r="F59" s="182">
        <f t="shared" si="15"/>
        <v>0</v>
      </c>
      <c r="G59" s="182">
        <f t="shared" si="15"/>
        <v>0</v>
      </c>
      <c r="H59" s="182">
        <f t="shared" si="15"/>
        <v>0</v>
      </c>
      <c r="I59" s="182">
        <f t="shared" si="15"/>
        <v>0</v>
      </c>
    </row>
    <row r="60" spans="1:9" ht="45" customHeight="1" x14ac:dyDescent="0.3">
      <c r="A60" s="185">
        <v>1255</v>
      </c>
      <c r="B60" s="138" t="s">
        <v>959</v>
      </c>
      <c r="C60" s="186">
        <v>0</v>
      </c>
      <c r="D60" s="186">
        <v>0</v>
      </c>
      <c r="E60" s="186">
        <v>0</v>
      </c>
      <c r="F60" s="186"/>
      <c r="G60" s="187">
        <f t="shared" ref="G60:G66" si="16">+F60-C60</f>
        <v>0</v>
      </c>
      <c r="H60" s="187">
        <f t="shared" ref="H60:H66" si="17">+F60-D60</f>
        <v>0</v>
      </c>
      <c r="I60" s="187">
        <f t="shared" ref="I60:I66" si="18">+F60-E60</f>
        <v>0</v>
      </c>
    </row>
    <row r="61" spans="1:9" ht="39.950000000000003" customHeight="1" x14ac:dyDescent="0.3">
      <c r="A61" s="185">
        <v>1256</v>
      </c>
      <c r="B61" s="138" t="s">
        <v>960</v>
      </c>
      <c r="C61" s="186">
        <v>0</v>
      </c>
      <c r="D61" s="186">
        <v>0</v>
      </c>
      <c r="E61" s="186">
        <v>0</v>
      </c>
      <c r="F61" s="186"/>
      <c r="G61" s="187">
        <f t="shared" si="16"/>
        <v>0</v>
      </c>
      <c r="H61" s="187">
        <f t="shared" si="17"/>
        <v>0</v>
      </c>
      <c r="I61" s="187">
        <f t="shared" si="18"/>
        <v>0</v>
      </c>
    </row>
    <row r="62" spans="1:9" ht="39.950000000000003" customHeight="1" x14ac:dyDescent="0.3">
      <c r="A62" s="185">
        <v>1260</v>
      </c>
      <c r="B62" s="138" t="s">
        <v>961</v>
      </c>
      <c r="C62" s="186">
        <v>0</v>
      </c>
      <c r="D62" s="186">
        <v>0</v>
      </c>
      <c r="E62" s="186">
        <v>0</v>
      </c>
      <c r="F62" s="186"/>
      <c r="G62" s="187">
        <f t="shared" si="16"/>
        <v>0</v>
      </c>
      <c r="H62" s="187">
        <f t="shared" si="17"/>
        <v>0</v>
      </c>
      <c r="I62" s="187">
        <f t="shared" si="18"/>
        <v>0</v>
      </c>
    </row>
    <row r="63" spans="1:9" ht="30" customHeight="1" x14ac:dyDescent="0.3">
      <c r="A63" s="185">
        <v>1261</v>
      </c>
      <c r="B63" s="138" t="s">
        <v>962</v>
      </c>
      <c r="C63" s="186">
        <v>0</v>
      </c>
      <c r="D63" s="186">
        <v>0</v>
      </c>
      <c r="E63" s="186">
        <v>0</v>
      </c>
      <c r="F63" s="186"/>
      <c r="G63" s="187">
        <f t="shared" si="16"/>
        <v>0</v>
      </c>
      <c r="H63" s="187">
        <f t="shared" si="17"/>
        <v>0</v>
      </c>
      <c r="I63" s="187">
        <f t="shared" si="18"/>
        <v>0</v>
      </c>
    </row>
    <row r="64" spans="1:9" ht="39.950000000000003" customHeight="1" x14ac:dyDescent="0.3">
      <c r="A64" s="185">
        <v>1262</v>
      </c>
      <c r="B64" s="138" t="s">
        <v>733</v>
      </c>
      <c r="C64" s="182">
        <f t="shared" ref="C64:I64" si="19">SUM(C65:C66)</f>
        <v>652021.54</v>
      </c>
      <c r="D64" s="182">
        <f t="shared" si="19"/>
        <v>0</v>
      </c>
      <c r="E64" s="182">
        <f t="shared" si="19"/>
        <v>373101.1</v>
      </c>
      <c r="F64" s="182">
        <f t="shared" si="19"/>
        <v>0</v>
      </c>
      <c r="G64" s="182">
        <f t="shared" si="19"/>
        <v>-652021.54</v>
      </c>
      <c r="H64" s="182">
        <f t="shared" si="19"/>
        <v>0</v>
      </c>
      <c r="I64" s="182">
        <f t="shared" si="19"/>
        <v>-373101.1</v>
      </c>
    </row>
    <row r="65" spans="1:9" ht="21" customHeight="1" x14ac:dyDescent="0.3">
      <c r="A65" s="183">
        <v>1300</v>
      </c>
      <c r="B65" s="138" t="s">
        <v>963</v>
      </c>
      <c r="C65" s="186">
        <v>652021.54</v>
      </c>
      <c r="D65" s="186">
        <v>0</v>
      </c>
      <c r="E65" s="186">
        <v>373101.1</v>
      </c>
      <c r="F65" s="186"/>
      <c r="G65" s="187">
        <f t="shared" si="16"/>
        <v>-652021.54</v>
      </c>
      <c r="H65" s="187">
        <f t="shared" si="17"/>
        <v>0</v>
      </c>
      <c r="I65" s="187">
        <f t="shared" si="18"/>
        <v>-373101.1</v>
      </c>
    </row>
    <row r="66" spans="1:9" ht="39.950000000000003" customHeight="1" x14ac:dyDescent="0.3">
      <c r="A66" s="183">
        <v>1310</v>
      </c>
      <c r="B66" s="138" t="s">
        <v>964</v>
      </c>
      <c r="C66" s="186">
        <v>0</v>
      </c>
      <c r="D66" s="186">
        <v>0</v>
      </c>
      <c r="E66" s="186">
        <v>0</v>
      </c>
      <c r="F66" s="186"/>
      <c r="G66" s="187">
        <f t="shared" si="16"/>
        <v>0</v>
      </c>
      <c r="H66" s="187">
        <f t="shared" si="17"/>
        <v>0</v>
      </c>
      <c r="I66" s="187">
        <f t="shared" si="18"/>
        <v>0</v>
      </c>
    </row>
    <row r="67" spans="1:9" ht="39.950000000000003" customHeight="1" x14ac:dyDescent="0.3">
      <c r="A67" s="185">
        <v>1311</v>
      </c>
      <c r="B67" s="184" t="s">
        <v>965</v>
      </c>
      <c r="C67" s="182">
        <f t="shared" ref="C67:I67" si="20">SUM(C68,C70,C72,C77,C81,C108,C111,C114,C117)</f>
        <v>694024.05660000013</v>
      </c>
      <c r="D67" s="182">
        <f t="shared" si="20"/>
        <v>774649.7</v>
      </c>
      <c r="E67" s="182">
        <f t="shared" si="20"/>
        <v>774649.7</v>
      </c>
      <c r="F67" s="182">
        <f t="shared" si="20"/>
        <v>822966.28600000008</v>
      </c>
      <c r="G67" s="182">
        <f t="shared" si="20"/>
        <v>128942.22940000001</v>
      </c>
      <c r="H67" s="182">
        <f t="shared" si="20"/>
        <v>48316.58600000001</v>
      </c>
      <c r="I67" s="182">
        <f t="shared" si="20"/>
        <v>48316.58600000001</v>
      </c>
    </row>
    <row r="68" spans="1:9" ht="39.950000000000003" customHeight="1" x14ac:dyDescent="0.3">
      <c r="A68" s="183">
        <v>1320</v>
      </c>
      <c r="B68" s="184" t="s">
        <v>966</v>
      </c>
      <c r="C68" s="182">
        <f t="shared" ref="C68:I70" si="21">SUM(C69)</f>
        <v>0</v>
      </c>
      <c r="D68" s="182">
        <f t="shared" si="21"/>
        <v>0</v>
      </c>
      <c r="E68" s="182">
        <f t="shared" si="21"/>
        <v>0</v>
      </c>
      <c r="F68" s="182">
        <f t="shared" si="21"/>
        <v>0</v>
      </c>
      <c r="G68" s="182">
        <f t="shared" si="21"/>
        <v>0</v>
      </c>
      <c r="H68" s="182">
        <f t="shared" si="21"/>
        <v>0</v>
      </c>
      <c r="I68" s="182">
        <f t="shared" si="21"/>
        <v>0</v>
      </c>
    </row>
    <row r="69" spans="1:9" ht="39.950000000000003" customHeight="1" x14ac:dyDescent="0.3">
      <c r="A69" s="185">
        <v>1321</v>
      </c>
      <c r="B69" s="138" t="s">
        <v>967</v>
      </c>
      <c r="C69" s="186">
        <v>0</v>
      </c>
      <c r="D69" s="186">
        <v>0</v>
      </c>
      <c r="E69" s="186">
        <v>0</v>
      </c>
      <c r="F69" s="186"/>
      <c r="G69" s="187">
        <f>+F69-C69</f>
        <v>0</v>
      </c>
      <c r="H69" s="187">
        <f>+F69-D69</f>
        <v>0</v>
      </c>
      <c r="I69" s="187">
        <f>+F69-E69</f>
        <v>0</v>
      </c>
    </row>
    <row r="70" spans="1:9" ht="30.75" customHeight="1" x14ac:dyDescent="0.3">
      <c r="A70" s="183">
        <v>1330</v>
      </c>
      <c r="B70" s="184" t="s">
        <v>735</v>
      </c>
      <c r="C70" s="182">
        <f t="shared" si="21"/>
        <v>0</v>
      </c>
      <c r="D70" s="182">
        <f t="shared" si="21"/>
        <v>0</v>
      </c>
      <c r="E70" s="182">
        <f t="shared" si="21"/>
        <v>0</v>
      </c>
      <c r="F70" s="182">
        <f t="shared" si="21"/>
        <v>0</v>
      </c>
      <c r="G70" s="182">
        <f t="shared" si="21"/>
        <v>0</v>
      </c>
      <c r="H70" s="182">
        <f t="shared" si="21"/>
        <v>0</v>
      </c>
      <c r="I70" s="182">
        <f t="shared" si="21"/>
        <v>0</v>
      </c>
    </row>
    <row r="71" spans="1:9" ht="30" customHeight="1" x14ac:dyDescent="0.3">
      <c r="A71" s="185">
        <v>1331</v>
      </c>
      <c r="B71" s="138" t="s">
        <v>968</v>
      </c>
      <c r="C71" s="186">
        <v>0</v>
      </c>
      <c r="D71" s="186">
        <v>0</v>
      </c>
      <c r="E71" s="186">
        <v>0</v>
      </c>
      <c r="F71" s="186"/>
      <c r="G71" s="187">
        <f>+F71-C71</f>
        <v>0</v>
      </c>
      <c r="H71" s="187">
        <f>+F71-D71</f>
        <v>0</v>
      </c>
      <c r="I71" s="187">
        <f>+F71-E71</f>
        <v>0</v>
      </c>
    </row>
    <row r="72" spans="1:9" ht="39.950000000000003" customHeight="1" x14ac:dyDescent="0.3">
      <c r="A72" s="185">
        <v>1332</v>
      </c>
      <c r="B72" s="184" t="s">
        <v>969</v>
      </c>
      <c r="C72" s="182">
        <f t="shared" ref="C72:I72" si="22">SUM(C73:C76)</f>
        <v>134337.152</v>
      </c>
      <c r="D72" s="182">
        <f t="shared" si="22"/>
        <v>155898.6</v>
      </c>
      <c r="E72" s="182">
        <f t="shared" si="22"/>
        <v>155898.6</v>
      </c>
      <c r="F72" s="182">
        <f t="shared" si="22"/>
        <v>160056.78600000002</v>
      </c>
      <c r="G72" s="182">
        <f t="shared" si="22"/>
        <v>25719.634000000013</v>
      </c>
      <c r="H72" s="182">
        <f t="shared" si="22"/>
        <v>4158.1860000000088</v>
      </c>
      <c r="I72" s="182">
        <f t="shared" si="22"/>
        <v>4158.1860000000088</v>
      </c>
    </row>
    <row r="73" spans="1:9" ht="39.950000000000003" customHeight="1" x14ac:dyDescent="0.3">
      <c r="A73" s="185">
        <v>1333</v>
      </c>
      <c r="B73" s="138" t="s">
        <v>970</v>
      </c>
      <c r="C73" s="186">
        <v>97318.482000000004</v>
      </c>
      <c r="D73" s="186">
        <v>117557.3</v>
      </c>
      <c r="E73" s="186">
        <v>117557.3</v>
      </c>
      <c r="F73" s="186">
        <f>+'1. Ekamutner'!D82</f>
        <v>120644.68600000002</v>
      </c>
      <c r="G73" s="187">
        <f>+F73-C73</f>
        <v>23326.204000000012</v>
      </c>
      <c r="H73" s="187">
        <f>+F73-D73</f>
        <v>3087.3860000000132</v>
      </c>
      <c r="I73" s="187">
        <f>+F73-E73</f>
        <v>3087.3860000000132</v>
      </c>
    </row>
    <row r="74" spans="1:9" ht="21" customHeight="1" x14ac:dyDescent="0.3">
      <c r="A74" s="185">
        <v>1334</v>
      </c>
      <c r="B74" s="138" t="s">
        <v>737</v>
      </c>
      <c r="C74" s="186">
        <v>0</v>
      </c>
      <c r="D74" s="186">
        <v>0</v>
      </c>
      <c r="E74" s="186">
        <v>0</v>
      </c>
      <c r="F74" s="186">
        <f>+'1. Ekamutner'!D83</f>
        <v>0</v>
      </c>
      <c r="G74" s="187">
        <f>+F74-C74</f>
        <v>0</v>
      </c>
      <c r="H74" s="187">
        <f>+F74-D74</f>
        <v>0</v>
      </c>
      <c r="I74" s="187">
        <f>+F74-E74</f>
        <v>0</v>
      </c>
    </row>
    <row r="75" spans="1:9" ht="46.5" customHeight="1" x14ac:dyDescent="0.3">
      <c r="A75" s="183">
        <v>1340</v>
      </c>
      <c r="B75" s="138" t="s">
        <v>738</v>
      </c>
      <c r="C75" s="186">
        <v>0</v>
      </c>
      <c r="D75" s="186">
        <v>0</v>
      </c>
      <c r="E75" s="186">
        <v>0</v>
      </c>
      <c r="F75" s="186">
        <f>+'1. Ekamutner'!D84</f>
        <v>0</v>
      </c>
      <c r="G75" s="187">
        <f>+F75-C75</f>
        <v>0</v>
      </c>
      <c r="H75" s="187">
        <f>+F75-D75</f>
        <v>0</v>
      </c>
      <c r="I75" s="187">
        <f>+F75-E75</f>
        <v>0</v>
      </c>
    </row>
    <row r="76" spans="1:9" ht="39.950000000000003" customHeight="1" x14ac:dyDescent="0.3">
      <c r="A76" s="185">
        <v>1341</v>
      </c>
      <c r="B76" s="138" t="s">
        <v>739</v>
      </c>
      <c r="C76" s="186">
        <v>37018.67</v>
      </c>
      <c r="D76" s="186">
        <v>38341.300000000003</v>
      </c>
      <c r="E76" s="186">
        <v>38341.300000000003</v>
      </c>
      <c r="F76" s="186">
        <f>+'1. Ekamutner'!D85</f>
        <v>39412.1</v>
      </c>
      <c r="G76" s="187">
        <f>+F76-C76</f>
        <v>2393.4300000000003</v>
      </c>
      <c r="H76" s="187">
        <f>+F76-D76</f>
        <v>1070.7999999999956</v>
      </c>
      <c r="I76" s="187">
        <f>+F76-E76</f>
        <v>1070.7999999999956</v>
      </c>
    </row>
    <row r="77" spans="1:9" ht="73.5" customHeight="1" x14ac:dyDescent="0.3">
      <c r="A77" s="185">
        <v>1342</v>
      </c>
      <c r="B77" s="184" t="s">
        <v>971</v>
      </c>
      <c r="C77" s="182">
        <f t="shared" ref="C77:I77" si="23">SUM(C78,C79,C80)</f>
        <v>37724.402999999998</v>
      </c>
      <c r="D77" s="182">
        <f t="shared" si="23"/>
        <v>10159.4</v>
      </c>
      <c r="E77" s="182">
        <f t="shared" si="23"/>
        <v>10159.4</v>
      </c>
      <c r="F77" s="182">
        <f t="shared" si="23"/>
        <v>0</v>
      </c>
      <c r="G77" s="182">
        <f t="shared" si="23"/>
        <v>-37724.402999999998</v>
      </c>
      <c r="H77" s="182">
        <f t="shared" si="23"/>
        <v>-10159.4</v>
      </c>
      <c r="I77" s="182">
        <f t="shared" si="23"/>
        <v>-10159.4</v>
      </c>
    </row>
    <row r="78" spans="1:9" ht="88.5" customHeight="1" x14ac:dyDescent="0.3">
      <c r="A78" s="185">
        <v>1343</v>
      </c>
      <c r="B78" s="138" t="s">
        <v>972</v>
      </c>
      <c r="C78" s="186">
        <v>0</v>
      </c>
      <c r="D78" s="186">
        <v>0</v>
      </c>
      <c r="E78" s="186">
        <v>0</v>
      </c>
      <c r="F78" s="186"/>
      <c r="G78" s="187">
        <f>+F78-C78</f>
        <v>0</v>
      </c>
      <c r="H78" s="187">
        <f>+F78-D78</f>
        <v>0</v>
      </c>
      <c r="I78" s="187">
        <f>+F78-E78</f>
        <v>0</v>
      </c>
    </row>
    <row r="79" spans="1:9" ht="71.25" x14ac:dyDescent="0.3">
      <c r="A79" s="183">
        <v>1350</v>
      </c>
      <c r="B79" s="184" t="s">
        <v>973</v>
      </c>
      <c r="C79" s="186">
        <v>37724.402999999998</v>
      </c>
      <c r="D79" s="186">
        <v>9559.4</v>
      </c>
      <c r="E79" s="186">
        <v>9559.4</v>
      </c>
      <c r="F79" s="186"/>
      <c r="G79" s="187">
        <f>+F79-C79</f>
        <v>-37724.402999999998</v>
      </c>
      <c r="H79" s="187">
        <f>+F79-D79</f>
        <v>-9559.4</v>
      </c>
      <c r="I79" s="187">
        <f>+F79-E79</f>
        <v>-9559.4</v>
      </c>
    </row>
    <row r="80" spans="1:9" ht="85.5" x14ac:dyDescent="0.3">
      <c r="A80" s="183">
        <v>1351</v>
      </c>
      <c r="B80" s="184" t="s">
        <v>974</v>
      </c>
      <c r="C80" s="186">
        <v>0</v>
      </c>
      <c r="D80" s="186">
        <v>600</v>
      </c>
      <c r="E80" s="186">
        <v>600</v>
      </c>
      <c r="F80" s="186"/>
      <c r="G80" s="187">
        <f>+F80-C80</f>
        <v>0</v>
      </c>
      <c r="H80" s="187">
        <f>+F80-D80</f>
        <v>-600</v>
      </c>
      <c r="I80" s="187">
        <f>+F80-E80</f>
        <v>-600</v>
      </c>
    </row>
    <row r="81" spans="1:9" ht="39.950000000000003" customHeight="1" x14ac:dyDescent="0.3">
      <c r="A81" s="185">
        <v>13501</v>
      </c>
      <c r="B81" s="184" t="s">
        <v>975</v>
      </c>
      <c r="C81" s="182">
        <f t="shared" ref="C81:I81" si="24">SUM(C82,C106,C107)</f>
        <v>510880.79910000006</v>
      </c>
      <c r="D81" s="182">
        <f t="shared" si="24"/>
        <v>593341.69999999995</v>
      </c>
      <c r="E81" s="182">
        <f t="shared" si="24"/>
        <v>593341.69999999995</v>
      </c>
      <c r="F81" s="182">
        <f t="shared" si="24"/>
        <v>597559.5</v>
      </c>
      <c r="G81" s="182">
        <f t="shared" si="24"/>
        <v>86678.700899999996</v>
      </c>
      <c r="H81" s="182">
        <f t="shared" si="24"/>
        <v>4217.8000000000029</v>
      </c>
      <c r="I81" s="182">
        <f t="shared" si="24"/>
        <v>4217.8000000000029</v>
      </c>
    </row>
    <row r="82" spans="1:9" ht="84" customHeight="1" x14ac:dyDescent="0.3">
      <c r="A82" s="185">
        <v>13502</v>
      </c>
      <c r="B82" s="184" t="s">
        <v>976</v>
      </c>
      <c r="C82" s="182">
        <f t="shared" ref="C82:I82" si="25">+C83+C84+C85+C86+C87+C88+C89+C93+C94+C95+C96+C97+C98+C99+C100+C101+C102+C103+C104+C105</f>
        <v>425710.28910000005</v>
      </c>
      <c r="D82" s="182">
        <f t="shared" si="25"/>
        <v>553341.69999999995</v>
      </c>
      <c r="E82" s="182">
        <f t="shared" si="25"/>
        <v>553341.69999999995</v>
      </c>
      <c r="F82" s="182">
        <f t="shared" si="25"/>
        <v>466559.5</v>
      </c>
      <c r="G82" s="182">
        <f t="shared" si="25"/>
        <v>40849.210899999991</v>
      </c>
      <c r="H82" s="182">
        <f t="shared" si="25"/>
        <v>-86782.2</v>
      </c>
      <c r="I82" s="182">
        <f t="shared" si="25"/>
        <v>-86782.2</v>
      </c>
    </row>
    <row r="83" spans="1:9" ht="39.950000000000003" customHeight="1" x14ac:dyDescent="0.3">
      <c r="A83" s="185">
        <v>13503</v>
      </c>
      <c r="B83" s="138" t="s">
        <v>977</v>
      </c>
      <c r="C83" s="186">
        <v>0</v>
      </c>
      <c r="D83" s="186">
        <v>0</v>
      </c>
      <c r="E83" s="186">
        <v>0</v>
      </c>
      <c r="F83" s="186">
        <f>+'1. Ekamutner'!D93</f>
        <v>750</v>
      </c>
      <c r="G83" s="187">
        <f t="shared" ref="G83:G88" si="26">+F83-C83</f>
        <v>750</v>
      </c>
      <c r="H83" s="187">
        <f t="shared" ref="H83:H88" si="27">+F83-D83</f>
        <v>750</v>
      </c>
      <c r="I83" s="187">
        <f t="shared" ref="I83:I88" si="28">+F83-E83</f>
        <v>750</v>
      </c>
    </row>
    <row r="84" spans="1:9" ht="39.950000000000003" customHeight="1" x14ac:dyDescent="0.3">
      <c r="A84" s="185">
        <v>13504</v>
      </c>
      <c r="B84" s="138" t="s">
        <v>978</v>
      </c>
      <c r="C84" s="186">
        <v>0</v>
      </c>
      <c r="D84" s="186">
        <v>0</v>
      </c>
      <c r="E84" s="186">
        <v>0</v>
      </c>
      <c r="F84" s="186">
        <f>+'1. Ekamutner'!D94</f>
        <v>1500</v>
      </c>
      <c r="G84" s="187">
        <f t="shared" si="26"/>
        <v>1500</v>
      </c>
      <c r="H84" s="187">
        <f t="shared" si="27"/>
        <v>1500</v>
      </c>
      <c r="I84" s="187">
        <f t="shared" si="28"/>
        <v>1500</v>
      </c>
    </row>
    <row r="85" spans="1:9" ht="39.950000000000003" customHeight="1" x14ac:dyDescent="0.3">
      <c r="A85" s="185">
        <v>13505</v>
      </c>
      <c r="B85" s="138" t="s">
        <v>670</v>
      </c>
      <c r="C85" s="186">
        <v>745</v>
      </c>
      <c r="D85" s="186">
        <v>0</v>
      </c>
      <c r="E85" s="186">
        <v>0</v>
      </c>
      <c r="F85" s="186">
        <f>+'1. Ekamutner'!D95</f>
        <v>0</v>
      </c>
      <c r="G85" s="187">
        <f t="shared" si="26"/>
        <v>-745</v>
      </c>
      <c r="H85" s="187">
        <f t="shared" si="27"/>
        <v>0</v>
      </c>
      <c r="I85" s="187">
        <f t="shared" si="28"/>
        <v>0</v>
      </c>
    </row>
    <row r="86" spans="1:9" ht="39.950000000000003" customHeight="1" x14ac:dyDescent="0.3">
      <c r="A86" s="185">
        <v>13506</v>
      </c>
      <c r="B86" s="138" t="s">
        <v>979</v>
      </c>
      <c r="C86" s="186">
        <v>5643.2</v>
      </c>
      <c r="D86" s="186">
        <v>2925</v>
      </c>
      <c r="E86" s="186">
        <v>2925</v>
      </c>
      <c r="F86" s="186">
        <f>+'1. Ekamutner'!D96</f>
        <v>675</v>
      </c>
      <c r="G86" s="187">
        <f t="shared" si="26"/>
        <v>-4968.2</v>
      </c>
      <c r="H86" s="187">
        <f t="shared" si="27"/>
        <v>-2250</v>
      </c>
      <c r="I86" s="187">
        <f t="shared" si="28"/>
        <v>-2250</v>
      </c>
    </row>
    <row r="87" spans="1:9" ht="19.5" customHeight="1" x14ac:dyDescent="0.3">
      <c r="A87" s="183">
        <v>13507</v>
      </c>
      <c r="B87" s="138" t="s">
        <v>674</v>
      </c>
      <c r="C87" s="186">
        <v>2250</v>
      </c>
      <c r="D87" s="186">
        <v>7500</v>
      </c>
      <c r="E87" s="186">
        <v>7500</v>
      </c>
      <c r="F87" s="186">
        <f>+'1. Ekamutner'!D97</f>
        <v>7500</v>
      </c>
      <c r="G87" s="187">
        <f t="shared" si="26"/>
        <v>5250</v>
      </c>
      <c r="H87" s="187">
        <f t="shared" si="27"/>
        <v>0</v>
      </c>
      <c r="I87" s="187">
        <f t="shared" si="28"/>
        <v>0</v>
      </c>
    </row>
    <row r="88" spans="1:9" ht="19.5" customHeight="1" x14ac:dyDescent="0.3">
      <c r="A88" s="185"/>
      <c r="B88" s="138" t="s">
        <v>676</v>
      </c>
      <c r="C88" s="186">
        <v>0</v>
      </c>
      <c r="D88" s="186">
        <v>60</v>
      </c>
      <c r="E88" s="186">
        <v>60</v>
      </c>
      <c r="F88" s="186">
        <f>+'1. Ekamutner'!D98</f>
        <v>75</v>
      </c>
      <c r="G88" s="187">
        <f t="shared" si="26"/>
        <v>75</v>
      </c>
      <c r="H88" s="187">
        <f t="shared" si="27"/>
        <v>15</v>
      </c>
      <c r="I88" s="187">
        <f t="shared" si="28"/>
        <v>15</v>
      </c>
    </row>
    <row r="89" spans="1:9" ht="19.5" customHeight="1" x14ac:dyDescent="0.3">
      <c r="A89" s="185"/>
      <c r="B89" s="184" t="s">
        <v>980</v>
      </c>
      <c r="C89" s="182">
        <f t="shared" ref="C89:I89" si="29">+C90+C91+C92</f>
        <v>175018.239</v>
      </c>
      <c r="D89" s="182">
        <f t="shared" si="29"/>
        <v>228774.5</v>
      </c>
      <c r="E89" s="182">
        <f t="shared" si="29"/>
        <v>228774.5</v>
      </c>
      <c r="F89" s="182">
        <f t="shared" si="29"/>
        <v>233900</v>
      </c>
      <c r="G89" s="182">
        <f t="shared" si="29"/>
        <v>58881.760999999999</v>
      </c>
      <c r="H89" s="182">
        <f t="shared" si="29"/>
        <v>5125.5</v>
      </c>
      <c r="I89" s="182">
        <f t="shared" si="29"/>
        <v>5125.5</v>
      </c>
    </row>
    <row r="90" spans="1:9" ht="19.5" customHeight="1" x14ac:dyDescent="0.3">
      <c r="A90" s="185"/>
      <c r="B90" s="138" t="s">
        <v>981</v>
      </c>
      <c r="C90" s="186">
        <v>78841.880999999994</v>
      </c>
      <c r="D90" s="186">
        <v>135324</v>
      </c>
      <c r="E90" s="186">
        <v>135324</v>
      </c>
      <c r="F90" s="186">
        <f>+'1. Ekamutner'!D100</f>
        <v>135900</v>
      </c>
      <c r="G90" s="187">
        <f t="shared" ref="G90:G107" si="30">+F90-C90</f>
        <v>57058.119000000006</v>
      </c>
      <c r="H90" s="187">
        <f t="shared" ref="H90:H107" si="31">+F90-D90</f>
        <v>576</v>
      </c>
      <c r="I90" s="187">
        <f t="shared" ref="I90:I107" si="32">+F90-E90</f>
        <v>576</v>
      </c>
    </row>
    <row r="91" spans="1:9" ht="39.950000000000003" customHeight="1" x14ac:dyDescent="0.3">
      <c r="A91" s="185">
        <v>13508</v>
      </c>
      <c r="B91" s="138" t="s">
        <v>982</v>
      </c>
      <c r="C91" s="186">
        <v>87945.804000000004</v>
      </c>
      <c r="D91" s="186">
        <v>85450.5</v>
      </c>
      <c r="E91" s="186">
        <v>85450.5</v>
      </c>
      <c r="F91" s="186">
        <f>+'1. Ekamutner'!D101</f>
        <v>90000</v>
      </c>
      <c r="G91" s="187">
        <f t="shared" si="30"/>
        <v>2054.1959999999963</v>
      </c>
      <c r="H91" s="187">
        <f t="shared" si="31"/>
        <v>4549.5</v>
      </c>
      <c r="I91" s="187">
        <f t="shared" si="32"/>
        <v>4549.5</v>
      </c>
    </row>
    <row r="92" spans="1:9" ht="39.950000000000003" customHeight="1" x14ac:dyDescent="0.3">
      <c r="A92" s="185">
        <v>13509</v>
      </c>
      <c r="B92" s="138" t="s">
        <v>983</v>
      </c>
      <c r="C92" s="186">
        <v>8230.5540000000001</v>
      </c>
      <c r="D92" s="186">
        <v>8000</v>
      </c>
      <c r="E92" s="186">
        <v>8000</v>
      </c>
      <c r="F92" s="186">
        <f>+'1. Ekamutner'!D102</f>
        <v>8000</v>
      </c>
      <c r="G92" s="187">
        <f t="shared" si="30"/>
        <v>-230.55400000000009</v>
      </c>
      <c r="H92" s="187">
        <f t="shared" si="31"/>
        <v>0</v>
      </c>
      <c r="I92" s="187">
        <f t="shared" si="32"/>
        <v>0</v>
      </c>
    </row>
    <row r="93" spans="1:9" ht="39.950000000000003" customHeight="1" x14ac:dyDescent="0.3">
      <c r="A93" s="185">
        <v>13510</v>
      </c>
      <c r="B93" s="138" t="s">
        <v>984</v>
      </c>
      <c r="C93" s="186">
        <v>0</v>
      </c>
      <c r="D93" s="186">
        <v>0</v>
      </c>
      <c r="E93" s="186">
        <v>0</v>
      </c>
      <c r="F93" s="186"/>
      <c r="G93" s="187">
        <f t="shared" si="30"/>
        <v>0</v>
      </c>
      <c r="H93" s="187">
        <f t="shared" si="31"/>
        <v>0</v>
      </c>
      <c r="I93" s="187">
        <f t="shared" si="32"/>
        <v>0</v>
      </c>
    </row>
    <row r="94" spans="1:9" ht="39.950000000000003" customHeight="1" x14ac:dyDescent="0.3">
      <c r="A94" s="185">
        <v>13511</v>
      </c>
      <c r="B94" s="138" t="s">
        <v>985</v>
      </c>
      <c r="C94" s="186">
        <v>0</v>
      </c>
      <c r="D94" s="186">
        <v>0</v>
      </c>
      <c r="E94" s="186">
        <v>0</v>
      </c>
      <c r="F94" s="186"/>
      <c r="G94" s="187">
        <f t="shared" si="30"/>
        <v>0</v>
      </c>
      <c r="H94" s="187">
        <f t="shared" si="31"/>
        <v>0</v>
      </c>
      <c r="I94" s="187">
        <f t="shared" si="32"/>
        <v>0</v>
      </c>
    </row>
    <row r="95" spans="1:9" ht="39.950000000000003" customHeight="1" x14ac:dyDescent="0.3">
      <c r="A95" s="185">
        <v>13512</v>
      </c>
      <c r="B95" s="138" t="s">
        <v>986</v>
      </c>
      <c r="C95" s="186">
        <v>0</v>
      </c>
      <c r="D95" s="186">
        <v>0</v>
      </c>
      <c r="E95" s="186">
        <v>0</v>
      </c>
      <c r="F95" s="186"/>
      <c r="G95" s="187">
        <f t="shared" si="30"/>
        <v>0</v>
      </c>
      <c r="H95" s="187">
        <f t="shared" si="31"/>
        <v>0</v>
      </c>
      <c r="I95" s="187">
        <f t="shared" si="32"/>
        <v>0</v>
      </c>
    </row>
    <row r="96" spans="1:9" ht="30.75" customHeight="1" x14ac:dyDescent="0.3">
      <c r="A96" s="185">
        <v>13513</v>
      </c>
      <c r="B96" s="138" t="s">
        <v>987</v>
      </c>
      <c r="C96" s="186">
        <v>0</v>
      </c>
      <c r="D96" s="186">
        <v>0</v>
      </c>
      <c r="E96" s="186">
        <v>0</v>
      </c>
      <c r="F96" s="186"/>
      <c r="G96" s="187">
        <f t="shared" si="30"/>
        <v>0</v>
      </c>
      <c r="H96" s="187">
        <f t="shared" si="31"/>
        <v>0</v>
      </c>
      <c r="I96" s="187">
        <f t="shared" si="32"/>
        <v>0</v>
      </c>
    </row>
    <row r="97" spans="1:9" ht="60.75" customHeight="1" x14ac:dyDescent="0.3">
      <c r="A97" s="185">
        <v>13514</v>
      </c>
      <c r="B97" s="138" t="s">
        <v>690</v>
      </c>
      <c r="C97" s="186">
        <v>0</v>
      </c>
      <c r="D97" s="186">
        <v>0</v>
      </c>
      <c r="E97" s="186">
        <v>0</v>
      </c>
      <c r="F97" s="186"/>
      <c r="G97" s="187">
        <f t="shared" si="30"/>
        <v>0</v>
      </c>
      <c r="H97" s="187">
        <f t="shared" si="31"/>
        <v>0</v>
      </c>
      <c r="I97" s="187">
        <f t="shared" si="32"/>
        <v>0</v>
      </c>
    </row>
    <row r="98" spans="1:9" ht="39.950000000000003" customHeight="1" x14ac:dyDescent="0.3">
      <c r="A98" s="185">
        <v>13515</v>
      </c>
      <c r="B98" s="138" t="s">
        <v>988</v>
      </c>
      <c r="C98" s="186">
        <v>146621.7991</v>
      </c>
      <c r="D98" s="186">
        <v>209208</v>
      </c>
      <c r="E98" s="186">
        <v>209208</v>
      </c>
      <c r="F98" s="186">
        <f>+'1. Ekamutner'!D108</f>
        <v>106752</v>
      </c>
      <c r="G98" s="187">
        <f t="shared" si="30"/>
        <v>-39869.799100000004</v>
      </c>
      <c r="H98" s="187">
        <f t="shared" si="31"/>
        <v>-102456</v>
      </c>
      <c r="I98" s="187">
        <f t="shared" si="32"/>
        <v>-102456</v>
      </c>
    </row>
    <row r="99" spans="1:9" ht="39.950000000000003" customHeight="1" x14ac:dyDescent="0.3">
      <c r="A99" s="185">
        <v>13516</v>
      </c>
      <c r="B99" s="138" t="s">
        <v>989</v>
      </c>
      <c r="C99" s="186">
        <v>95396.051000000007</v>
      </c>
      <c r="D99" s="186">
        <v>104784.2</v>
      </c>
      <c r="E99" s="186">
        <v>104784.2</v>
      </c>
      <c r="F99" s="186">
        <f>+'1. Ekamutner'!D109</f>
        <v>90177.5</v>
      </c>
      <c r="G99" s="187">
        <f t="shared" si="30"/>
        <v>-5218.5510000000068</v>
      </c>
      <c r="H99" s="187">
        <f t="shared" si="31"/>
        <v>-14606.699999999997</v>
      </c>
      <c r="I99" s="187">
        <f t="shared" si="32"/>
        <v>-14606.699999999997</v>
      </c>
    </row>
    <row r="100" spans="1:9" ht="39.950000000000003" customHeight="1" x14ac:dyDescent="0.3">
      <c r="A100" s="185">
        <v>13517</v>
      </c>
      <c r="B100" s="138" t="s">
        <v>990</v>
      </c>
      <c r="C100" s="186">
        <v>0</v>
      </c>
      <c r="D100" s="186">
        <v>0</v>
      </c>
      <c r="E100" s="186">
        <v>0</v>
      </c>
      <c r="F100" s="186">
        <f>+'1. Ekamutner'!D110</f>
        <v>0</v>
      </c>
      <c r="G100" s="187">
        <f t="shared" si="30"/>
        <v>0</v>
      </c>
      <c r="H100" s="187">
        <f t="shared" si="31"/>
        <v>0</v>
      </c>
      <c r="I100" s="187">
        <f t="shared" si="32"/>
        <v>0</v>
      </c>
    </row>
    <row r="101" spans="1:9" ht="28.5" customHeight="1" x14ac:dyDescent="0.3">
      <c r="A101" s="185">
        <v>13518</v>
      </c>
      <c r="B101" s="138" t="s">
        <v>698</v>
      </c>
      <c r="C101" s="186">
        <v>0</v>
      </c>
      <c r="D101" s="186">
        <v>0</v>
      </c>
      <c r="E101" s="186">
        <v>0</v>
      </c>
      <c r="F101" s="186">
        <f>+'1. Ekamutner'!D111</f>
        <v>25140</v>
      </c>
      <c r="G101" s="187">
        <f t="shared" si="30"/>
        <v>25140</v>
      </c>
      <c r="H101" s="187">
        <f t="shared" si="31"/>
        <v>25140</v>
      </c>
      <c r="I101" s="187">
        <f t="shared" si="32"/>
        <v>25140</v>
      </c>
    </row>
    <row r="102" spans="1:9" ht="39.950000000000003" customHeight="1" x14ac:dyDescent="0.3">
      <c r="A102" s="185">
        <v>13519</v>
      </c>
      <c r="B102" s="138" t="s">
        <v>991</v>
      </c>
      <c r="C102" s="186">
        <v>0</v>
      </c>
      <c r="D102" s="186">
        <v>0</v>
      </c>
      <c r="E102" s="186">
        <v>0</v>
      </c>
      <c r="F102" s="186"/>
      <c r="G102" s="187">
        <f t="shared" si="30"/>
        <v>0</v>
      </c>
      <c r="H102" s="187">
        <f t="shared" si="31"/>
        <v>0</v>
      </c>
      <c r="I102" s="187">
        <f t="shared" si="32"/>
        <v>0</v>
      </c>
    </row>
    <row r="103" spans="1:9" ht="39.950000000000003" customHeight="1" x14ac:dyDescent="0.3">
      <c r="A103" s="185">
        <v>13520</v>
      </c>
      <c r="B103" s="138" t="s">
        <v>702</v>
      </c>
      <c r="C103" s="186">
        <v>36</v>
      </c>
      <c r="D103" s="186">
        <v>90</v>
      </c>
      <c r="E103" s="186">
        <v>90</v>
      </c>
      <c r="F103" s="186">
        <f>+'1. Ekamutner'!D113</f>
        <v>90</v>
      </c>
      <c r="G103" s="187">
        <f t="shared" si="30"/>
        <v>54</v>
      </c>
      <c r="H103" s="187">
        <f t="shared" si="31"/>
        <v>0</v>
      </c>
      <c r="I103" s="187">
        <f t="shared" si="32"/>
        <v>0</v>
      </c>
    </row>
    <row r="104" spans="1:9" ht="39.950000000000003" customHeight="1" x14ac:dyDescent="0.3">
      <c r="A104" s="185">
        <v>1352</v>
      </c>
      <c r="B104" s="138" t="s">
        <v>992</v>
      </c>
      <c r="C104" s="186">
        <v>0</v>
      </c>
      <c r="D104" s="186">
        <v>0</v>
      </c>
      <c r="E104" s="186">
        <v>0</v>
      </c>
      <c r="F104" s="186"/>
      <c r="G104" s="187">
        <f t="shared" si="30"/>
        <v>0</v>
      </c>
      <c r="H104" s="187">
        <f t="shared" si="31"/>
        <v>0</v>
      </c>
      <c r="I104" s="187">
        <f t="shared" si="32"/>
        <v>0</v>
      </c>
    </row>
    <row r="105" spans="1:9" ht="39.950000000000003" customHeight="1" x14ac:dyDescent="0.3">
      <c r="A105" s="185">
        <v>1353</v>
      </c>
      <c r="B105" s="138" t="s">
        <v>704</v>
      </c>
      <c r="C105" s="186">
        <v>0</v>
      </c>
      <c r="D105" s="186">
        <v>0</v>
      </c>
      <c r="E105" s="186">
        <v>0</v>
      </c>
      <c r="F105" s="186"/>
      <c r="G105" s="187">
        <f t="shared" si="30"/>
        <v>0</v>
      </c>
      <c r="H105" s="187">
        <f t="shared" si="31"/>
        <v>0</v>
      </c>
      <c r="I105" s="187">
        <f t="shared" si="32"/>
        <v>0</v>
      </c>
    </row>
    <row r="106" spans="1:9" ht="36" customHeight="1" x14ac:dyDescent="0.3">
      <c r="A106" s="183">
        <v>1360</v>
      </c>
      <c r="B106" s="138" t="s">
        <v>993</v>
      </c>
      <c r="C106" s="186">
        <v>85170.51</v>
      </c>
      <c r="D106" s="186">
        <v>40000</v>
      </c>
      <c r="E106" s="186">
        <v>40000</v>
      </c>
      <c r="F106" s="186">
        <f>+'1. Ekamutner'!D114</f>
        <v>131000</v>
      </c>
      <c r="G106" s="187">
        <f t="shared" si="30"/>
        <v>45829.490000000005</v>
      </c>
      <c r="H106" s="187">
        <f t="shared" si="31"/>
        <v>91000</v>
      </c>
      <c r="I106" s="187">
        <f t="shared" si="32"/>
        <v>91000</v>
      </c>
    </row>
    <row r="107" spans="1:9" ht="39.950000000000003" customHeight="1" x14ac:dyDescent="0.3">
      <c r="A107" s="185">
        <v>1361</v>
      </c>
      <c r="B107" s="138" t="s">
        <v>994</v>
      </c>
      <c r="C107" s="186">
        <v>0</v>
      </c>
      <c r="D107" s="186">
        <v>0</v>
      </c>
      <c r="E107" s="186">
        <v>0</v>
      </c>
      <c r="F107" s="186"/>
      <c r="G107" s="187">
        <f t="shared" si="30"/>
        <v>0</v>
      </c>
      <c r="H107" s="187">
        <f t="shared" si="31"/>
        <v>0</v>
      </c>
      <c r="I107" s="187">
        <f t="shared" si="32"/>
        <v>0</v>
      </c>
    </row>
    <row r="108" spans="1:9" ht="39.950000000000003" customHeight="1" x14ac:dyDescent="0.3">
      <c r="A108" s="185">
        <v>1362</v>
      </c>
      <c r="B108" s="184" t="s">
        <v>995</v>
      </c>
      <c r="C108" s="182">
        <f t="shared" ref="C108:I108" si="33">SUM(C109,C110)</f>
        <v>6432.3360000000002</v>
      </c>
      <c r="D108" s="182">
        <f t="shared" si="33"/>
        <v>8750</v>
      </c>
      <c r="E108" s="182">
        <f t="shared" si="33"/>
        <v>8750</v>
      </c>
      <c r="F108" s="182">
        <f t="shared" si="33"/>
        <v>8750</v>
      </c>
      <c r="G108" s="182">
        <f t="shared" si="33"/>
        <v>2317.6639999999998</v>
      </c>
      <c r="H108" s="182">
        <f t="shared" si="33"/>
        <v>0</v>
      </c>
      <c r="I108" s="182">
        <f t="shared" si="33"/>
        <v>0</v>
      </c>
    </row>
    <row r="109" spans="1:9" ht="39.950000000000003" customHeight="1" x14ac:dyDescent="0.3">
      <c r="A109" s="183">
        <v>1370</v>
      </c>
      <c r="B109" s="138" t="s">
        <v>996</v>
      </c>
      <c r="C109" s="186">
        <v>6432.3360000000002</v>
      </c>
      <c r="D109" s="186">
        <v>8750</v>
      </c>
      <c r="E109" s="186">
        <v>8750</v>
      </c>
      <c r="F109" s="186">
        <f>+'1. Ekamutner'!D117</f>
        <v>8750</v>
      </c>
      <c r="G109" s="187">
        <f>+F109-C109</f>
        <v>2317.6639999999998</v>
      </c>
      <c r="H109" s="187">
        <f>+F109-D109</f>
        <v>0</v>
      </c>
      <c r="I109" s="187">
        <f>+F109-E109</f>
        <v>0</v>
      </c>
    </row>
    <row r="110" spans="1:9" ht="39.950000000000003" customHeight="1" x14ac:dyDescent="0.3">
      <c r="A110" s="185">
        <v>1371</v>
      </c>
      <c r="B110" s="138" t="s">
        <v>745</v>
      </c>
      <c r="C110" s="186">
        <v>0</v>
      </c>
      <c r="D110" s="186">
        <v>0</v>
      </c>
      <c r="E110" s="186">
        <v>0</v>
      </c>
      <c r="F110" s="186"/>
      <c r="G110" s="187">
        <f>+F110-C110</f>
        <v>0</v>
      </c>
      <c r="H110" s="187">
        <f>+F110-D110</f>
        <v>0</v>
      </c>
      <c r="I110" s="187">
        <f>+F110-E110</f>
        <v>0</v>
      </c>
    </row>
    <row r="111" spans="1:9" ht="39.950000000000003" customHeight="1" x14ac:dyDescent="0.3">
      <c r="A111" s="185">
        <v>1372</v>
      </c>
      <c r="B111" s="184" t="s">
        <v>997</v>
      </c>
      <c r="C111" s="182">
        <f t="shared" ref="C111:I111" si="34">SUM(C112,C113)</f>
        <v>18.399999999999999</v>
      </c>
      <c r="D111" s="182">
        <f t="shared" si="34"/>
        <v>0</v>
      </c>
      <c r="E111" s="182">
        <f t="shared" si="34"/>
        <v>0</v>
      </c>
      <c r="F111" s="182">
        <f t="shared" si="34"/>
        <v>0</v>
      </c>
      <c r="G111" s="182">
        <f t="shared" si="34"/>
        <v>-18.399999999999999</v>
      </c>
      <c r="H111" s="182">
        <f t="shared" si="34"/>
        <v>0</v>
      </c>
      <c r="I111" s="182">
        <f t="shared" si="34"/>
        <v>0</v>
      </c>
    </row>
    <row r="112" spans="1:9" ht="39.950000000000003" customHeight="1" x14ac:dyDescent="0.3">
      <c r="A112" s="183">
        <v>1380</v>
      </c>
      <c r="B112" s="138" t="s">
        <v>998</v>
      </c>
      <c r="C112" s="186">
        <v>0</v>
      </c>
      <c r="D112" s="186">
        <v>0</v>
      </c>
      <c r="E112" s="186">
        <v>0</v>
      </c>
      <c r="F112" s="186"/>
      <c r="G112" s="187">
        <f>+F112-C112</f>
        <v>0</v>
      </c>
      <c r="H112" s="187">
        <f>+F112-D112</f>
        <v>0</v>
      </c>
      <c r="I112" s="187">
        <f>+F112-E112</f>
        <v>0</v>
      </c>
    </row>
    <row r="113" spans="1:10" ht="39.950000000000003" customHeight="1" x14ac:dyDescent="0.3">
      <c r="A113" s="185">
        <v>1381</v>
      </c>
      <c r="B113" s="138" t="s">
        <v>999</v>
      </c>
      <c r="C113" s="186">
        <v>18.399999999999999</v>
      </c>
      <c r="D113" s="186">
        <v>0</v>
      </c>
      <c r="E113" s="186">
        <v>0</v>
      </c>
      <c r="F113" s="186"/>
      <c r="G113" s="187">
        <f>+F113-C113</f>
        <v>-18.399999999999999</v>
      </c>
      <c r="H113" s="187">
        <f>+F113-D113</f>
        <v>0</v>
      </c>
      <c r="I113" s="187">
        <f>+F113-E113</f>
        <v>0</v>
      </c>
    </row>
    <row r="114" spans="1:10" ht="39.950000000000003" customHeight="1" x14ac:dyDescent="0.3">
      <c r="A114" s="185">
        <v>1382</v>
      </c>
      <c r="B114" s="184" t="s">
        <v>748</v>
      </c>
      <c r="C114" s="182">
        <f t="shared" ref="C114:I114" si="35">SUM(C115,C116)</f>
        <v>0</v>
      </c>
      <c r="D114" s="182">
        <f t="shared" si="35"/>
        <v>0</v>
      </c>
      <c r="E114" s="182">
        <f t="shared" si="35"/>
        <v>0</v>
      </c>
      <c r="F114" s="182">
        <f t="shared" si="35"/>
        <v>0</v>
      </c>
      <c r="G114" s="182">
        <f t="shared" si="35"/>
        <v>0</v>
      </c>
      <c r="H114" s="182">
        <f t="shared" si="35"/>
        <v>0</v>
      </c>
      <c r="I114" s="182">
        <f t="shared" si="35"/>
        <v>0</v>
      </c>
    </row>
    <row r="115" spans="1:10" ht="19.5" customHeight="1" x14ac:dyDescent="0.3">
      <c r="A115" s="183">
        <v>1390</v>
      </c>
      <c r="B115" s="138" t="s">
        <v>1000</v>
      </c>
      <c r="C115" s="186">
        <v>0</v>
      </c>
      <c r="D115" s="186">
        <v>0</v>
      </c>
      <c r="E115" s="186">
        <v>0</v>
      </c>
      <c r="F115" s="186"/>
      <c r="G115" s="187">
        <f>+F115-C115</f>
        <v>0</v>
      </c>
      <c r="H115" s="187">
        <f>+F115-D115</f>
        <v>0</v>
      </c>
      <c r="I115" s="187">
        <f>+F115-E115</f>
        <v>0</v>
      </c>
    </row>
    <row r="116" spans="1:10" ht="39.950000000000003" customHeight="1" x14ac:dyDescent="0.3">
      <c r="A116" s="185">
        <v>1391</v>
      </c>
      <c r="B116" s="138" t="s">
        <v>1001</v>
      </c>
      <c r="C116" s="186">
        <v>0</v>
      </c>
      <c r="D116" s="186">
        <v>0</v>
      </c>
      <c r="E116" s="186">
        <v>0</v>
      </c>
      <c r="F116" s="186"/>
      <c r="G116" s="187">
        <f>+F116-C116</f>
        <v>0</v>
      </c>
      <c r="H116" s="187">
        <f>+F116-D116</f>
        <v>0</v>
      </c>
      <c r="I116" s="187">
        <f>+F116-E116</f>
        <v>0</v>
      </c>
    </row>
    <row r="117" spans="1:10" ht="39.950000000000003" customHeight="1" x14ac:dyDescent="0.3">
      <c r="A117" s="185">
        <v>1392</v>
      </c>
      <c r="B117" s="184" t="s">
        <v>1002</v>
      </c>
      <c r="C117" s="182">
        <f t="shared" ref="C117:I117" si="36">+C118+C120</f>
        <v>4630.9665000000005</v>
      </c>
      <c r="D117" s="182">
        <f t="shared" si="36"/>
        <v>6500</v>
      </c>
      <c r="E117" s="182">
        <f t="shared" si="36"/>
        <v>6500</v>
      </c>
      <c r="F117" s="182">
        <f t="shared" si="36"/>
        <v>56600</v>
      </c>
      <c r="G117" s="182">
        <f t="shared" si="36"/>
        <v>51969.033499999998</v>
      </c>
      <c r="H117" s="182">
        <f t="shared" si="36"/>
        <v>50100</v>
      </c>
      <c r="I117" s="182">
        <f t="shared" si="36"/>
        <v>50100</v>
      </c>
    </row>
    <row r="118" spans="1:10" ht="39.950000000000003" customHeight="1" x14ac:dyDescent="0.3">
      <c r="A118" s="189">
        <v>1393</v>
      </c>
      <c r="B118" s="138" t="s">
        <v>840</v>
      </c>
      <c r="C118" s="186">
        <v>0</v>
      </c>
      <c r="D118" s="186">
        <v>0</v>
      </c>
      <c r="E118" s="186">
        <v>0</v>
      </c>
      <c r="F118" s="186"/>
      <c r="G118" s="187">
        <f t="shared" ref="G118:G123" si="37">+F118-C118</f>
        <v>0</v>
      </c>
      <c r="H118" s="187">
        <f t="shared" ref="H118:H123" si="38">+F118-D118</f>
        <v>0</v>
      </c>
      <c r="I118" s="187">
        <f t="shared" ref="I118:I123" si="39">+F118-E118</f>
        <v>0</v>
      </c>
      <c r="J118" s="194"/>
    </row>
    <row r="119" spans="1:10" ht="40.5" x14ac:dyDescent="0.3">
      <c r="A119" s="195"/>
      <c r="B119" s="138" t="s">
        <v>750</v>
      </c>
      <c r="C119" s="186">
        <v>200000</v>
      </c>
      <c r="D119" s="186">
        <v>609828.69999999995</v>
      </c>
      <c r="E119" s="186">
        <v>609828.69999999995</v>
      </c>
      <c r="F119" s="186">
        <f>+'1. Ekamutner'!D127</f>
        <v>346884.7</v>
      </c>
      <c r="G119" s="188">
        <f t="shared" si="37"/>
        <v>146884.70000000001</v>
      </c>
      <c r="H119" s="188">
        <f t="shared" si="38"/>
        <v>-262943.99999999994</v>
      </c>
      <c r="I119" s="188">
        <f t="shared" si="39"/>
        <v>-262943.99999999994</v>
      </c>
      <c r="J119" s="194"/>
    </row>
    <row r="120" spans="1:10" ht="40.5" x14ac:dyDescent="0.3">
      <c r="A120" s="195"/>
      <c r="B120" s="190" t="s">
        <v>751</v>
      </c>
      <c r="C120" s="191">
        <v>4630.9665000000005</v>
      </c>
      <c r="D120" s="191">
        <v>6500</v>
      </c>
      <c r="E120" s="191">
        <v>6500</v>
      </c>
      <c r="F120" s="192">
        <f>+'1. Ekamutner'!D128</f>
        <v>56600</v>
      </c>
      <c r="G120" s="193">
        <f t="shared" si="37"/>
        <v>51969.033499999998</v>
      </c>
      <c r="H120" s="193">
        <f t="shared" si="38"/>
        <v>50100</v>
      </c>
      <c r="I120" s="193">
        <f t="shared" si="39"/>
        <v>50100</v>
      </c>
      <c r="J120" s="194"/>
    </row>
    <row r="121" spans="1:10" x14ac:dyDescent="0.3">
      <c r="A121" s="195"/>
      <c r="B121" s="196" t="s">
        <v>1003</v>
      </c>
      <c r="C121" s="197">
        <f>-'Caxser hamematakan'!G352</f>
        <v>751201.71010000003</v>
      </c>
      <c r="D121" s="197">
        <f>-'Caxser hamematakan'!H352</f>
        <v>174959.2</v>
      </c>
      <c r="E121" s="197">
        <f>-'Caxser hamematakan'!I352</f>
        <v>174959.2</v>
      </c>
      <c r="F121" s="197">
        <f>-'Caxser hamematakan'!J352</f>
        <v>2454078</v>
      </c>
      <c r="G121" s="197">
        <f>+F121-C121</f>
        <v>1702876.2899</v>
      </c>
      <c r="H121" s="197">
        <f>+F121-D121</f>
        <v>2279118.7999999998</v>
      </c>
      <c r="I121" s="197">
        <f>+F121-E121</f>
        <v>2279118.7999999998</v>
      </c>
      <c r="J121" s="194"/>
    </row>
    <row r="122" spans="1:10" x14ac:dyDescent="0.3">
      <c r="A122" s="195"/>
      <c r="B122" s="196" t="s">
        <v>1004</v>
      </c>
      <c r="C122" s="197">
        <f>C12+C67-C79</f>
        <v>1631235.6743000001</v>
      </c>
      <c r="D122" s="197">
        <f>D12+D67-D79</f>
        <v>1911077.2709999999</v>
      </c>
      <c r="E122" s="197">
        <f>E12+E67-E79</f>
        <v>1941976.99</v>
      </c>
      <c r="F122" s="197">
        <f>F12+F67-F79</f>
        <v>2085011.6920000003</v>
      </c>
      <c r="G122" s="198">
        <f t="shared" si="37"/>
        <v>453776.0177000002</v>
      </c>
      <c r="H122" s="198">
        <f t="shared" si="38"/>
        <v>173934.42100000032</v>
      </c>
      <c r="I122" s="198">
        <f t="shared" si="39"/>
        <v>143034.70200000028</v>
      </c>
      <c r="J122" s="194"/>
    </row>
    <row r="123" spans="1:10" x14ac:dyDescent="0.3">
      <c r="A123" s="195"/>
      <c r="B123" s="196" t="s">
        <v>1005</v>
      </c>
      <c r="C123" s="197">
        <f>C121+C122</f>
        <v>2382437.3843999999</v>
      </c>
      <c r="D123" s="197">
        <f>D121+D122</f>
        <v>2086036.4709999999</v>
      </c>
      <c r="E123" s="197">
        <f>E121+E122</f>
        <v>2116936.19</v>
      </c>
      <c r="F123" s="197">
        <f>F121+F122</f>
        <v>4539089.6919999998</v>
      </c>
      <c r="G123" s="198">
        <f t="shared" si="37"/>
        <v>2156652.3075999999</v>
      </c>
      <c r="H123" s="198">
        <f t="shared" si="38"/>
        <v>2453053.2209999999</v>
      </c>
      <c r="I123" s="198">
        <f t="shared" si="39"/>
        <v>2422153.5019999999</v>
      </c>
      <c r="J123" s="194"/>
    </row>
    <row r="124" spans="1:10" x14ac:dyDescent="0.3">
      <c r="A124" s="195"/>
      <c r="B124" s="199" t="s">
        <v>1006</v>
      </c>
      <c r="C124" s="197">
        <v>754941.9</v>
      </c>
      <c r="D124" s="197"/>
      <c r="E124" s="197">
        <v>1151693.1179000002</v>
      </c>
      <c r="F124" s="197">
        <f>+'6.Havelurd '!D16</f>
        <v>571759.48580000002</v>
      </c>
      <c r="G124" s="198"/>
      <c r="H124" s="198"/>
      <c r="I124" s="198"/>
    </row>
    <row r="125" spans="1:10" x14ac:dyDescent="0.3">
      <c r="A125" s="195"/>
      <c r="B125" s="199" t="s">
        <v>1007</v>
      </c>
      <c r="C125" s="195"/>
      <c r="D125" s="195"/>
      <c r="E125" s="195"/>
      <c r="F125" s="195"/>
      <c r="G125" s="195"/>
      <c r="H125" s="195"/>
      <c r="I125" s="195"/>
    </row>
    <row r="126" spans="1:10" x14ac:dyDescent="0.3">
      <c r="B126" s="200" t="s">
        <v>1023</v>
      </c>
    </row>
    <row r="129" spans="5:9" x14ac:dyDescent="0.3">
      <c r="E129" s="201"/>
      <c r="F129" s="201"/>
      <c r="G129" s="201"/>
      <c r="I129" s="201"/>
    </row>
    <row r="130" spans="5:9" x14ac:dyDescent="0.3">
      <c r="G130" s="201"/>
      <c r="I130" s="201"/>
    </row>
  </sheetData>
  <autoFilter ref="A10:J10" xr:uid="{00000000-0009-0000-0000-000006000000}"/>
  <mergeCells count="4">
    <mergeCell ref="A2:I5"/>
    <mergeCell ref="H7:I7"/>
    <mergeCell ref="D8:E8"/>
    <mergeCell ref="G8:I8"/>
  </mergeCells>
  <pageMargins left="1.35" right="0.2" top="0.2" bottom="0.2" header="0.2" footer="0.2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784"/>
  <sheetViews>
    <sheetView workbookViewId="0">
      <selection sqref="A1:O6"/>
    </sheetView>
  </sheetViews>
  <sheetFormatPr defaultRowHeight="13.5" x14ac:dyDescent="0.25"/>
  <cols>
    <col min="1" max="1" width="5.42578125" style="2" customWidth="1"/>
    <col min="2" max="3" width="3.42578125" style="2" customWidth="1"/>
    <col min="4" max="4" width="3.28515625" style="2" customWidth="1"/>
    <col min="5" max="5" width="45.85546875" style="262" customWidth="1"/>
    <col min="6" max="6" width="5.85546875" style="2" customWidth="1"/>
    <col min="7" max="7" width="11.7109375" style="2" customWidth="1"/>
    <col min="8" max="8" width="11.5703125" style="2" customWidth="1"/>
    <col min="9" max="9" width="11.7109375" style="2" customWidth="1"/>
    <col min="10" max="10" width="12.7109375" style="2" customWidth="1"/>
    <col min="11" max="11" width="12.140625" style="2" customWidth="1"/>
    <col min="12" max="13" width="12.7109375" style="2" customWidth="1"/>
    <col min="14" max="14" width="11.85546875" style="2" customWidth="1"/>
    <col min="15" max="15" width="12.5703125" style="2" customWidth="1"/>
    <col min="16" max="196" width="9.140625" style="2"/>
    <col min="197" max="197" width="5.42578125" style="2" customWidth="1"/>
    <col min="198" max="199" width="3.42578125" style="2" customWidth="1"/>
    <col min="200" max="200" width="3.28515625" style="2" customWidth="1"/>
    <col min="201" max="201" width="45.85546875" style="2" customWidth="1"/>
    <col min="202" max="202" width="5.85546875" style="2" customWidth="1"/>
    <col min="203" max="203" width="12" style="2" customWidth="1"/>
    <col min="204" max="204" width="12.140625" style="2" customWidth="1"/>
    <col min="205" max="205" width="12.42578125" style="2" customWidth="1"/>
    <col min="206" max="207" width="11.7109375" style="2" customWidth="1"/>
    <col min="208" max="208" width="10.42578125" style="2" customWidth="1"/>
    <col min="209" max="209" width="11.5703125" style="2" customWidth="1"/>
    <col min="210" max="210" width="11" style="2" customWidth="1"/>
    <col min="211" max="211" width="12.7109375" style="2" customWidth="1"/>
    <col min="212" max="16384" width="9.140625" style="2"/>
  </cols>
  <sheetData>
    <row r="1" spans="1:18" s="19" customFormat="1" ht="20.25" customHeight="1" x14ac:dyDescent="0.25">
      <c r="A1" s="350" t="s">
        <v>869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2"/>
    </row>
    <row r="2" spans="1:18" s="19" customFormat="1" ht="13.5" customHeight="1" x14ac:dyDescent="0.25">
      <c r="A2" s="353"/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5"/>
    </row>
    <row r="3" spans="1:18" s="19" customFormat="1" ht="13.5" customHeight="1" x14ac:dyDescent="0.25">
      <c r="A3" s="353"/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5"/>
    </row>
    <row r="4" spans="1:18" s="19" customFormat="1" ht="13.5" customHeight="1" x14ac:dyDescent="0.25">
      <c r="A4" s="353"/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5"/>
    </row>
    <row r="5" spans="1:18" ht="59.25" customHeight="1" x14ac:dyDescent="0.25">
      <c r="A5" s="353"/>
      <c r="B5" s="354"/>
      <c r="C5" s="354"/>
      <c r="D5" s="354"/>
      <c r="E5" s="354"/>
      <c r="F5" s="354"/>
      <c r="G5" s="354"/>
      <c r="H5" s="354"/>
      <c r="I5" s="354"/>
      <c r="J5" s="354"/>
      <c r="K5" s="354"/>
      <c r="L5" s="354"/>
      <c r="M5" s="354"/>
      <c r="N5" s="354"/>
      <c r="O5" s="355"/>
    </row>
    <row r="6" spans="1:18" ht="51" customHeight="1" x14ac:dyDescent="0.25">
      <c r="A6" s="356"/>
      <c r="B6" s="357"/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8"/>
    </row>
    <row r="7" spans="1:18" ht="16.5" x14ac:dyDescent="0.3">
      <c r="A7" s="154"/>
      <c r="B7" s="154"/>
      <c r="C7" s="154"/>
      <c r="D7" s="154"/>
      <c r="E7" s="154"/>
      <c r="F7" s="154"/>
      <c r="G7" s="154"/>
      <c r="H7" s="154"/>
      <c r="I7" s="154" t="s">
        <v>870</v>
      </c>
      <c r="J7" s="154"/>
      <c r="K7" s="154"/>
      <c r="L7" s="154"/>
      <c r="M7" s="154"/>
      <c r="N7" s="154"/>
      <c r="O7" s="154"/>
    </row>
    <row r="8" spans="1:18" ht="13.5" customHeight="1" x14ac:dyDescent="0.25">
      <c r="A8" s="332" t="s">
        <v>143</v>
      </c>
      <c r="B8" s="333" t="s">
        <v>144</v>
      </c>
      <c r="C8" s="340" t="s">
        <v>145</v>
      </c>
      <c r="D8" s="334" t="s">
        <v>146</v>
      </c>
      <c r="E8" s="359" t="s">
        <v>147</v>
      </c>
      <c r="F8" s="339" t="s">
        <v>148</v>
      </c>
      <c r="G8" s="155" t="s">
        <v>871</v>
      </c>
      <c r="H8" s="361" t="s">
        <v>872</v>
      </c>
      <c r="I8" s="362"/>
      <c r="J8" s="155" t="s">
        <v>1008</v>
      </c>
      <c r="K8" s="363" t="s">
        <v>154</v>
      </c>
      <c r="L8" s="364"/>
      <c r="M8" s="361" t="s">
        <v>873</v>
      </c>
      <c r="N8" s="365"/>
      <c r="O8" s="362"/>
    </row>
    <row r="9" spans="1:18" ht="113.25" customHeight="1" x14ac:dyDescent="0.25">
      <c r="A9" s="332"/>
      <c r="B9" s="332"/>
      <c r="C9" s="332"/>
      <c r="D9" s="332"/>
      <c r="E9" s="360"/>
      <c r="F9" s="339"/>
      <c r="G9" s="156" t="s">
        <v>874</v>
      </c>
      <c r="H9" s="157" t="s">
        <v>875</v>
      </c>
      <c r="I9" s="157" t="s">
        <v>876</v>
      </c>
      <c r="J9" s="157" t="s">
        <v>877</v>
      </c>
      <c r="K9" s="157" t="s">
        <v>374</v>
      </c>
      <c r="L9" s="157" t="s">
        <v>375</v>
      </c>
      <c r="M9" s="157" t="s">
        <v>1014</v>
      </c>
      <c r="N9" s="157" t="s">
        <v>1015</v>
      </c>
      <c r="O9" s="157" t="s">
        <v>1016</v>
      </c>
    </row>
    <row r="10" spans="1:18" x14ac:dyDescent="0.25">
      <c r="A10" s="64">
        <v>1</v>
      </c>
      <c r="B10" s="64">
        <v>2</v>
      </c>
      <c r="C10" s="64">
        <v>3</v>
      </c>
      <c r="D10" s="64">
        <v>4</v>
      </c>
      <c r="E10" s="64">
        <v>5</v>
      </c>
      <c r="F10" s="64">
        <v>6</v>
      </c>
      <c r="G10" s="64">
        <v>7</v>
      </c>
      <c r="H10" s="64">
        <v>8</v>
      </c>
      <c r="I10" s="64">
        <v>9</v>
      </c>
      <c r="J10" s="64" t="s">
        <v>15</v>
      </c>
      <c r="K10" s="64">
        <v>11</v>
      </c>
      <c r="L10" s="64">
        <v>12</v>
      </c>
      <c r="M10" s="64" t="s">
        <v>878</v>
      </c>
      <c r="N10" s="64" t="s">
        <v>879</v>
      </c>
      <c r="O10" s="64" t="s">
        <v>880</v>
      </c>
    </row>
    <row r="11" spans="1:18" s="96" customFormat="1" ht="18" customHeight="1" x14ac:dyDescent="0.25">
      <c r="A11" s="158"/>
      <c r="B11" s="158"/>
      <c r="C11" s="158"/>
      <c r="D11" s="158"/>
      <c r="E11" s="159" t="s">
        <v>881</v>
      </c>
      <c r="F11" s="158"/>
      <c r="G11" s="160">
        <f t="shared" ref="G11:O11" si="0">G12+G130+G165+G221+G356+G410+G465+G539+G637+G706+G776</f>
        <v>5242548.1378000006</v>
      </c>
      <c r="H11" s="160">
        <f>H12+H130+H165+H221+H356+H410+H465+H539+H637+H706</f>
        <v>4717234.7709999997</v>
      </c>
      <c r="I11" s="160">
        <f>I12+I130+I165+I221+I356+I410+I465+I539+I637+I706</f>
        <v>6273078.7149999999</v>
      </c>
      <c r="J11" s="160">
        <f>J12+J130+J165+J221+J356+J410+J465+J539+J637+J706</f>
        <v>7038095.5547999982</v>
      </c>
      <c r="K11" s="160">
        <f t="shared" si="0"/>
        <v>4708566.8419999983</v>
      </c>
      <c r="L11" s="160">
        <f>L12+L130+L165+L221+L356+L410+L465+L539+L637+L706</f>
        <v>2676413.4127999996</v>
      </c>
      <c r="M11" s="160">
        <f t="shared" si="0"/>
        <v>2489316.8169999975</v>
      </c>
      <c r="N11" s="160">
        <f t="shared" si="0"/>
        <v>2404801.4837999986</v>
      </c>
      <c r="O11" s="160">
        <f t="shared" si="0"/>
        <v>894314.5397999984</v>
      </c>
      <c r="P11" s="267"/>
      <c r="Q11" s="267"/>
      <c r="R11" s="267"/>
    </row>
    <row r="12" spans="1:18" s="96" customFormat="1" ht="30.75" customHeight="1" x14ac:dyDescent="0.25">
      <c r="A12" s="158">
        <v>2100</v>
      </c>
      <c r="B12" s="158" t="s">
        <v>2</v>
      </c>
      <c r="C12" s="158">
        <v>0</v>
      </c>
      <c r="D12" s="158">
        <v>0</v>
      </c>
      <c r="E12" s="159" t="s">
        <v>882</v>
      </c>
      <c r="F12" s="158"/>
      <c r="G12" s="160">
        <f t="shared" ref="G12:O12" si="1">+G14+G66+G87+G93+G100+G114+G120</f>
        <v>714931.2797999999</v>
      </c>
      <c r="H12" s="160">
        <f t="shared" si="1"/>
        <v>803795.571</v>
      </c>
      <c r="I12" s="160">
        <f t="shared" si="1"/>
        <v>807684.10000000009</v>
      </c>
      <c r="J12" s="160">
        <f t="shared" si="1"/>
        <v>908503.0919999996</v>
      </c>
      <c r="K12" s="160">
        <f t="shared" si="1"/>
        <v>853978.36199999962</v>
      </c>
      <c r="L12" s="160">
        <f t="shared" si="1"/>
        <v>54524.729999999996</v>
      </c>
      <c r="M12" s="160">
        <f t="shared" si="1"/>
        <v>193571.81219999952</v>
      </c>
      <c r="N12" s="160">
        <f t="shared" si="1"/>
        <v>104707.52099999957</v>
      </c>
      <c r="O12" s="160">
        <f t="shared" si="1"/>
        <v>140818.99199999956</v>
      </c>
    </row>
    <row r="13" spans="1:18" s="96" customFormat="1" ht="14.25" customHeight="1" x14ac:dyDescent="0.25">
      <c r="A13" s="158"/>
      <c r="B13" s="158"/>
      <c r="C13" s="158"/>
      <c r="D13" s="158"/>
      <c r="E13" s="161" t="s">
        <v>154</v>
      </c>
      <c r="F13" s="158"/>
      <c r="G13" s="160"/>
      <c r="H13" s="160"/>
      <c r="I13" s="160"/>
      <c r="J13" s="160"/>
      <c r="K13" s="160"/>
      <c r="L13" s="160"/>
      <c r="M13" s="160"/>
      <c r="N13" s="160"/>
      <c r="O13" s="160"/>
    </row>
    <row r="14" spans="1:18" s="96" customFormat="1" ht="60.75" customHeight="1" x14ac:dyDescent="0.25">
      <c r="A14" s="158">
        <v>2110</v>
      </c>
      <c r="B14" s="158" t="s">
        <v>2</v>
      </c>
      <c r="C14" s="158">
        <v>1</v>
      </c>
      <c r="D14" s="158">
        <v>0</v>
      </c>
      <c r="E14" s="162" t="s">
        <v>155</v>
      </c>
      <c r="F14" s="158"/>
      <c r="G14" s="160">
        <f t="shared" ref="G14:O14" si="2">G16+G48+G52</f>
        <v>520388.29379999998</v>
      </c>
      <c r="H14" s="160">
        <f t="shared" si="2"/>
        <v>618167.97100000002</v>
      </c>
      <c r="I14" s="160">
        <f t="shared" si="2"/>
        <v>617806.5</v>
      </c>
      <c r="J14" s="160">
        <f t="shared" si="2"/>
        <v>728393.0919999996</v>
      </c>
      <c r="K14" s="160">
        <f t="shared" si="2"/>
        <v>686028.36199999962</v>
      </c>
      <c r="L14" s="160">
        <f t="shared" si="2"/>
        <v>42364.729999999996</v>
      </c>
      <c r="M14" s="160">
        <f t="shared" si="2"/>
        <v>208004.79819999952</v>
      </c>
      <c r="N14" s="160">
        <f t="shared" si="2"/>
        <v>110225.12099999956</v>
      </c>
      <c r="O14" s="160">
        <f t="shared" si="2"/>
        <v>110586.59199999957</v>
      </c>
    </row>
    <row r="15" spans="1:18" x14ac:dyDescent="0.25">
      <c r="A15" s="64"/>
      <c r="B15" s="64"/>
      <c r="C15" s="64"/>
      <c r="D15" s="64"/>
      <c r="E15" s="71" t="s">
        <v>156</v>
      </c>
      <c r="F15" s="64"/>
      <c r="G15" s="21"/>
      <c r="H15" s="21"/>
      <c r="I15" s="21"/>
      <c r="J15" s="21"/>
      <c r="K15" s="21"/>
      <c r="L15" s="21"/>
      <c r="M15" s="21"/>
      <c r="N15" s="21"/>
      <c r="O15" s="21"/>
    </row>
    <row r="16" spans="1:18" s="96" customFormat="1" ht="30.75" customHeight="1" x14ac:dyDescent="0.25">
      <c r="A16" s="158">
        <v>2111</v>
      </c>
      <c r="B16" s="158" t="s">
        <v>2</v>
      </c>
      <c r="C16" s="158">
        <v>1</v>
      </c>
      <c r="D16" s="158">
        <v>1</v>
      </c>
      <c r="E16" s="161" t="s">
        <v>883</v>
      </c>
      <c r="F16" s="158"/>
      <c r="G16" s="160">
        <f>+G18+G46</f>
        <v>520388.29379999998</v>
      </c>
      <c r="H16" s="160">
        <f t="shared" ref="H16:O16" si="3">+H18+H46</f>
        <v>618167.97100000002</v>
      </c>
      <c r="I16" s="160">
        <f t="shared" si="3"/>
        <v>617806.5</v>
      </c>
      <c r="J16" s="160">
        <f t="shared" si="3"/>
        <v>728393.0919999996</v>
      </c>
      <c r="K16" s="160">
        <f t="shared" si="3"/>
        <v>686028.36199999962</v>
      </c>
      <c r="L16" s="160">
        <f t="shared" si="3"/>
        <v>42364.729999999996</v>
      </c>
      <c r="M16" s="160">
        <f t="shared" si="3"/>
        <v>208004.79819999952</v>
      </c>
      <c r="N16" s="160">
        <f t="shared" si="3"/>
        <v>110225.12099999956</v>
      </c>
      <c r="O16" s="160">
        <f t="shared" si="3"/>
        <v>110586.59199999957</v>
      </c>
    </row>
    <row r="17" spans="1:15" ht="17.25" customHeight="1" x14ac:dyDescent="0.25">
      <c r="A17" s="64"/>
      <c r="B17" s="64"/>
      <c r="C17" s="64"/>
      <c r="D17" s="64"/>
      <c r="E17" s="71" t="s">
        <v>154</v>
      </c>
      <c r="F17" s="64"/>
      <c r="G17" s="21"/>
      <c r="H17" s="21"/>
      <c r="I17" s="21"/>
      <c r="J17" s="21"/>
      <c r="K17" s="21"/>
      <c r="L17" s="21"/>
      <c r="M17" s="21"/>
      <c r="N17" s="21"/>
      <c r="O17" s="21"/>
    </row>
    <row r="18" spans="1:15" s="96" customFormat="1" ht="18" customHeight="1" x14ac:dyDescent="0.25">
      <c r="A18" s="158"/>
      <c r="B18" s="158"/>
      <c r="C18" s="158"/>
      <c r="D18" s="158"/>
      <c r="E18" s="162" t="s">
        <v>884</v>
      </c>
      <c r="F18" s="158"/>
      <c r="G18" s="160">
        <f>SUM(G19:G45)</f>
        <v>518025.21779999998</v>
      </c>
      <c r="H18" s="160">
        <f t="shared" ref="H18:O18" si="4">SUM(H19:H45)</f>
        <v>616667.97100000002</v>
      </c>
      <c r="I18" s="160">
        <f t="shared" si="4"/>
        <v>615304</v>
      </c>
      <c r="J18" s="160">
        <f t="shared" si="4"/>
        <v>711004.46199999959</v>
      </c>
      <c r="K18" s="160">
        <f t="shared" si="4"/>
        <v>686028.36199999962</v>
      </c>
      <c r="L18" s="160">
        <f t="shared" si="4"/>
        <v>24976.1</v>
      </c>
      <c r="M18" s="160">
        <f t="shared" si="4"/>
        <v>192979.24419999952</v>
      </c>
      <c r="N18" s="160">
        <f t="shared" si="4"/>
        <v>94336.490999999558</v>
      </c>
      <c r="O18" s="160">
        <f t="shared" si="4"/>
        <v>95700.461999999563</v>
      </c>
    </row>
    <row r="19" spans="1:15" ht="24.75" customHeight="1" x14ac:dyDescent="0.25">
      <c r="A19" s="64"/>
      <c r="B19" s="64"/>
      <c r="C19" s="64"/>
      <c r="D19" s="64"/>
      <c r="E19" s="71" t="s">
        <v>158</v>
      </c>
      <c r="F19" s="64">
        <v>4111</v>
      </c>
      <c r="G19" s="21">
        <v>417964.25</v>
      </c>
      <c r="H19" s="21">
        <v>505028.071</v>
      </c>
      <c r="I19" s="21">
        <v>475853</v>
      </c>
      <c r="J19" s="21">
        <f>+K19+L19</f>
        <v>553958.03300000005</v>
      </c>
      <c r="K19" s="21">
        <f>+'4.Gorcarakan ev tntesagitakan'!G21</f>
        <v>553958.03300000005</v>
      </c>
      <c r="L19" s="21"/>
      <c r="M19" s="21">
        <f>+J19-G19</f>
        <v>135993.78300000005</v>
      </c>
      <c r="N19" s="21">
        <f>+J19-H19</f>
        <v>48929.962000000058</v>
      </c>
      <c r="O19" s="21">
        <f>+J19-I19</f>
        <v>78105.033000000054</v>
      </c>
    </row>
    <row r="20" spans="1:15" ht="24.75" customHeight="1" x14ac:dyDescent="0.25">
      <c r="A20" s="64"/>
      <c r="B20" s="64"/>
      <c r="C20" s="64"/>
      <c r="D20" s="64"/>
      <c r="E20" s="71" t="s">
        <v>1020</v>
      </c>
      <c r="F20" s="64" t="s">
        <v>21</v>
      </c>
      <c r="G20" s="21"/>
      <c r="H20" s="21"/>
      <c r="I20" s="21"/>
      <c r="J20" s="21">
        <f t="shared" ref="J20:J45" si="5">+K20+L20</f>
        <v>0</v>
      </c>
      <c r="K20" s="21">
        <f>+'4.Gorcarakan ev tntesagitakan'!G22</f>
        <v>0</v>
      </c>
      <c r="L20" s="21"/>
      <c r="M20" s="21">
        <f t="shared" ref="M20:M45" si="6">+J20-G20</f>
        <v>0</v>
      </c>
      <c r="N20" s="21">
        <f t="shared" ref="N20:N45" si="7">+J20-H20</f>
        <v>0</v>
      </c>
      <c r="O20" s="21">
        <f t="shared" ref="O20:O45" si="8">+J20-I20</f>
        <v>0</v>
      </c>
    </row>
    <row r="21" spans="1:15" x14ac:dyDescent="0.25">
      <c r="A21" s="64"/>
      <c r="B21" s="64"/>
      <c r="C21" s="64"/>
      <c r="D21" s="64"/>
      <c r="E21" s="72" t="s">
        <v>185</v>
      </c>
      <c r="F21" s="64">
        <v>4212</v>
      </c>
      <c r="G21" s="21">
        <v>18745.866600000001</v>
      </c>
      <c r="H21" s="21">
        <v>22560.1</v>
      </c>
      <c r="I21" s="21">
        <v>25799.5</v>
      </c>
      <c r="J21" s="21">
        <f t="shared" si="5"/>
        <v>17126.0789999995</v>
      </c>
      <c r="K21" s="21">
        <f>+'4.Gorcarakan ev tntesagitakan'!G23</f>
        <v>17126.0789999995</v>
      </c>
      <c r="L21" s="21"/>
      <c r="M21" s="21">
        <f t="shared" si="6"/>
        <v>-1619.7876000005017</v>
      </c>
      <c r="N21" s="21">
        <f t="shared" si="7"/>
        <v>-5434.021000000499</v>
      </c>
      <c r="O21" s="21">
        <f t="shared" si="8"/>
        <v>-8673.4210000005005</v>
      </c>
    </row>
    <row r="22" spans="1:15" x14ac:dyDescent="0.25">
      <c r="A22" s="64"/>
      <c r="B22" s="64"/>
      <c r="C22" s="64"/>
      <c r="D22" s="64"/>
      <c r="E22" s="71" t="s">
        <v>159</v>
      </c>
      <c r="F22" s="64">
        <v>4213</v>
      </c>
      <c r="G22" s="21">
        <v>2761.38</v>
      </c>
      <c r="H22" s="21">
        <v>7935.8</v>
      </c>
      <c r="I22" s="21">
        <v>8706.7000000000007</v>
      </c>
      <c r="J22" s="21">
        <f t="shared" si="5"/>
        <v>3684.5499999999993</v>
      </c>
      <c r="K22" s="21">
        <f>+'4.Gorcarakan ev tntesagitakan'!G24</f>
        <v>3684.5499999999993</v>
      </c>
      <c r="L22" s="21"/>
      <c r="M22" s="21">
        <f t="shared" si="6"/>
        <v>923.16999999999916</v>
      </c>
      <c r="N22" s="21">
        <f t="shared" si="7"/>
        <v>-4251.2500000000009</v>
      </c>
      <c r="O22" s="21">
        <f t="shared" si="8"/>
        <v>-5022.1500000000015</v>
      </c>
    </row>
    <row r="23" spans="1:15" x14ac:dyDescent="0.25">
      <c r="A23" s="64"/>
      <c r="B23" s="64"/>
      <c r="C23" s="64"/>
      <c r="D23" s="64"/>
      <c r="E23" s="71" t="s">
        <v>160</v>
      </c>
      <c r="F23" s="64">
        <v>4214</v>
      </c>
      <c r="G23" s="21">
        <v>7576.0276000000003</v>
      </c>
      <c r="H23" s="21">
        <v>8820</v>
      </c>
      <c r="I23" s="21">
        <v>9157.2999999999993</v>
      </c>
      <c r="J23" s="21">
        <f t="shared" si="5"/>
        <v>6371.5</v>
      </c>
      <c r="K23" s="21">
        <f>+'4.Gorcarakan ev tntesagitakan'!G25</f>
        <v>6371.5</v>
      </c>
      <c r="L23" s="21"/>
      <c r="M23" s="21">
        <f t="shared" si="6"/>
        <v>-1204.5276000000003</v>
      </c>
      <c r="N23" s="21">
        <f t="shared" si="7"/>
        <v>-2448.5</v>
      </c>
      <c r="O23" s="21">
        <f t="shared" si="8"/>
        <v>-2785.7999999999993</v>
      </c>
    </row>
    <row r="24" spans="1:15" x14ac:dyDescent="0.25">
      <c r="A24" s="64"/>
      <c r="B24" s="64"/>
      <c r="C24" s="64"/>
      <c r="D24" s="64"/>
      <c r="E24" s="71" t="s">
        <v>161</v>
      </c>
      <c r="F24" s="64">
        <v>4215</v>
      </c>
      <c r="G24" s="21">
        <v>7209</v>
      </c>
      <c r="H24" s="21">
        <v>2000</v>
      </c>
      <c r="I24" s="21">
        <v>10000</v>
      </c>
      <c r="J24" s="21">
        <f t="shared" si="5"/>
        <v>10500</v>
      </c>
      <c r="K24" s="21">
        <f>+'4.Gorcarakan ev tntesagitakan'!G26</f>
        <v>10500</v>
      </c>
      <c r="L24" s="21"/>
      <c r="M24" s="21">
        <f t="shared" si="6"/>
        <v>3291</v>
      </c>
      <c r="N24" s="21">
        <f t="shared" si="7"/>
        <v>8500</v>
      </c>
      <c r="O24" s="21">
        <f t="shared" si="8"/>
        <v>500</v>
      </c>
    </row>
    <row r="25" spans="1:15" x14ac:dyDescent="0.25">
      <c r="A25" s="64"/>
      <c r="B25" s="64"/>
      <c r="C25" s="64"/>
      <c r="D25" s="64"/>
      <c r="E25" s="71" t="s">
        <v>609</v>
      </c>
      <c r="F25" s="64">
        <v>4216</v>
      </c>
      <c r="G25" s="21">
        <v>390</v>
      </c>
      <c r="H25" s="21">
        <v>400</v>
      </c>
      <c r="I25" s="21">
        <v>400</v>
      </c>
      <c r="J25" s="21">
        <f t="shared" si="5"/>
        <v>400</v>
      </c>
      <c r="K25" s="21">
        <f>+'4.Gorcarakan ev tntesagitakan'!G27</f>
        <v>400</v>
      </c>
      <c r="L25" s="21"/>
      <c r="M25" s="21">
        <f t="shared" si="6"/>
        <v>10</v>
      </c>
      <c r="N25" s="21">
        <f t="shared" si="7"/>
        <v>0</v>
      </c>
      <c r="O25" s="21">
        <f t="shared" si="8"/>
        <v>0</v>
      </c>
    </row>
    <row r="26" spans="1:15" x14ac:dyDescent="0.25">
      <c r="A26" s="64"/>
      <c r="B26" s="64"/>
      <c r="C26" s="64"/>
      <c r="D26" s="64"/>
      <c r="E26" s="71" t="s">
        <v>885</v>
      </c>
      <c r="F26" s="64" t="s">
        <v>49</v>
      </c>
      <c r="G26" s="21"/>
      <c r="H26" s="21"/>
      <c r="I26" s="21"/>
      <c r="J26" s="21">
        <f t="shared" si="5"/>
        <v>0</v>
      </c>
      <c r="K26" s="21"/>
      <c r="L26" s="21"/>
      <c r="M26" s="21">
        <f t="shared" si="6"/>
        <v>0</v>
      </c>
      <c r="N26" s="21">
        <f t="shared" si="7"/>
        <v>0</v>
      </c>
      <c r="O26" s="21">
        <f t="shared" si="8"/>
        <v>0</v>
      </c>
    </row>
    <row r="27" spans="1:15" x14ac:dyDescent="0.25">
      <c r="A27" s="64"/>
      <c r="B27" s="64"/>
      <c r="C27" s="64"/>
      <c r="D27" s="64"/>
      <c r="E27" s="71" t="s">
        <v>162</v>
      </c>
      <c r="F27" s="64">
        <v>4217</v>
      </c>
      <c r="G27" s="21"/>
      <c r="H27" s="21">
        <v>124</v>
      </c>
      <c r="I27" s="21">
        <v>124</v>
      </c>
      <c r="J27" s="21">
        <f t="shared" si="5"/>
        <v>0</v>
      </c>
      <c r="K27" s="21">
        <f>+'4.Gorcarakan ev tntesagitakan'!G28</f>
        <v>0</v>
      </c>
      <c r="L27" s="21"/>
      <c r="M27" s="21">
        <f t="shared" si="6"/>
        <v>0</v>
      </c>
      <c r="N27" s="21">
        <f t="shared" si="7"/>
        <v>-124</v>
      </c>
      <c r="O27" s="21">
        <f t="shared" si="8"/>
        <v>-124</v>
      </c>
    </row>
    <row r="28" spans="1:15" x14ac:dyDescent="0.25">
      <c r="A28" s="64"/>
      <c r="B28" s="64"/>
      <c r="C28" s="64"/>
      <c r="D28" s="64"/>
      <c r="E28" s="71" t="s">
        <v>163</v>
      </c>
      <c r="F28" s="64">
        <v>4221</v>
      </c>
      <c r="G28" s="21">
        <v>440</v>
      </c>
      <c r="H28" s="21">
        <v>1500</v>
      </c>
      <c r="I28" s="21">
        <v>1500</v>
      </c>
      <c r="J28" s="21">
        <f t="shared" si="5"/>
        <v>1500</v>
      </c>
      <c r="K28" s="21">
        <f>+'4.Gorcarakan ev tntesagitakan'!G29</f>
        <v>1500</v>
      </c>
      <c r="L28" s="21"/>
      <c r="M28" s="21">
        <f t="shared" si="6"/>
        <v>1060</v>
      </c>
      <c r="N28" s="21">
        <f t="shared" si="7"/>
        <v>0</v>
      </c>
      <c r="O28" s="21">
        <f t="shared" si="8"/>
        <v>0</v>
      </c>
    </row>
    <row r="29" spans="1:15" x14ac:dyDescent="0.25">
      <c r="A29" s="64"/>
      <c r="B29" s="64"/>
      <c r="C29" s="64"/>
      <c r="D29" s="64"/>
      <c r="E29" s="71" t="s">
        <v>164</v>
      </c>
      <c r="F29" s="64">
        <v>4222</v>
      </c>
      <c r="G29" s="21"/>
      <c r="H29" s="21">
        <v>800</v>
      </c>
      <c r="I29" s="21">
        <v>3800</v>
      </c>
      <c r="J29" s="21">
        <f t="shared" si="5"/>
        <v>500</v>
      </c>
      <c r="K29" s="21">
        <f>+'4.Gorcarakan ev tntesagitakan'!G30</f>
        <v>500</v>
      </c>
      <c r="L29" s="21"/>
      <c r="M29" s="21">
        <f t="shared" si="6"/>
        <v>500</v>
      </c>
      <c r="N29" s="21">
        <f t="shared" si="7"/>
        <v>-300</v>
      </c>
      <c r="O29" s="21">
        <f t="shared" si="8"/>
        <v>-3300</v>
      </c>
    </row>
    <row r="30" spans="1:15" x14ac:dyDescent="0.25">
      <c r="A30" s="64"/>
      <c r="B30" s="64"/>
      <c r="C30" s="64"/>
      <c r="D30" s="64"/>
      <c r="E30" s="71" t="s">
        <v>1021</v>
      </c>
      <c r="F30" s="64" t="s">
        <v>35</v>
      </c>
      <c r="G30" s="21"/>
      <c r="H30" s="21"/>
      <c r="I30" s="21"/>
      <c r="J30" s="21">
        <f t="shared" si="5"/>
        <v>8000</v>
      </c>
      <c r="K30" s="21">
        <f>+'4.Gorcarakan ev tntesagitakan'!G31</f>
        <v>8000</v>
      </c>
      <c r="L30" s="21"/>
      <c r="M30" s="21">
        <f t="shared" si="6"/>
        <v>8000</v>
      </c>
      <c r="N30" s="21">
        <f t="shared" si="7"/>
        <v>8000</v>
      </c>
      <c r="O30" s="21">
        <f t="shared" si="8"/>
        <v>8000</v>
      </c>
    </row>
    <row r="31" spans="1:15" x14ac:dyDescent="0.25">
      <c r="A31" s="64"/>
      <c r="B31" s="64"/>
      <c r="C31" s="64"/>
      <c r="D31" s="64"/>
      <c r="E31" s="71" t="s">
        <v>165</v>
      </c>
      <c r="F31" s="64">
        <v>4234</v>
      </c>
      <c r="G31" s="21">
        <v>2498.0830000000001</v>
      </c>
      <c r="H31" s="21">
        <v>5000</v>
      </c>
      <c r="I31" s="21">
        <v>5000</v>
      </c>
      <c r="J31" s="21">
        <f t="shared" si="5"/>
        <v>5466</v>
      </c>
      <c r="K31" s="21">
        <f>+'4.Gorcarakan ev tntesagitakan'!G32</f>
        <v>5466</v>
      </c>
      <c r="L31" s="21"/>
      <c r="M31" s="21">
        <f t="shared" si="6"/>
        <v>2967.9169999999999</v>
      </c>
      <c r="N31" s="21">
        <f t="shared" si="7"/>
        <v>466</v>
      </c>
      <c r="O31" s="21">
        <f t="shared" si="8"/>
        <v>466</v>
      </c>
    </row>
    <row r="32" spans="1:15" x14ac:dyDescent="0.25">
      <c r="A32" s="64"/>
      <c r="B32" s="64"/>
      <c r="C32" s="64"/>
      <c r="D32" s="64"/>
      <c r="E32" s="71" t="s">
        <v>166</v>
      </c>
      <c r="F32" s="64">
        <v>4237</v>
      </c>
      <c r="G32" s="21">
        <v>8416.3320000000003</v>
      </c>
      <c r="H32" s="21">
        <v>11500</v>
      </c>
      <c r="I32" s="21">
        <v>11624.5</v>
      </c>
      <c r="J32" s="21">
        <f t="shared" si="5"/>
        <v>17147.099999999999</v>
      </c>
      <c r="K32" s="21">
        <f>+'4.Gorcarakan ev tntesagitakan'!G33</f>
        <v>17147.099999999999</v>
      </c>
      <c r="L32" s="21"/>
      <c r="M32" s="21">
        <f t="shared" si="6"/>
        <v>8730.7679999999982</v>
      </c>
      <c r="N32" s="21">
        <f t="shared" si="7"/>
        <v>5647.0999999999985</v>
      </c>
      <c r="O32" s="21">
        <f t="shared" si="8"/>
        <v>5522.5999999999985</v>
      </c>
    </row>
    <row r="33" spans="1:15" x14ac:dyDescent="0.25">
      <c r="A33" s="64"/>
      <c r="B33" s="64"/>
      <c r="C33" s="64"/>
      <c r="D33" s="64"/>
      <c r="E33" s="71" t="s">
        <v>167</v>
      </c>
      <c r="F33" s="64">
        <v>4239</v>
      </c>
      <c r="G33" s="21">
        <v>6354.7</v>
      </c>
      <c r="H33" s="21">
        <v>5000</v>
      </c>
      <c r="I33" s="21">
        <v>5000</v>
      </c>
      <c r="J33" s="21">
        <f t="shared" si="5"/>
        <v>10980</v>
      </c>
      <c r="K33" s="21">
        <f>+'4.Gorcarakan ev tntesagitakan'!G34</f>
        <v>10980</v>
      </c>
      <c r="L33" s="21"/>
      <c r="M33" s="21">
        <f t="shared" si="6"/>
        <v>4625.3</v>
      </c>
      <c r="N33" s="21">
        <f t="shared" si="7"/>
        <v>5980</v>
      </c>
      <c r="O33" s="21">
        <f t="shared" si="8"/>
        <v>5980</v>
      </c>
    </row>
    <row r="34" spans="1:15" x14ac:dyDescent="0.25">
      <c r="A34" s="64"/>
      <c r="B34" s="64"/>
      <c r="C34" s="64"/>
      <c r="D34" s="64"/>
      <c r="E34" s="71" t="s">
        <v>168</v>
      </c>
      <c r="F34" s="64">
        <v>4241</v>
      </c>
      <c r="G34" s="21">
        <v>15266.189</v>
      </c>
      <c r="H34" s="21">
        <v>18000</v>
      </c>
      <c r="I34" s="21">
        <v>18000</v>
      </c>
      <c r="J34" s="21">
        <f t="shared" si="5"/>
        <v>7200</v>
      </c>
      <c r="K34" s="21">
        <f>+'4.Gorcarakan ev tntesagitakan'!G35</f>
        <v>7200</v>
      </c>
      <c r="L34" s="21"/>
      <c r="M34" s="21">
        <f t="shared" si="6"/>
        <v>-8066.1890000000003</v>
      </c>
      <c r="N34" s="21">
        <f t="shared" si="7"/>
        <v>-10800</v>
      </c>
      <c r="O34" s="21">
        <f t="shared" si="8"/>
        <v>-10800</v>
      </c>
    </row>
    <row r="35" spans="1:15" x14ac:dyDescent="0.25">
      <c r="A35" s="64"/>
      <c r="B35" s="64"/>
      <c r="C35" s="64"/>
      <c r="D35" s="64"/>
      <c r="E35" s="71" t="s">
        <v>169</v>
      </c>
      <c r="F35" s="64">
        <v>4252</v>
      </c>
      <c r="G35" s="21">
        <v>353</v>
      </c>
      <c r="H35" s="21">
        <v>1500</v>
      </c>
      <c r="I35" s="21">
        <v>1500</v>
      </c>
      <c r="J35" s="21">
        <f t="shared" si="5"/>
        <v>2844</v>
      </c>
      <c r="K35" s="21">
        <f>+'4.Gorcarakan ev tntesagitakan'!G37</f>
        <v>2844</v>
      </c>
      <c r="L35" s="21"/>
      <c r="M35" s="21">
        <f t="shared" si="6"/>
        <v>2491</v>
      </c>
      <c r="N35" s="21">
        <f t="shared" si="7"/>
        <v>1344</v>
      </c>
      <c r="O35" s="21">
        <f t="shared" si="8"/>
        <v>1344</v>
      </c>
    </row>
    <row r="36" spans="1:15" x14ac:dyDescent="0.25">
      <c r="A36" s="64"/>
      <c r="B36" s="64"/>
      <c r="C36" s="64"/>
      <c r="D36" s="64"/>
      <c r="E36" s="71" t="s">
        <v>170</v>
      </c>
      <c r="F36" s="64">
        <v>4261</v>
      </c>
      <c r="G36" s="21">
        <v>2449.1999999999998</v>
      </c>
      <c r="H36" s="21">
        <v>5000</v>
      </c>
      <c r="I36" s="21">
        <v>5000</v>
      </c>
      <c r="J36" s="21">
        <f t="shared" si="5"/>
        <v>5000</v>
      </c>
      <c r="K36" s="21">
        <f>+'4.Gorcarakan ev tntesagitakan'!G38</f>
        <v>5000</v>
      </c>
      <c r="L36" s="21"/>
      <c r="M36" s="21">
        <f t="shared" si="6"/>
        <v>2550.8000000000002</v>
      </c>
      <c r="N36" s="21">
        <f t="shared" si="7"/>
        <v>0</v>
      </c>
      <c r="O36" s="21">
        <f t="shared" si="8"/>
        <v>0</v>
      </c>
    </row>
    <row r="37" spans="1:15" x14ac:dyDescent="0.25">
      <c r="A37" s="64"/>
      <c r="B37" s="64"/>
      <c r="C37" s="64"/>
      <c r="D37" s="64"/>
      <c r="E37" s="71" t="s">
        <v>171</v>
      </c>
      <c r="F37" s="64">
        <v>4264</v>
      </c>
      <c r="G37" s="21">
        <v>11800.5296</v>
      </c>
      <c r="H37" s="21">
        <v>12500</v>
      </c>
      <c r="I37" s="21">
        <v>12500</v>
      </c>
      <c r="J37" s="21">
        <f t="shared" si="5"/>
        <v>21128.799999999999</v>
      </c>
      <c r="K37" s="21">
        <f>+'4.Gorcarakan ev tntesagitakan'!G39</f>
        <v>21128.799999999999</v>
      </c>
      <c r="L37" s="21"/>
      <c r="M37" s="21">
        <f t="shared" si="6"/>
        <v>9328.2703999999994</v>
      </c>
      <c r="N37" s="21">
        <f t="shared" si="7"/>
        <v>8628.7999999999993</v>
      </c>
      <c r="O37" s="21">
        <f t="shared" si="8"/>
        <v>8628.7999999999993</v>
      </c>
    </row>
    <row r="38" spans="1:15" x14ac:dyDescent="0.25">
      <c r="A38" s="64"/>
      <c r="B38" s="64"/>
      <c r="C38" s="64"/>
      <c r="D38" s="64"/>
      <c r="E38" s="71" t="s">
        <v>172</v>
      </c>
      <c r="F38" s="64">
        <v>4269</v>
      </c>
      <c r="G38" s="21">
        <v>4343.74</v>
      </c>
      <c r="H38" s="21">
        <v>4000</v>
      </c>
      <c r="I38" s="21">
        <v>6000</v>
      </c>
      <c r="J38" s="21">
        <f t="shared" si="5"/>
        <v>8172</v>
      </c>
      <c r="K38" s="21">
        <f>+'4.Gorcarakan ev tntesagitakan'!G40</f>
        <v>8172</v>
      </c>
      <c r="L38" s="21"/>
      <c r="M38" s="21">
        <f t="shared" si="6"/>
        <v>3828.26</v>
      </c>
      <c r="N38" s="21">
        <f t="shared" si="7"/>
        <v>4172</v>
      </c>
      <c r="O38" s="21">
        <f t="shared" si="8"/>
        <v>2172</v>
      </c>
    </row>
    <row r="39" spans="1:15" x14ac:dyDescent="0.25">
      <c r="A39" s="64"/>
      <c r="B39" s="64"/>
      <c r="C39" s="64"/>
      <c r="D39" s="64"/>
      <c r="E39" s="71" t="s">
        <v>173</v>
      </c>
      <c r="F39" s="64">
        <v>4823</v>
      </c>
      <c r="G39" s="21">
        <v>1920</v>
      </c>
      <c r="H39" s="21">
        <v>2000</v>
      </c>
      <c r="I39" s="21">
        <v>2000</v>
      </c>
      <c r="J39" s="21">
        <f t="shared" si="5"/>
        <v>6050.3</v>
      </c>
      <c r="K39" s="21">
        <f>+'4.Gorcarakan ev tntesagitakan'!G41</f>
        <v>6050.3</v>
      </c>
      <c r="L39" s="21"/>
      <c r="M39" s="21">
        <f t="shared" si="6"/>
        <v>4130.3</v>
      </c>
      <c r="N39" s="21">
        <f t="shared" si="7"/>
        <v>4050.3</v>
      </c>
      <c r="O39" s="21">
        <f t="shared" si="8"/>
        <v>4050.3</v>
      </c>
    </row>
    <row r="40" spans="1:15" x14ac:dyDescent="0.25">
      <c r="A40" s="64"/>
      <c r="B40" s="64"/>
      <c r="C40" s="64"/>
      <c r="D40" s="64"/>
      <c r="E40" s="71" t="s">
        <v>174</v>
      </c>
      <c r="F40" s="64">
        <v>4861</v>
      </c>
      <c r="G40" s="21"/>
      <c r="H40" s="21">
        <v>0</v>
      </c>
      <c r="I40" s="21">
        <v>0</v>
      </c>
      <c r="J40" s="21">
        <f t="shared" si="5"/>
        <v>0</v>
      </c>
      <c r="K40" s="21">
        <f>+'4.Gorcarakan ev tntesagitakan'!G42</f>
        <v>0</v>
      </c>
      <c r="L40" s="21"/>
      <c r="M40" s="21">
        <f t="shared" si="6"/>
        <v>0</v>
      </c>
      <c r="N40" s="21">
        <f t="shared" si="7"/>
        <v>0</v>
      </c>
      <c r="O40" s="21">
        <f t="shared" si="8"/>
        <v>0</v>
      </c>
    </row>
    <row r="41" spans="1:15" ht="15" customHeight="1" x14ac:dyDescent="0.25">
      <c r="A41" s="64"/>
      <c r="B41" s="64"/>
      <c r="C41" s="64"/>
      <c r="D41" s="64"/>
      <c r="E41" s="71" t="s">
        <v>175</v>
      </c>
      <c r="F41" s="64">
        <v>5111</v>
      </c>
      <c r="G41" s="21"/>
      <c r="H41" s="21">
        <v>0</v>
      </c>
      <c r="I41" s="21">
        <v>0</v>
      </c>
      <c r="J41" s="21">
        <f t="shared" si="5"/>
        <v>0</v>
      </c>
      <c r="K41" s="21"/>
      <c r="L41" s="21">
        <f>+'4.Gorcarakan ev tntesagitakan'!G43</f>
        <v>0</v>
      </c>
      <c r="M41" s="21">
        <f t="shared" si="6"/>
        <v>0</v>
      </c>
      <c r="N41" s="21">
        <f t="shared" si="7"/>
        <v>0</v>
      </c>
      <c r="O41" s="21">
        <f t="shared" si="8"/>
        <v>0</v>
      </c>
    </row>
    <row r="42" spans="1:15" x14ac:dyDescent="0.25">
      <c r="A42" s="64"/>
      <c r="B42" s="64"/>
      <c r="C42" s="64"/>
      <c r="D42" s="64"/>
      <c r="E42" s="73" t="s">
        <v>177</v>
      </c>
      <c r="F42" s="64">
        <v>5121</v>
      </c>
      <c r="G42" s="21"/>
      <c r="H42" s="21">
        <v>0</v>
      </c>
      <c r="I42" s="21">
        <v>0</v>
      </c>
      <c r="J42" s="21">
        <f t="shared" si="5"/>
        <v>0</v>
      </c>
      <c r="K42" s="21"/>
      <c r="L42" s="21">
        <f>+'4.Gorcarakan ev tntesagitakan'!G45</f>
        <v>0</v>
      </c>
      <c r="M42" s="21">
        <f t="shared" si="6"/>
        <v>0</v>
      </c>
      <c r="N42" s="21">
        <f t="shared" si="7"/>
        <v>0</v>
      </c>
      <c r="O42" s="21">
        <f t="shared" si="8"/>
        <v>0</v>
      </c>
    </row>
    <row r="43" spans="1:15" x14ac:dyDescent="0.25">
      <c r="A43" s="64"/>
      <c r="B43" s="64"/>
      <c r="C43" s="64"/>
      <c r="D43" s="64"/>
      <c r="E43" s="71" t="s">
        <v>178</v>
      </c>
      <c r="F43" s="64">
        <v>5122</v>
      </c>
      <c r="G43" s="21">
        <v>9536.92</v>
      </c>
      <c r="H43" s="21">
        <v>3000</v>
      </c>
      <c r="I43" s="21">
        <v>13339</v>
      </c>
      <c r="J43" s="21">
        <f t="shared" si="5"/>
        <v>16630</v>
      </c>
      <c r="K43" s="21"/>
      <c r="L43" s="21">
        <f>+'4.Gorcarakan ev tntesagitakan'!G46</f>
        <v>16630</v>
      </c>
      <c r="M43" s="21">
        <f t="shared" si="6"/>
        <v>7093.08</v>
      </c>
      <c r="N43" s="21">
        <f t="shared" si="7"/>
        <v>13630</v>
      </c>
      <c r="O43" s="21">
        <f t="shared" si="8"/>
        <v>3291</v>
      </c>
    </row>
    <row r="44" spans="1:15" x14ac:dyDescent="0.25">
      <c r="A44" s="64"/>
      <c r="B44" s="64"/>
      <c r="C44" s="64"/>
      <c r="D44" s="64"/>
      <c r="E44" s="71" t="s">
        <v>886</v>
      </c>
      <c r="F44" s="64">
        <v>5132</v>
      </c>
      <c r="G44" s="21"/>
      <c r="H44" s="21">
        <v>0</v>
      </c>
      <c r="I44" s="21">
        <v>0</v>
      </c>
      <c r="J44" s="21">
        <f>+K44+L44</f>
        <v>0</v>
      </c>
      <c r="K44" s="21"/>
      <c r="L44" s="21">
        <f>+'4.Gorcarakan ev tntesagitakan'!G47</f>
        <v>0</v>
      </c>
      <c r="M44" s="21">
        <f t="shared" si="6"/>
        <v>0</v>
      </c>
      <c r="N44" s="21">
        <f t="shared" si="7"/>
        <v>0</v>
      </c>
      <c r="O44" s="21">
        <f t="shared" si="8"/>
        <v>0</v>
      </c>
    </row>
    <row r="45" spans="1:15" ht="15" customHeight="1" x14ac:dyDescent="0.25">
      <c r="A45" s="64"/>
      <c r="B45" s="64"/>
      <c r="C45" s="64"/>
      <c r="D45" s="64"/>
      <c r="E45" s="71" t="s">
        <v>555</v>
      </c>
      <c r="F45" s="64">
        <v>5129</v>
      </c>
      <c r="G45" s="21"/>
      <c r="H45" s="21">
        <v>0</v>
      </c>
      <c r="I45" s="21">
        <v>0</v>
      </c>
      <c r="J45" s="21">
        <f t="shared" si="5"/>
        <v>8346.1</v>
      </c>
      <c r="K45" s="21"/>
      <c r="L45" s="21">
        <f>+'4.Gorcarakan ev tntesagitakan'!G50</f>
        <v>8346.1</v>
      </c>
      <c r="M45" s="21">
        <f t="shared" si="6"/>
        <v>8346.1</v>
      </c>
      <c r="N45" s="21">
        <f t="shared" si="7"/>
        <v>8346.1</v>
      </c>
      <c r="O45" s="21">
        <f t="shared" si="8"/>
        <v>8346.1</v>
      </c>
    </row>
    <row r="46" spans="1:15" ht="18.75" customHeight="1" x14ac:dyDescent="0.25">
      <c r="A46" s="64"/>
      <c r="B46" s="64"/>
      <c r="C46" s="64"/>
      <c r="D46" s="64"/>
      <c r="E46" s="162" t="s">
        <v>887</v>
      </c>
      <c r="F46" s="64"/>
      <c r="G46" s="160">
        <f>+G47</f>
        <v>2363.076</v>
      </c>
      <c r="H46" s="160">
        <f t="shared" ref="H46:O46" si="9">+H47</f>
        <v>1500</v>
      </c>
      <c r="I46" s="160">
        <f t="shared" si="9"/>
        <v>2502.5</v>
      </c>
      <c r="J46" s="160">
        <f t="shared" si="9"/>
        <v>17388.63</v>
      </c>
      <c r="K46" s="160">
        <f t="shared" si="9"/>
        <v>0</v>
      </c>
      <c r="L46" s="160">
        <f t="shared" si="9"/>
        <v>17388.63</v>
      </c>
      <c r="M46" s="160">
        <f t="shared" si="9"/>
        <v>15025.554</v>
      </c>
      <c r="N46" s="160">
        <f t="shared" si="9"/>
        <v>15888.630000000001</v>
      </c>
      <c r="O46" s="160">
        <f t="shared" si="9"/>
        <v>14886.130000000001</v>
      </c>
    </row>
    <row r="47" spans="1:15" ht="18.75" customHeight="1" x14ac:dyDescent="0.25">
      <c r="A47" s="64"/>
      <c r="B47" s="64"/>
      <c r="C47" s="64"/>
      <c r="D47" s="64"/>
      <c r="E47" s="71" t="s">
        <v>591</v>
      </c>
      <c r="F47" s="64" t="s">
        <v>92</v>
      </c>
      <c r="G47" s="21">
        <v>2363.076</v>
      </c>
      <c r="H47" s="21">
        <v>1500</v>
      </c>
      <c r="I47" s="21">
        <v>2502.5</v>
      </c>
      <c r="J47" s="21">
        <f>+K47+L47</f>
        <v>17388.63</v>
      </c>
      <c r="K47" s="21"/>
      <c r="L47" s="21">
        <f>+'4.Gorcarakan ev tntesagitakan'!G44</f>
        <v>17388.63</v>
      </c>
      <c r="M47" s="21">
        <f>+J47-G47</f>
        <v>15025.554</v>
      </c>
      <c r="N47" s="21">
        <f>+J47-H47</f>
        <v>15888.630000000001</v>
      </c>
      <c r="O47" s="21">
        <f>+J47-I47</f>
        <v>14886.130000000001</v>
      </c>
    </row>
    <row r="48" spans="1:15" ht="48.75" customHeight="1" x14ac:dyDescent="0.25">
      <c r="A48" s="64">
        <v>2112</v>
      </c>
      <c r="B48" s="64" t="s">
        <v>2</v>
      </c>
      <c r="C48" s="64">
        <v>1</v>
      </c>
      <c r="D48" s="64">
        <v>2</v>
      </c>
      <c r="E48" s="71" t="s">
        <v>179</v>
      </c>
      <c r="F48" s="64"/>
      <c r="G48" s="21"/>
      <c r="H48" s="21"/>
      <c r="I48" s="21"/>
      <c r="J48" s="21"/>
      <c r="K48" s="21"/>
      <c r="L48" s="21"/>
      <c r="M48" s="21"/>
      <c r="N48" s="21"/>
      <c r="O48" s="21"/>
    </row>
    <row r="49" spans="1:15" ht="40.5" x14ac:dyDescent="0.25">
      <c r="A49" s="64"/>
      <c r="B49" s="64"/>
      <c r="C49" s="64"/>
      <c r="D49" s="64"/>
      <c r="E49" s="71" t="s">
        <v>180</v>
      </c>
      <c r="F49" s="64"/>
      <c r="G49" s="21"/>
      <c r="H49" s="21"/>
      <c r="I49" s="21"/>
      <c r="J49" s="21"/>
      <c r="K49" s="21"/>
      <c r="L49" s="21"/>
      <c r="M49" s="21"/>
      <c r="N49" s="21"/>
      <c r="O49" s="21"/>
    </row>
    <row r="50" spans="1:15" x14ac:dyDescent="0.25">
      <c r="A50" s="64"/>
      <c r="B50" s="64"/>
      <c r="C50" s="64"/>
      <c r="D50" s="64"/>
      <c r="E50" s="265"/>
      <c r="F50" s="64"/>
      <c r="G50" s="21"/>
      <c r="H50" s="21"/>
      <c r="I50" s="21"/>
      <c r="J50" s="21"/>
      <c r="K50" s="21"/>
      <c r="L50" s="21"/>
      <c r="M50" s="21"/>
      <c r="N50" s="21"/>
      <c r="O50" s="21"/>
    </row>
    <row r="51" spans="1:15" x14ac:dyDescent="0.25">
      <c r="A51" s="64"/>
      <c r="B51" s="64"/>
      <c r="C51" s="64"/>
      <c r="D51" s="64"/>
      <c r="E51" s="265"/>
      <c r="F51" s="64"/>
      <c r="G51" s="21"/>
      <c r="H51" s="21"/>
      <c r="I51" s="21"/>
      <c r="J51" s="21"/>
      <c r="K51" s="21"/>
      <c r="L51" s="21"/>
      <c r="M51" s="21"/>
      <c r="N51" s="21"/>
      <c r="O51" s="21"/>
    </row>
    <row r="52" spans="1:15" ht="49.5" customHeight="1" x14ac:dyDescent="0.25">
      <c r="A52" s="64">
        <v>2113</v>
      </c>
      <c r="B52" s="64" t="s">
        <v>2</v>
      </c>
      <c r="C52" s="64">
        <v>1</v>
      </c>
      <c r="D52" s="64">
        <v>3</v>
      </c>
      <c r="E52" s="71" t="s">
        <v>186</v>
      </c>
      <c r="F52" s="64"/>
      <c r="G52" s="21"/>
      <c r="H52" s="21"/>
      <c r="I52" s="21"/>
      <c r="J52" s="21"/>
      <c r="K52" s="21"/>
      <c r="L52" s="21"/>
      <c r="M52" s="21"/>
      <c r="N52" s="21"/>
      <c r="O52" s="21"/>
    </row>
    <row r="53" spans="1:15" ht="40.5" x14ac:dyDescent="0.25">
      <c r="A53" s="64"/>
      <c r="B53" s="64"/>
      <c r="C53" s="64"/>
      <c r="D53" s="64"/>
      <c r="E53" s="71" t="s">
        <v>180</v>
      </c>
      <c r="F53" s="64"/>
      <c r="G53" s="21"/>
      <c r="H53" s="21"/>
      <c r="I53" s="21"/>
      <c r="J53" s="21"/>
      <c r="K53" s="21"/>
      <c r="L53" s="21"/>
      <c r="M53" s="21"/>
      <c r="N53" s="21"/>
      <c r="O53" s="21"/>
    </row>
    <row r="54" spans="1:15" x14ac:dyDescent="0.25">
      <c r="A54" s="64"/>
      <c r="B54" s="64"/>
      <c r="C54" s="64"/>
      <c r="D54" s="64"/>
      <c r="E54" s="71" t="s">
        <v>187</v>
      </c>
      <c r="F54" s="64"/>
      <c r="G54" s="21"/>
      <c r="H54" s="21"/>
      <c r="I54" s="21"/>
      <c r="J54" s="21"/>
      <c r="K54" s="21"/>
      <c r="L54" s="21"/>
      <c r="M54" s="21"/>
      <c r="N54" s="21"/>
      <c r="O54" s="21"/>
    </row>
    <row r="55" spans="1:15" x14ac:dyDescent="0.25">
      <c r="A55" s="64"/>
      <c r="B55" s="64"/>
      <c r="C55" s="64"/>
      <c r="D55" s="64"/>
      <c r="E55" s="71" t="s">
        <v>156</v>
      </c>
      <c r="F55" s="64"/>
      <c r="G55" s="21"/>
      <c r="H55" s="21"/>
      <c r="I55" s="21"/>
      <c r="J55" s="21"/>
      <c r="K55" s="21"/>
      <c r="L55" s="21"/>
      <c r="M55" s="21"/>
      <c r="N55" s="21"/>
      <c r="O55" s="21"/>
    </row>
    <row r="56" spans="1:15" x14ac:dyDescent="0.25">
      <c r="A56" s="64">
        <v>2120</v>
      </c>
      <c r="B56" s="64" t="s">
        <v>2</v>
      </c>
      <c r="C56" s="64">
        <v>2</v>
      </c>
      <c r="D56" s="64">
        <v>0</v>
      </c>
      <c r="E56" s="265" t="s">
        <v>187</v>
      </c>
      <c r="F56" s="64"/>
      <c r="G56" s="21"/>
      <c r="H56" s="21"/>
      <c r="I56" s="21"/>
      <c r="J56" s="21"/>
      <c r="K56" s="21"/>
      <c r="L56" s="21"/>
      <c r="M56" s="21"/>
      <c r="N56" s="21"/>
      <c r="O56" s="21"/>
    </row>
    <row r="57" spans="1:15" x14ac:dyDescent="0.25">
      <c r="A57" s="64"/>
      <c r="B57" s="64"/>
      <c r="C57" s="64"/>
      <c r="D57" s="64"/>
      <c r="E57" s="265" t="s">
        <v>189</v>
      </c>
      <c r="F57" s="64"/>
      <c r="G57" s="21"/>
      <c r="H57" s="21"/>
      <c r="I57" s="21"/>
      <c r="J57" s="21"/>
      <c r="K57" s="21"/>
      <c r="L57" s="21"/>
      <c r="M57" s="21"/>
      <c r="N57" s="21"/>
      <c r="O57" s="21"/>
    </row>
    <row r="58" spans="1:15" ht="53.25" customHeight="1" x14ac:dyDescent="0.25">
      <c r="A58" s="64">
        <v>2121</v>
      </c>
      <c r="B58" s="64" t="s">
        <v>2</v>
      </c>
      <c r="C58" s="64">
        <v>2</v>
      </c>
      <c r="D58" s="64">
        <v>1</v>
      </c>
      <c r="E58" s="71" t="s">
        <v>182</v>
      </c>
      <c r="F58" s="64"/>
      <c r="G58" s="21"/>
      <c r="H58" s="21"/>
      <c r="I58" s="21"/>
      <c r="J58" s="21"/>
      <c r="K58" s="21"/>
      <c r="L58" s="21"/>
      <c r="M58" s="21"/>
      <c r="N58" s="21"/>
      <c r="O58" s="21"/>
    </row>
    <row r="59" spans="1:15" ht="40.5" x14ac:dyDescent="0.25">
      <c r="A59" s="64"/>
      <c r="B59" s="64"/>
      <c r="C59" s="64"/>
      <c r="D59" s="64"/>
      <c r="E59" s="71" t="s">
        <v>180</v>
      </c>
      <c r="F59" s="64"/>
      <c r="G59" s="21"/>
      <c r="H59" s="21"/>
      <c r="I59" s="21"/>
      <c r="J59" s="21"/>
      <c r="K59" s="21"/>
      <c r="L59" s="21"/>
      <c r="M59" s="21"/>
      <c r="N59" s="21"/>
      <c r="O59" s="21"/>
    </row>
    <row r="60" spans="1:15" ht="51.75" customHeight="1" x14ac:dyDescent="0.25">
      <c r="A60" s="64"/>
      <c r="B60" s="64"/>
      <c r="C60" s="64"/>
      <c r="D60" s="64"/>
      <c r="E60" s="71" t="s">
        <v>183</v>
      </c>
      <c r="F60" s="64"/>
      <c r="G60" s="21"/>
      <c r="H60" s="21"/>
      <c r="I60" s="21"/>
      <c r="J60" s="21"/>
      <c r="K60" s="21"/>
      <c r="L60" s="21"/>
      <c r="M60" s="21"/>
      <c r="N60" s="21"/>
      <c r="O60" s="21"/>
    </row>
    <row r="61" spans="1:15" ht="40.5" x14ac:dyDescent="0.25">
      <c r="A61" s="64"/>
      <c r="B61" s="64"/>
      <c r="C61" s="64"/>
      <c r="D61" s="64"/>
      <c r="E61" s="71" t="s">
        <v>180</v>
      </c>
      <c r="F61" s="64"/>
      <c r="G61" s="21"/>
      <c r="H61" s="21"/>
      <c r="I61" s="21"/>
      <c r="J61" s="21"/>
      <c r="K61" s="21"/>
      <c r="L61" s="21"/>
      <c r="M61" s="21"/>
      <c r="N61" s="21"/>
      <c r="O61" s="21"/>
    </row>
    <row r="62" spans="1:15" ht="59.25" customHeight="1" x14ac:dyDescent="0.25">
      <c r="A62" s="64">
        <v>2122</v>
      </c>
      <c r="B62" s="64" t="s">
        <v>2</v>
      </c>
      <c r="C62" s="64">
        <v>2</v>
      </c>
      <c r="D62" s="64">
        <v>2</v>
      </c>
      <c r="E62" s="71" t="s">
        <v>183</v>
      </c>
      <c r="F62" s="64"/>
      <c r="G62" s="21"/>
      <c r="H62" s="21"/>
      <c r="I62" s="21"/>
      <c r="J62" s="21"/>
      <c r="K62" s="21"/>
      <c r="L62" s="21"/>
      <c r="M62" s="21"/>
      <c r="N62" s="21"/>
      <c r="O62" s="21"/>
    </row>
    <row r="63" spans="1:15" ht="40.5" x14ac:dyDescent="0.25">
      <c r="A63" s="64"/>
      <c r="B63" s="64"/>
      <c r="C63" s="64"/>
      <c r="D63" s="64"/>
      <c r="E63" s="71" t="s">
        <v>574</v>
      </c>
      <c r="F63" s="64"/>
      <c r="G63" s="21"/>
      <c r="H63" s="21"/>
      <c r="I63" s="21"/>
      <c r="J63" s="21"/>
      <c r="K63" s="21"/>
      <c r="L63" s="21"/>
      <c r="M63" s="21"/>
      <c r="N63" s="21"/>
      <c r="O63" s="21"/>
    </row>
    <row r="64" spans="1:15" x14ac:dyDescent="0.25">
      <c r="A64" s="64"/>
      <c r="B64" s="64"/>
      <c r="C64" s="64"/>
      <c r="D64" s="64"/>
      <c r="E64" s="71" t="s">
        <v>181</v>
      </c>
      <c r="F64" s="64"/>
      <c r="G64" s="21"/>
      <c r="H64" s="21"/>
      <c r="I64" s="21"/>
      <c r="J64" s="21"/>
      <c r="K64" s="21"/>
      <c r="L64" s="21"/>
      <c r="M64" s="21"/>
      <c r="N64" s="21"/>
      <c r="O64" s="21"/>
    </row>
    <row r="65" spans="1:15" x14ac:dyDescent="0.25">
      <c r="A65" s="64"/>
      <c r="B65" s="64"/>
      <c r="C65" s="64"/>
      <c r="D65" s="64"/>
      <c r="E65" s="71" t="s">
        <v>181</v>
      </c>
      <c r="F65" s="64"/>
      <c r="G65" s="21"/>
      <c r="H65" s="21"/>
      <c r="I65" s="21"/>
      <c r="J65" s="21"/>
      <c r="K65" s="21"/>
      <c r="L65" s="21"/>
      <c r="M65" s="21"/>
      <c r="N65" s="21"/>
      <c r="O65" s="21"/>
    </row>
    <row r="66" spans="1:15" s="96" customFormat="1" ht="14.25" x14ac:dyDescent="0.25">
      <c r="A66" s="158">
        <v>2130</v>
      </c>
      <c r="B66" s="158" t="s">
        <v>2</v>
      </c>
      <c r="C66" s="158">
        <v>3</v>
      </c>
      <c r="D66" s="158">
        <v>0</v>
      </c>
      <c r="E66" s="162" t="s">
        <v>198</v>
      </c>
      <c r="F66" s="158"/>
      <c r="G66" s="160">
        <f>G68+G72+G76</f>
        <v>9499.85</v>
      </c>
      <c r="H66" s="160">
        <f>H68+H72+H76</f>
        <v>9559.4</v>
      </c>
      <c r="I66" s="160">
        <f>I68+I72+I76</f>
        <v>9559.4</v>
      </c>
      <c r="J66" s="160">
        <f t="shared" ref="J66:O66" si="10">J68+J72+J76</f>
        <v>0</v>
      </c>
      <c r="K66" s="160">
        <f t="shared" si="10"/>
        <v>0</v>
      </c>
      <c r="L66" s="160">
        <f t="shared" si="10"/>
        <v>0</v>
      </c>
      <c r="M66" s="160">
        <f t="shared" si="10"/>
        <v>-9499.85</v>
      </c>
      <c r="N66" s="160">
        <f t="shared" si="10"/>
        <v>-9559.4</v>
      </c>
      <c r="O66" s="160">
        <f t="shared" si="10"/>
        <v>-9559.4</v>
      </c>
    </row>
    <row r="67" spans="1:15" ht="15.75" customHeight="1" x14ac:dyDescent="0.25">
      <c r="A67" s="64"/>
      <c r="B67" s="64"/>
      <c r="C67" s="64"/>
      <c r="D67" s="64"/>
      <c r="E67" s="71" t="s">
        <v>156</v>
      </c>
      <c r="F67" s="64"/>
      <c r="G67" s="21"/>
      <c r="H67" s="21"/>
      <c r="I67" s="21"/>
      <c r="J67" s="21"/>
      <c r="K67" s="21"/>
      <c r="L67" s="21"/>
      <c r="M67" s="21"/>
      <c r="N67" s="21"/>
      <c r="O67" s="21"/>
    </row>
    <row r="68" spans="1:15" ht="47.25" customHeight="1" x14ac:dyDescent="0.25">
      <c r="A68" s="64">
        <v>2131</v>
      </c>
      <c r="B68" s="64" t="s">
        <v>2</v>
      </c>
      <c r="C68" s="64">
        <v>3</v>
      </c>
      <c r="D68" s="64">
        <v>1</v>
      </c>
      <c r="E68" s="71" t="s">
        <v>199</v>
      </c>
      <c r="F68" s="64"/>
      <c r="G68" s="21"/>
      <c r="H68" s="21"/>
      <c r="I68" s="21"/>
      <c r="J68" s="21"/>
      <c r="K68" s="21"/>
      <c r="L68" s="21"/>
      <c r="M68" s="21"/>
      <c r="N68" s="21"/>
      <c r="O68" s="21"/>
    </row>
    <row r="69" spans="1:15" ht="40.5" x14ac:dyDescent="0.25">
      <c r="A69" s="64"/>
      <c r="B69" s="64"/>
      <c r="C69" s="64"/>
      <c r="D69" s="64"/>
      <c r="E69" s="71" t="s">
        <v>574</v>
      </c>
      <c r="F69" s="64"/>
      <c r="G69" s="21"/>
      <c r="H69" s="21"/>
      <c r="I69" s="21"/>
      <c r="J69" s="21"/>
      <c r="K69" s="21"/>
      <c r="L69" s="21"/>
      <c r="M69" s="21"/>
      <c r="N69" s="21"/>
      <c r="O69" s="21"/>
    </row>
    <row r="70" spans="1:15" x14ac:dyDescent="0.25">
      <c r="A70" s="64"/>
      <c r="B70" s="64"/>
      <c r="C70" s="64"/>
      <c r="D70" s="64"/>
      <c r="E70" s="71" t="s">
        <v>181</v>
      </c>
      <c r="F70" s="64"/>
      <c r="G70" s="21"/>
      <c r="H70" s="21"/>
      <c r="I70" s="21"/>
      <c r="J70" s="21"/>
      <c r="K70" s="21"/>
      <c r="L70" s="21"/>
      <c r="M70" s="21"/>
      <c r="N70" s="21"/>
      <c r="O70" s="21"/>
    </row>
    <row r="71" spans="1:15" ht="34.5" customHeight="1" x14ac:dyDescent="0.25">
      <c r="A71" s="64"/>
      <c r="B71" s="64"/>
      <c r="C71" s="64"/>
      <c r="D71" s="64"/>
      <c r="E71" s="71" t="s">
        <v>181</v>
      </c>
      <c r="F71" s="64"/>
      <c r="G71" s="21"/>
      <c r="H71" s="21"/>
      <c r="I71" s="21"/>
      <c r="J71" s="21"/>
      <c r="K71" s="21"/>
      <c r="L71" s="21"/>
      <c r="M71" s="21"/>
      <c r="N71" s="21"/>
      <c r="O71" s="21"/>
    </row>
    <row r="72" spans="1:15" ht="51" customHeight="1" x14ac:dyDescent="0.25">
      <c r="A72" s="64">
        <v>2132</v>
      </c>
      <c r="B72" s="64" t="s">
        <v>2</v>
      </c>
      <c r="C72" s="64">
        <v>3</v>
      </c>
      <c r="D72" s="64">
        <v>2</v>
      </c>
      <c r="E72" s="71" t="s">
        <v>200</v>
      </c>
      <c r="F72" s="64"/>
      <c r="G72" s="21"/>
      <c r="H72" s="21"/>
      <c r="I72" s="21"/>
      <c r="J72" s="21"/>
      <c r="K72" s="21"/>
      <c r="L72" s="21"/>
      <c r="M72" s="21"/>
      <c r="N72" s="21"/>
      <c r="O72" s="21"/>
    </row>
    <row r="73" spans="1:15" ht="40.5" x14ac:dyDescent="0.25">
      <c r="A73" s="64"/>
      <c r="B73" s="64"/>
      <c r="C73" s="64"/>
      <c r="D73" s="64"/>
      <c r="E73" s="71" t="s">
        <v>180</v>
      </c>
      <c r="F73" s="64"/>
      <c r="G73" s="21"/>
      <c r="H73" s="21"/>
      <c r="I73" s="21"/>
      <c r="J73" s="21"/>
      <c r="K73" s="21"/>
      <c r="L73" s="21"/>
      <c r="M73" s="21"/>
      <c r="N73" s="21"/>
      <c r="O73" s="21"/>
    </row>
    <row r="74" spans="1:15" x14ac:dyDescent="0.25">
      <c r="A74" s="64"/>
      <c r="B74" s="64"/>
      <c r="C74" s="64"/>
      <c r="D74" s="64"/>
      <c r="E74" s="71" t="s">
        <v>181</v>
      </c>
      <c r="F74" s="64"/>
      <c r="G74" s="21"/>
      <c r="H74" s="21"/>
      <c r="I74" s="21"/>
      <c r="J74" s="21"/>
      <c r="K74" s="21"/>
      <c r="L74" s="21"/>
      <c r="M74" s="21"/>
      <c r="N74" s="21"/>
      <c r="O74" s="21"/>
    </row>
    <row r="75" spans="1:15" x14ac:dyDescent="0.25">
      <c r="A75" s="64"/>
      <c r="B75" s="64"/>
      <c r="C75" s="64"/>
      <c r="D75" s="64"/>
      <c r="E75" s="71" t="s">
        <v>181</v>
      </c>
      <c r="F75" s="64"/>
      <c r="G75" s="21"/>
      <c r="H75" s="21"/>
      <c r="I75" s="21"/>
      <c r="J75" s="21"/>
      <c r="K75" s="21"/>
      <c r="L75" s="21"/>
      <c r="M75" s="21"/>
      <c r="N75" s="21"/>
      <c r="O75" s="21"/>
    </row>
    <row r="76" spans="1:15" s="96" customFormat="1" ht="18" customHeight="1" x14ac:dyDescent="0.25">
      <c r="A76" s="158">
        <v>2133</v>
      </c>
      <c r="B76" s="158" t="s">
        <v>2</v>
      </c>
      <c r="C76" s="158">
        <v>3</v>
      </c>
      <c r="D76" s="158">
        <v>3</v>
      </c>
      <c r="E76" s="162" t="s">
        <v>201</v>
      </c>
      <c r="F76" s="158"/>
      <c r="G76" s="160">
        <f>SUM(G79:G86)</f>
        <v>9499.85</v>
      </c>
      <c r="H76" s="160">
        <f t="shared" ref="H76:O76" si="11">SUM(H79:H86)</f>
        <v>9559.4</v>
      </c>
      <c r="I76" s="160">
        <f t="shared" si="11"/>
        <v>9559.4</v>
      </c>
      <c r="J76" s="160">
        <f t="shared" si="11"/>
        <v>0</v>
      </c>
      <c r="K76" s="160">
        <f t="shared" si="11"/>
        <v>0</v>
      </c>
      <c r="L76" s="160">
        <f t="shared" si="11"/>
        <v>0</v>
      </c>
      <c r="M76" s="160">
        <f t="shared" si="11"/>
        <v>-9499.85</v>
      </c>
      <c r="N76" s="160">
        <f t="shared" si="11"/>
        <v>-9559.4</v>
      </c>
      <c r="O76" s="160">
        <f t="shared" si="11"/>
        <v>-9559.4</v>
      </c>
    </row>
    <row r="77" spans="1:15" x14ac:dyDescent="0.25">
      <c r="A77" s="64"/>
      <c r="B77" s="64"/>
      <c r="C77" s="64"/>
      <c r="D77" s="64"/>
      <c r="E77" s="71" t="s">
        <v>154</v>
      </c>
      <c r="F77" s="64"/>
      <c r="G77" s="21"/>
      <c r="H77" s="21"/>
      <c r="I77" s="21"/>
      <c r="J77" s="21"/>
      <c r="K77" s="21"/>
      <c r="L77" s="21"/>
      <c r="M77" s="21"/>
      <c r="N77" s="21"/>
      <c r="O77" s="21"/>
    </row>
    <row r="78" spans="1:15" ht="42.75" x14ac:dyDescent="0.25">
      <c r="A78" s="64"/>
      <c r="B78" s="64"/>
      <c r="C78" s="64"/>
      <c r="D78" s="64"/>
      <c r="E78" s="162" t="s">
        <v>888</v>
      </c>
      <c r="F78" s="64"/>
      <c r="G78" s="21"/>
      <c r="H78" s="21"/>
      <c r="I78" s="21"/>
      <c r="J78" s="21"/>
      <c r="K78" s="21"/>
      <c r="L78" s="21"/>
      <c r="M78" s="21"/>
      <c r="N78" s="21"/>
      <c r="O78" s="21"/>
    </row>
    <row r="79" spans="1:15" ht="27" x14ac:dyDescent="0.25">
      <c r="A79" s="64"/>
      <c r="B79" s="64"/>
      <c r="C79" s="64"/>
      <c r="D79" s="64"/>
      <c r="E79" s="71" t="s">
        <v>158</v>
      </c>
      <c r="F79" s="64">
        <v>4111</v>
      </c>
      <c r="G79" s="21">
        <v>8932.4</v>
      </c>
      <c r="H79" s="21">
        <v>8884.4</v>
      </c>
      <c r="I79" s="21">
        <v>8884.4</v>
      </c>
      <c r="J79" s="21">
        <f>K79+L79</f>
        <v>0</v>
      </c>
      <c r="K79" s="21">
        <f>+'4.Gorcarakan ev tntesagitakan'!G80</f>
        <v>0</v>
      </c>
      <c r="L79" s="21"/>
      <c r="M79" s="21">
        <f t="shared" ref="M79:M86" si="12">+J79-G79</f>
        <v>-8932.4</v>
      </c>
      <c r="N79" s="21">
        <f t="shared" ref="N79:N86" si="13">+J79-H79</f>
        <v>-8884.4</v>
      </c>
      <c r="O79" s="21">
        <f t="shared" ref="O79:O86" si="14">+J79-I79</f>
        <v>-8884.4</v>
      </c>
    </row>
    <row r="80" spans="1:15" x14ac:dyDescent="0.25">
      <c r="A80" s="64"/>
      <c r="B80" s="64"/>
      <c r="C80" s="64"/>
      <c r="D80" s="64"/>
      <c r="E80" s="71" t="s">
        <v>542</v>
      </c>
      <c r="F80" s="64">
        <v>4212</v>
      </c>
      <c r="G80" s="21">
        <v>0</v>
      </c>
      <c r="H80" s="21">
        <v>0</v>
      </c>
      <c r="I80" s="21">
        <v>0</v>
      </c>
      <c r="J80" s="21">
        <f t="shared" ref="J80:J86" si="15">K80+L80</f>
        <v>0</v>
      </c>
      <c r="K80" s="21">
        <f>+'4.Gorcarakan ev tntesagitakan'!G81</f>
        <v>0</v>
      </c>
      <c r="L80" s="21"/>
      <c r="M80" s="21">
        <f t="shared" si="12"/>
        <v>0</v>
      </c>
      <c r="N80" s="21">
        <f t="shared" si="13"/>
        <v>0</v>
      </c>
      <c r="O80" s="21">
        <f t="shared" si="14"/>
        <v>0</v>
      </c>
    </row>
    <row r="81" spans="1:15" x14ac:dyDescent="0.25">
      <c r="A81" s="64"/>
      <c r="B81" s="64"/>
      <c r="C81" s="64"/>
      <c r="D81" s="64"/>
      <c r="E81" s="71" t="s">
        <v>543</v>
      </c>
      <c r="F81" s="64">
        <v>4213</v>
      </c>
      <c r="G81" s="21">
        <v>0</v>
      </c>
      <c r="H81" s="21">
        <v>0</v>
      </c>
      <c r="I81" s="21">
        <v>0</v>
      </c>
      <c r="J81" s="21">
        <f t="shared" si="15"/>
        <v>0</v>
      </c>
      <c r="K81" s="21">
        <f>+'4.Gorcarakan ev tntesagitakan'!G82</f>
        <v>0</v>
      </c>
      <c r="L81" s="21"/>
      <c r="M81" s="21">
        <f t="shared" si="12"/>
        <v>0</v>
      </c>
      <c r="N81" s="21">
        <f t="shared" si="13"/>
        <v>0</v>
      </c>
      <c r="O81" s="21">
        <f t="shared" si="14"/>
        <v>0</v>
      </c>
    </row>
    <row r="82" spans="1:15" x14ac:dyDescent="0.25">
      <c r="A82" s="64"/>
      <c r="B82" s="64"/>
      <c r="C82" s="64"/>
      <c r="D82" s="64"/>
      <c r="E82" s="71" t="s">
        <v>544</v>
      </c>
      <c r="F82" s="64">
        <v>4214</v>
      </c>
      <c r="G82" s="21">
        <v>127</v>
      </c>
      <c r="H82" s="21">
        <v>0</v>
      </c>
      <c r="I82" s="21">
        <v>0</v>
      </c>
      <c r="J82" s="21">
        <f t="shared" si="15"/>
        <v>0</v>
      </c>
      <c r="K82" s="21">
        <f>+'4.Gorcarakan ev tntesagitakan'!G83</f>
        <v>0</v>
      </c>
      <c r="L82" s="21"/>
      <c r="M82" s="21">
        <f t="shared" si="12"/>
        <v>-127</v>
      </c>
      <c r="N82" s="21">
        <f t="shared" si="13"/>
        <v>0</v>
      </c>
      <c r="O82" s="21">
        <f t="shared" si="14"/>
        <v>0</v>
      </c>
    </row>
    <row r="83" spans="1:15" x14ac:dyDescent="0.25">
      <c r="A83" s="64"/>
      <c r="B83" s="64"/>
      <c r="C83" s="64"/>
      <c r="D83" s="64"/>
      <c r="E83" s="71" t="s">
        <v>167</v>
      </c>
      <c r="F83" s="64">
        <v>4239</v>
      </c>
      <c r="G83" s="21">
        <v>75</v>
      </c>
      <c r="H83" s="21">
        <v>150</v>
      </c>
      <c r="I83" s="21">
        <v>200</v>
      </c>
      <c r="J83" s="21">
        <f t="shared" si="15"/>
        <v>0</v>
      </c>
      <c r="K83" s="21">
        <f>+'4.Gorcarakan ev tntesagitakan'!G85</f>
        <v>0</v>
      </c>
      <c r="L83" s="21"/>
      <c r="M83" s="21">
        <f t="shared" si="12"/>
        <v>-75</v>
      </c>
      <c r="N83" s="21">
        <f t="shared" si="13"/>
        <v>-150</v>
      </c>
      <c r="O83" s="21">
        <f t="shared" si="14"/>
        <v>-200</v>
      </c>
    </row>
    <row r="84" spans="1:15" x14ac:dyDescent="0.25">
      <c r="A84" s="64"/>
      <c r="B84" s="64"/>
      <c r="C84" s="64"/>
      <c r="D84" s="64"/>
      <c r="E84" s="71" t="s">
        <v>545</v>
      </c>
      <c r="F84" s="64">
        <v>4261</v>
      </c>
      <c r="G84" s="21">
        <v>324.45</v>
      </c>
      <c r="H84" s="21">
        <v>325</v>
      </c>
      <c r="I84" s="21">
        <v>150</v>
      </c>
      <c r="J84" s="21">
        <f t="shared" si="15"/>
        <v>0</v>
      </c>
      <c r="K84" s="21">
        <f>+'4.Gorcarakan ev tntesagitakan'!G86</f>
        <v>0</v>
      </c>
      <c r="L84" s="21"/>
      <c r="M84" s="21">
        <f t="shared" si="12"/>
        <v>-324.45</v>
      </c>
      <c r="N84" s="21">
        <f t="shared" si="13"/>
        <v>-325</v>
      </c>
      <c r="O84" s="21">
        <f t="shared" si="14"/>
        <v>-150</v>
      </c>
    </row>
    <row r="85" spans="1:15" x14ac:dyDescent="0.25">
      <c r="A85" s="64"/>
      <c r="B85" s="64"/>
      <c r="C85" s="64"/>
      <c r="D85" s="64"/>
      <c r="E85" s="71" t="s">
        <v>889</v>
      </c>
      <c r="F85" s="64" t="s">
        <v>758</v>
      </c>
      <c r="G85" s="21">
        <v>41</v>
      </c>
      <c r="H85" s="21">
        <v>200</v>
      </c>
      <c r="I85" s="21">
        <v>325</v>
      </c>
      <c r="J85" s="21">
        <f t="shared" si="15"/>
        <v>0</v>
      </c>
      <c r="K85" s="21">
        <f>+'4.Gorcarakan ev tntesagitakan'!G84</f>
        <v>0</v>
      </c>
      <c r="L85" s="21"/>
      <c r="M85" s="21">
        <f t="shared" si="12"/>
        <v>-41</v>
      </c>
      <c r="N85" s="21">
        <f t="shared" si="13"/>
        <v>-200</v>
      </c>
      <c r="O85" s="21">
        <f t="shared" si="14"/>
        <v>-325</v>
      </c>
    </row>
    <row r="86" spans="1:15" ht="14.25" customHeight="1" x14ac:dyDescent="0.25">
      <c r="A86" s="64"/>
      <c r="B86" s="64"/>
      <c r="C86" s="64"/>
      <c r="D86" s="64"/>
      <c r="E86" s="71" t="s">
        <v>172</v>
      </c>
      <c r="F86" s="64" t="s">
        <v>51</v>
      </c>
      <c r="G86" s="21">
        <v>0</v>
      </c>
      <c r="H86" s="21">
        <v>0</v>
      </c>
      <c r="I86" s="21">
        <v>0</v>
      </c>
      <c r="J86" s="21">
        <f t="shared" si="15"/>
        <v>0</v>
      </c>
      <c r="K86" s="21">
        <f>+'4.Gorcarakan ev tntesagitakan'!G87</f>
        <v>0</v>
      </c>
      <c r="L86" s="21"/>
      <c r="M86" s="21">
        <f t="shared" si="12"/>
        <v>0</v>
      </c>
      <c r="N86" s="21">
        <f t="shared" si="13"/>
        <v>0</v>
      </c>
      <c r="O86" s="21">
        <f t="shared" si="14"/>
        <v>0</v>
      </c>
    </row>
    <row r="87" spans="1:15" x14ac:dyDescent="0.25">
      <c r="A87" s="64">
        <v>2140</v>
      </c>
      <c r="B87" s="64" t="s">
        <v>2</v>
      </c>
      <c r="C87" s="64">
        <v>4</v>
      </c>
      <c r="D87" s="64">
        <v>0</v>
      </c>
      <c r="E87" s="71" t="s">
        <v>202</v>
      </c>
      <c r="F87" s="64"/>
      <c r="G87" s="21"/>
      <c r="H87" s="21"/>
      <c r="I87" s="21"/>
      <c r="J87" s="21"/>
      <c r="K87" s="21"/>
      <c r="L87" s="21"/>
      <c r="M87" s="21"/>
      <c r="N87" s="21"/>
      <c r="O87" s="21"/>
    </row>
    <row r="88" spans="1:15" ht="36" customHeight="1" x14ac:dyDescent="0.25">
      <c r="A88" s="64"/>
      <c r="B88" s="64"/>
      <c r="C88" s="64"/>
      <c r="D88" s="64"/>
      <c r="E88" s="71" t="s">
        <v>156</v>
      </c>
      <c r="F88" s="64"/>
      <c r="G88" s="21"/>
      <c r="H88" s="21"/>
      <c r="I88" s="21"/>
      <c r="J88" s="21"/>
      <c r="K88" s="21"/>
      <c r="L88" s="21"/>
      <c r="M88" s="21"/>
      <c r="N88" s="21"/>
      <c r="O88" s="21"/>
    </row>
    <row r="89" spans="1:15" ht="47.25" customHeight="1" x14ac:dyDescent="0.25">
      <c r="A89" s="64">
        <v>2141</v>
      </c>
      <c r="B89" s="64" t="s">
        <v>2</v>
      </c>
      <c r="C89" s="64">
        <v>4</v>
      </c>
      <c r="D89" s="64">
        <v>1</v>
      </c>
      <c r="E89" s="71" t="s">
        <v>202</v>
      </c>
      <c r="F89" s="64"/>
      <c r="G89" s="21"/>
      <c r="H89" s="21"/>
      <c r="I89" s="21"/>
      <c r="J89" s="21"/>
      <c r="K89" s="21"/>
      <c r="L89" s="21"/>
      <c r="M89" s="21"/>
      <c r="N89" s="21"/>
      <c r="O89" s="21"/>
    </row>
    <row r="90" spans="1:15" ht="40.5" x14ac:dyDescent="0.25">
      <c r="A90" s="64"/>
      <c r="B90" s="64"/>
      <c r="C90" s="64"/>
      <c r="D90" s="64"/>
      <c r="E90" s="71" t="s">
        <v>180</v>
      </c>
      <c r="F90" s="64"/>
      <c r="G90" s="21"/>
      <c r="H90" s="21"/>
      <c r="I90" s="21"/>
      <c r="J90" s="21"/>
      <c r="K90" s="21"/>
      <c r="L90" s="21"/>
      <c r="M90" s="21"/>
      <c r="N90" s="21"/>
      <c r="O90" s="21"/>
    </row>
    <row r="91" spans="1:15" x14ac:dyDescent="0.25">
      <c r="A91" s="64"/>
      <c r="B91" s="64"/>
      <c r="C91" s="64"/>
      <c r="D91" s="64"/>
      <c r="E91" s="71" t="s">
        <v>181</v>
      </c>
      <c r="F91" s="64"/>
      <c r="G91" s="21"/>
      <c r="H91" s="21"/>
      <c r="I91" s="21"/>
      <c r="J91" s="21"/>
      <c r="K91" s="21"/>
      <c r="L91" s="21"/>
      <c r="M91" s="21"/>
      <c r="N91" s="21"/>
      <c r="O91" s="21"/>
    </row>
    <row r="92" spans="1:15" ht="50.25" customHeight="1" x14ac:dyDescent="0.25">
      <c r="A92" s="64"/>
      <c r="B92" s="64"/>
      <c r="C92" s="64"/>
      <c r="D92" s="64"/>
      <c r="E92" s="71" t="s">
        <v>181</v>
      </c>
      <c r="F92" s="64"/>
      <c r="G92" s="21"/>
      <c r="H92" s="21"/>
      <c r="I92" s="21"/>
      <c r="J92" s="21"/>
      <c r="K92" s="21"/>
      <c r="L92" s="21"/>
      <c r="M92" s="21"/>
      <c r="N92" s="21"/>
      <c r="O92" s="21"/>
    </row>
    <row r="93" spans="1:15" s="96" customFormat="1" ht="42.75" x14ac:dyDescent="0.25">
      <c r="A93" s="158">
        <v>2150</v>
      </c>
      <c r="B93" s="158" t="s">
        <v>2</v>
      </c>
      <c r="C93" s="158">
        <v>5</v>
      </c>
      <c r="D93" s="158">
        <v>0</v>
      </c>
      <c r="E93" s="162" t="s">
        <v>204</v>
      </c>
      <c r="F93" s="158"/>
      <c r="G93" s="160">
        <f>G95</f>
        <v>11269.913</v>
      </c>
      <c r="H93" s="160">
        <f t="shared" ref="H93:O93" si="16">H95</f>
        <v>22106</v>
      </c>
      <c r="I93" s="160">
        <f t="shared" si="16"/>
        <v>24856</v>
      </c>
      <c r="J93" s="160">
        <f t="shared" si="16"/>
        <v>14910</v>
      </c>
      <c r="K93" s="160">
        <f t="shared" si="16"/>
        <v>2750</v>
      </c>
      <c r="L93" s="160">
        <f t="shared" si="16"/>
        <v>12160</v>
      </c>
      <c r="M93" s="160">
        <f t="shared" si="16"/>
        <v>3640.0870000000004</v>
      </c>
      <c r="N93" s="160">
        <f t="shared" si="16"/>
        <v>-7196</v>
      </c>
      <c r="O93" s="160">
        <f t="shared" si="16"/>
        <v>-9946</v>
      </c>
    </row>
    <row r="94" spans="1:15" ht="15.75" customHeight="1" x14ac:dyDescent="0.25">
      <c r="A94" s="64"/>
      <c r="B94" s="64"/>
      <c r="C94" s="64"/>
      <c r="D94" s="64"/>
      <c r="E94" s="71" t="s">
        <v>156</v>
      </c>
      <c r="F94" s="64"/>
      <c r="G94" s="21"/>
      <c r="H94" s="21"/>
      <c r="I94" s="21"/>
      <c r="J94" s="21"/>
      <c r="K94" s="21"/>
      <c r="L94" s="21"/>
      <c r="M94" s="21"/>
      <c r="N94" s="21"/>
      <c r="O94" s="21"/>
    </row>
    <row r="95" spans="1:15" ht="41.25" customHeight="1" x14ac:dyDescent="0.25">
      <c r="A95" s="64">
        <v>2151</v>
      </c>
      <c r="B95" s="64" t="s">
        <v>2</v>
      </c>
      <c r="C95" s="64">
        <v>5</v>
      </c>
      <c r="D95" s="64" t="s">
        <v>4</v>
      </c>
      <c r="E95" s="71" t="s">
        <v>890</v>
      </c>
      <c r="F95" s="64"/>
      <c r="G95" s="21">
        <f>G97+G98</f>
        <v>11269.913</v>
      </c>
      <c r="H95" s="21">
        <f t="shared" ref="H95:O95" si="17">H97+H98</f>
        <v>22106</v>
      </c>
      <c r="I95" s="21">
        <f t="shared" si="17"/>
        <v>24856</v>
      </c>
      <c r="J95" s="21">
        <f t="shared" si="17"/>
        <v>14910</v>
      </c>
      <c r="K95" s="21">
        <f t="shared" si="17"/>
        <v>2750</v>
      </c>
      <c r="L95" s="21">
        <f t="shared" si="17"/>
        <v>12160</v>
      </c>
      <c r="M95" s="21">
        <f t="shared" si="17"/>
        <v>3640.0870000000004</v>
      </c>
      <c r="N95" s="21">
        <f t="shared" si="17"/>
        <v>-7196</v>
      </c>
      <c r="O95" s="21">
        <f t="shared" si="17"/>
        <v>-9946</v>
      </c>
    </row>
    <row r="96" spans="1:15" ht="28.5" x14ac:dyDescent="0.25">
      <c r="A96" s="64"/>
      <c r="B96" s="64"/>
      <c r="C96" s="64"/>
      <c r="D96" s="64"/>
      <c r="E96" s="162" t="s">
        <v>891</v>
      </c>
      <c r="F96" s="64"/>
      <c r="G96" s="21"/>
      <c r="H96" s="21"/>
      <c r="I96" s="21"/>
      <c r="J96" s="21"/>
      <c r="K96" s="21"/>
      <c r="L96" s="21"/>
      <c r="M96" s="21"/>
      <c r="N96" s="21"/>
      <c r="O96" s="21"/>
    </row>
    <row r="97" spans="1:15" x14ac:dyDescent="0.25">
      <c r="A97" s="64"/>
      <c r="B97" s="64"/>
      <c r="C97" s="64"/>
      <c r="D97" s="64"/>
      <c r="E97" s="71" t="s">
        <v>546</v>
      </c>
      <c r="F97" s="64">
        <v>4241</v>
      </c>
      <c r="G97" s="21">
        <v>4041</v>
      </c>
      <c r="H97" s="21">
        <v>10946</v>
      </c>
      <c r="I97" s="21">
        <v>6446</v>
      </c>
      <c r="J97" s="21">
        <f>K97+L97</f>
        <v>2750</v>
      </c>
      <c r="K97" s="21">
        <f>+'4.Gorcarakan ev tntesagitakan'!G98</f>
        <v>2750</v>
      </c>
      <c r="L97" s="21"/>
      <c r="M97" s="21">
        <f>+J97-G97</f>
        <v>-1291</v>
      </c>
      <c r="N97" s="21">
        <f>+J97-H97</f>
        <v>-8196</v>
      </c>
      <c r="O97" s="21">
        <f>+J97-I97</f>
        <v>-3696</v>
      </c>
    </row>
    <row r="98" spans="1:15" x14ac:dyDescent="0.25">
      <c r="A98" s="64"/>
      <c r="B98" s="64"/>
      <c r="C98" s="64"/>
      <c r="D98" s="64"/>
      <c r="E98" s="71" t="s">
        <v>604</v>
      </c>
      <c r="F98" s="64">
        <v>5134</v>
      </c>
      <c r="G98" s="21">
        <v>7228.9129999999996</v>
      </c>
      <c r="H98" s="21">
        <v>11160</v>
      </c>
      <c r="I98" s="21">
        <v>18410</v>
      </c>
      <c r="J98" s="21">
        <f>K98+L98</f>
        <v>12160</v>
      </c>
      <c r="K98" s="21"/>
      <c r="L98" s="21">
        <f>+'4.Gorcarakan ev tntesagitakan'!G99</f>
        <v>12160</v>
      </c>
      <c r="M98" s="21">
        <f>+J98-G98</f>
        <v>4931.0870000000004</v>
      </c>
      <c r="N98" s="21">
        <f>+J98-H98</f>
        <v>1000</v>
      </c>
      <c r="O98" s="21">
        <f>+J98-I98</f>
        <v>-6250</v>
      </c>
    </row>
    <row r="99" spans="1:15" ht="37.5" customHeight="1" x14ac:dyDescent="0.25">
      <c r="A99" s="64"/>
      <c r="B99" s="64"/>
      <c r="C99" s="64"/>
      <c r="D99" s="64"/>
      <c r="E99" s="71" t="s">
        <v>181</v>
      </c>
      <c r="F99" s="64"/>
      <c r="G99" s="21"/>
      <c r="H99" s="21"/>
      <c r="I99" s="21"/>
      <c r="J99" s="21"/>
      <c r="K99" s="21"/>
      <c r="L99" s="21"/>
      <c r="M99" s="21"/>
      <c r="N99" s="21"/>
      <c r="O99" s="21"/>
    </row>
    <row r="100" spans="1:15" s="96" customFormat="1" ht="28.5" x14ac:dyDescent="0.25">
      <c r="A100" s="158">
        <v>2160</v>
      </c>
      <c r="B100" s="158" t="s">
        <v>2</v>
      </c>
      <c r="C100" s="158">
        <v>6</v>
      </c>
      <c r="D100" s="158">
        <v>0</v>
      </c>
      <c r="E100" s="162" t="s">
        <v>206</v>
      </c>
      <c r="F100" s="158"/>
      <c r="G100" s="160">
        <f>+G102</f>
        <v>173773.223</v>
      </c>
      <c r="H100" s="160">
        <f t="shared" ref="H100:O100" si="18">+H102</f>
        <v>153962.20000000001</v>
      </c>
      <c r="I100" s="160">
        <f t="shared" si="18"/>
        <v>155462.20000000001</v>
      </c>
      <c r="J100" s="160">
        <f t="shared" si="18"/>
        <v>165200</v>
      </c>
      <c r="K100" s="160">
        <f t="shared" si="18"/>
        <v>165200</v>
      </c>
      <c r="L100" s="160">
        <f t="shared" si="18"/>
        <v>0</v>
      </c>
      <c r="M100" s="160">
        <f t="shared" si="18"/>
        <v>-8573.2229999999872</v>
      </c>
      <c r="N100" s="160">
        <f t="shared" si="18"/>
        <v>11237.8</v>
      </c>
      <c r="O100" s="160">
        <f t="shared" si="18"/>
        <v>49737.8</v>
      </c>
    </row>
    <row r="101" spans="1:15" ht="17.25" customHeight="1" x14ac:dyDescent="0.25">
      <c r="A101" s="64"/>
      <c r="B101" s="64"/>
      <c r="C101" s="64"/>
      <c r="D101" s="64"/>
      <c r="E101" s="71" t="s">
        <v>156</v>
      </c>
      <c r="F101" s="64"/>
      <c r="G101" s="21"/>
      <c r="H101" s="21"/>
      <c r="I101" s="21"/>
      <c r="J101" s="21"/>
      <c r="K101" s="21"/>
      <c r="L101" s="21"/>
      <c r="M101" s="21"/>
      <c r="N101" s="21"/>
      <c r="O101" s="21"/>
    </row>
    <row r="102" spans="1:15" ht="27" x14ac:dyDescent="0.25">
      <c r="A102" s="64">
        <v>2161</v>
      </c>
      <c r="B102" s="64" t="s">
        <v>2</v>
      </c>
      <c r="C102" s="64">
        <v>6</v>
      </c>
      <c r="D102" s="64">
        <v>1</v>
      </c>
      <c r="E102" s="71" t="s">
        <v>892</v>
      </c>
      <c r="F102" s="64"/>
      <c r="G102" s="21">
        <f>+G104+G108</f>
        <v>173773.223</v>
      </c>
      <c r="H102" s="21">
        <f t="shared" ref="H102:O102" si="19">+H104+H108</f>
        <v>153962.20000000001</v>
      </c>
      <c r="I102" s="21">
        <f>+I104+I108+I113</f>
        <v>155462.20000000001</v>
      </c>
      <c r="J102" s="21">
        <f t="shared" si="19"/>
        <v>165200</v>
      </c>
      <c r="K102" s="21">
        <f t="shared" si="19"/>
        <v>165200</v>
      </c>
      <c r="L102" s="21">
        <f t="shared" si="19"/>
        <v>0</v>
      </c>
      <c r="M102" s="21">
        <f t="shared" si="19"/>
        <v>-8573.2229999999872</v>
      </c>
      <c r="N102" s="21">
        <f t="shared" si="19"/>
        <v>11237.8</v>
      </c>
      <c r="O102" s="21">
        <f t="shared" si="19"/>
        <v>49737.8</v>
      </c>
    </row>
    <row r="103" spans="1:15" x14ac:dyDescent="0.25">
      <c r="A103" s="64"/>
      <c r="B103" s="64"/>
      <c r="C103" s="64"/>
      <c r="D103" s="64"/>
      <c r="E103" s="71" t="s">
        <v>154</v>
      </c>
      <c r="F103" s="64"/>
      <c r="G103" s="21"/>
      <c r="H103" s="21"/>
      <c r="I103" s="21"/>
      <c r="J103" s="21"/>
      <c r="K103" s="21"/>
      <c r="L103" s="21"/>
      <c r="M103" s="21"/>
      <c r="N103" s="21"/>
      <c r="O103" s="21"/>
    </row>
    <row r="104" spans="1:15" ht="59.25" customHeight="1" x14ac:dyDescent="0.25">
      <c r="A104" s="64"/>
      <c r="B104" s="64"/>
      <c r="C104" s="64"/>
      <c r="D104" s="64"/>
      <c r="E104" s="162" t="s">
        <v>893</v>
      </c>
      <c r="F104" s="64"/>
      <c r="G104" s="160">
        <f>+G105+G106</f>
        <v>22718.825000000001</v>
      </c>
      <c r="H104" s="160">
        <f t="shared" ref="H104:O104" si="20">+H105+H106</f>
        <v>23962.2</v>
      </c>
      <c r="I104" s="160">
        <f t="shared" si="20"/>
        <v>25462.2</v>
      </c>
      <c r="J104" s="160">
        <f t="shared" si="20"/>
        <v>39000</v>
      </c>
      <c r="K104" s="160">
        <f t="shared" si="20"/>
        <v>39000</v>
      </c>
      <c r="L104" s="160">
        <f t="shared" si="20"/>
        <v>0</v>
      </c>
      <c r="M104" s="160">
        <f t="shared" si="20"/>
        <v>16281.174999999999</v>
      </c>
      <c r="N104" s="160">
        <f t="shared" si="20"/>
        <v>15037.8</v>
      </c>
      <c r="O104" s="160">
        <f t="shared" si="20"/>
        <v>13537.8</v>
      </c>
    </row>
    <row r="105" spans="1:15" x14ac:dyDescent="0.25">
      <c r="A105" s="64"/>
      <c r="B105" s="64"/>
      <c r="C105" s="64"/>
      <c r="D105" s="64"/>
      <c r="E105" s="71" t="s">
        <v>547</v>
      </c>
      <c r="F105" s="64">
        <v>4241</v>
      </c>
      <c r="G105" s="21">
        <v>5383.5</v>
      </c>
      <c r="H105" s="21">
        <v>5543.8</v>
      </c>
      <c r="I105" s="21">
        <v>7043.8</v>
      </c>
      <c r="J105" s="21">
        <f>K105+L105</f>
        <v>10000</v>
      </c>
      <c r="K105" s="21">
        <f>+'4.Gorcarakan ev tntesagitakan'!G105</f>
        <v>10000</v>
      </c>
      <c r="L105" s="21"/>
      <c r="M105" s="21">
        <f>+J105-G105</f>
        <v>4616.5</v>
      </c>
      <c r="N105" s="21">
        <f>+J105-H105</f>
        <v>4456.2</v>
      </c>
      <c r="O105" s="21">
        <f>+J105-I105</f>
        <v>2956.2</v>
      </c>
    </row>
    <row r="106" spans="1:15" x14ac:dyDescent="0.25">
      <c r="A106" s="64"/>
      <c r="B106" s="64"/>
      <c r="C106" s="64"/>
      <c r="D106" s="64"/>
      <c r="E106" s="71" t="s">
        <v>173</v>
      </c>
      <c r="F106" s="64">
        <v>4823</v>
      </c>
      <c r="G106" s="21">
        <v>17335.325000000001</v>
      </c>
      <c r="H106" s="21">
        <v>18418.400000000001</v>
      </c>
      <c r="I106" s="21">
        <v>18418.400000000001</v>
      </c>
      <c r="J106" s="21">
        <f>K106+L106</f>
        <v>29000</v>
      </c>
      <c r="K106" s="21">
        <f>+'4.Gorcarakan ev tntesagitakan'!G106</f>
        <v>29000</v>
      </c>
      <c r="L106" s="21"/>
      <c r="M106" s="21">
        <f>+J106-G106</f>
        <v>11664.674999999999</v>
      </c>
      <c r="N106" s="21">
        <f>+J106-H106</f>
        <v>10581.599999999999</v>
      </c>
      <c r="O106" s="21">
        <f>+J106-I106</f>
        <v>10581.599999999999</v>
      </c>
    </row>
    <row r="107" spans="1:15" x14ac:dyDescent="0.25">
      <c r="A107" s="64"/>
      <c r="B107" s="64"/>
      <c r="C107" s="64"/>
      <c r="D107" s="64"/>
      <c r="E107" s="71"/>
      <c r="F107" s="64"/>
      <c r="G107" s="21"/>
      <c r="H107" s="21"/>
      <c r="I107" s="21"/>
      <c r="J107" s="21"/>
      <c r="K107" s="21"/>
      <c r="L107" s="21"/>
      <c r="M107" s="21"/>
      <c r="N107" s="21"/>
      <c r="O107" s="21"/>
    </row>
    <row r="108" spans="1:15" ht="14.25" x14ac:dyDescent="0.25">
      <c r="A108" s="64"/>
      <c r="B108" s="64"/>
      <c r="C108" s="64"/>
      <c r="D108" s="64"/>
      <c r="E108" s="162" t="s">
        <v>894</v>
      </c>
      <c r="F108" s="64"/>
      <c r="G108" s="160">
        <f>+G109</f>
        <v>151054.39799999999</v>
      </c>
      <c r="H108" s="160">
        <f t="shared" ref="H108:O108" si="21">+H109</f>
        <v>130000</v>
      </c>
      <c r="I108" s="160">
        <f t="shared" si="21"/>
        <v>90000</v>
      </c>
      <c r="J108" s="160">
        <f t="shared" si="21"/>
        <v>126200</v>
      </c>
      <c r="K108" s="160">
        <f t="shared" si="21"/>
        <v>126200</v>
      </c>
      <c r="L108" s="160">
        <f t="shared" si="21"/>
        <v>0</v>
      </c>
      <c r="M108" s="160">
        <f t="shared" si="21"/>
        <v>-24854.397999999986</v>
      </c>
      <c r="N108" s="160">
        <f t="shared" si="21"/>
        <v>-3800</v>
      </c>
      <c r="O108" s="160">
        <f t="shared" si="21"/>
        <v>36200</v>
      </c>
    </row>
    <row r="109" spans="1:15" x14ac:dyDescent="0.25">
      <c r="A109" s="64"/>
      <c r="B109" s="64"/>
      <c r="C109" s="64"/>
      <c r="D109" s="64"/>
      <c r="E109" s="71" t="s">
        <v>649</v>
      </c>
      <c r="F109" s="64" t="s">
        <v>53</v>
      </c>
      <c r="G109" s="21">
        <v>151054.39799999999</v>
      </c>
      <c r="H109" s="21">
        <v>130000</v>
      </c>
      <c r="I109" s="21">
        <v>90000</v>
      </c>
      <c r="J109" s="21">
        <f>K109+L109</f>
        <v>126200</v>
      </c>
      <c r="K109" s="21">
        <f>+'4.Gorcarakan ev tntesagitakan'!G109</f>
        <v>126200</v>
      </c>
      <c r="L109" s="21"/>
      <c r="M109" s="21">
        <f>+J109-G109</f>
        <v>-24854.397999999986</v>
      </c>
      <c r="N109" s="21">
        <f>+J109-H109</f>
        <v>-3800</v>
      </c>
      <c r="O109" s="21">
        <f>+J109-I109</f>
        <v>36200</v>
      </c>
    </row>
    <row r="110" spans="1:15" x14ac:dyDescent="0.25">
      <c r="A110" s="64"/>
      <c r="B110" s="64"/>
      <c r="C110" s="64"/>
      <c r="D110" s="64"/>
      <c r="E110" s="71"/>
      <c r="F110" s="64"/>
      <c r="G110" s="21"/>
      <c r="H110" s="21"/>
      <c r="I110" s="21"/>
      <c r="J110" s="21"/>
      <c r="K110" s="21"/>
      <c r="L110" s="21"/>
      <c r="M110" s="21"/>
      <c r="N110" s="21"/>
      <c r="O110" s="21"/>
    </row>
    <row r="111" spans="1:15" x14ac:dyDescent="0.25">
      <c r="A111" s="64"/>
      <c r="B111" s="64"/>
      <c r="C111" s="64"/>
      <c r="D111" s="64"/>
      <c r="E111" s="71" t="s">
        <v>181</v>
      </c>
      <c r="F111" s="64"/>
      <c r="G111" s="21"/>
      <c r="H111" s="21"/>
      <c r="I111" s="21"/>
      <c r="J111" s="21"/>
      <c r="K111" s="21"/>
      <c r="L111" s="21"/>
      <c r="M111" s="21"/>
      <c r="N111" s="21"/>
      <c r="O111" s="21"/>
    </row>
    <row r="112" spans="1:15" x14ac:dyDescent="0.25">
      <c r="A112" s="64"/>
      <c r="B112" s="64"/>
      <c r="C112" s="64"/>
      <c r="D112" s="64"/>
      <c r="E112" s="71" t="s">
        <v>181</v>
      </c>
      <c r="F112" s="64"/>
      <c r="G112" s="21"/>
      <c r="H112" s="21"/>
      <c r="I112" s="21"/>
      <c r="J112" s="21"/>
      <c r="K112" s="21"/>
      <c r="L112" s="21"/>
      <c r="M112" s="21"/>
      <c r="N112" s="21"/>
      <c r="O112" s="21"/>
    </row>
    <row r="113" spans="1:15" x14ac:dyDescent="0.25">
      <c r="A113" s="64"/>
      <c r="B113" s="64"/>
      <c r="C113" s="64"/>
      <c r="D113" s="64"/>
      <c r="E113" s="71" t="s">
        <v>549</v>
      </c>
      <c r="F113" s="64">
        <v>4861</v>
      </c>
      <c r="G113" s="21">
        <v>0</v>
      </c>
      <c r="H113" s="21">
        <v>0</v>
      </c>
      <c r="I113" s="21">
        <v>40000</v>
      </c>
      <c r="J113" s="21">
        <f>K113+L113</f>
        <v>28100</v>
      </c>
      <c r="K113" s="21">
        <f>+'4.Gorcarakan ev tntesagitakan'!G113</f>
        <v>28100</v>
      </c>
      <c r="L113" s="21"/>
      <c r="M113" s="21">
        <f>+J113-G113</f>
        <v>28100</v>
      </c>
      <c r="N113" s="21">
        <f>+J113-H113</f>
        <v>28100</v>
      </c>
      <c r="O113" s="21">
        <f>+J113-I113</f>
        <v>-11900</v>
      </c>
    </row>
    <row r="114" spans="1:15" x14ac:dyDescent="0.25">
      <c r="A114" s="64">
        <v>2170</v>
      </c>
      <c r="B114" s="64" t="s">
        <v>2</v>
      </c>
      <c r="C114" s="64">
        <v>7</v>
      </c>
      <c r="D114" s="64">
        <v>0</v>
      </c>
      <c r="E114" s="71" t="s">
        <v>208</v>
      </c>
      <c r="F114" s="64"/>
      <c r="G114" s="21"/>
      <c r="H114" s="21"/>
      <c r="I114" s="21"/>
      <c r="J114" s="21"/>
      <c r="K114" s="21"/>
      <c r="L114" s="21"/>
      <c r="M114" s="21"/>
      <c r="N114" s="21"/>
      <c r="O114" s="21"/>
    </row>
    <row r="115" spans="1:15" x14ac:dyDescent="0.25">
      <c r="A115" s="64"/>
      <c r="B115" s="64"/>
      <c r="C115" s="64"/>
      <c r="D115" s="64"/>
      <c r="E115" s="71" t="s">
        <v>156</v>
      </c>
      <c r="F115" s="64"/>
      <c r="G115" s="21"/>
      <c r="H115" s="21"/>
      <c r="I115" s="21"/>
      <c r="J115" s="21"/>
      <c r="K115" s="21"/>
      <c r="L115" s="21"/>
      <c r="M115" s="21"/>
      <c r="N115" s="21"/>
      <c r="O115" s="21"/>
    </row>
    <row r="116" spans="1:15" ht="49.5" customHeight="1" x14ac:dyDescent="0.25">
      <c r="A116" s="64">
        <v>2171</v>
      </c>
      <c r="B116" s="64" t="s">
        <v>2</v>
      </c>
      <c r="C116" s="64">
        <v>7</v>
      </c>
      <c r="D116" s="64">
        <v>1</v>
      </c>
      <c r="E116" s="71" t="s">
        <v>603</v>
      </c>
      <c r="F116" s="64"/>
      <c r="G116" s="21"/>
      <c r="H116" s="21"/>
      <c r="I116" s="21"/>
      <c r="J116" s="21"/>
      <c r="K116" s="21"/>
      <c r="L116" s="21"/>
      <c r="M116" s="21"/>
      <c r="N116" s="21"/>
      <c r="O116" s="21"/>
    </row>
    <row r="117" spans="1:15" ht="40.5" x14ac:dyDescent="0.25">
      <c r="A117" s="64"/>
      <c r="B117" s="64"/>
      <c r="C117" s="64"/>
      <c r="D117" s="64"/>
      <c r="E117" s="71" t="s">
        <v>180</v>
      </c>
      <c r="F117" s="64"/>
      <c r="G117" s="21"/>
      <c r="H117" s="21"/>
      <c r="I117" s="21"/>
      <c r="J117" s="21"/>
      <c r="K117" s="21"/>
      <c r="L117" s="21"/>
      <c r="M117" s="21"/>
      <c r="N117" s="21"/>
      <c r="O117" s="21"/>
    </row>
    <row r="118" spans="1:15" x14ac:dyDescent="0.25">
      <c r="A118" s="64"/>
      <c r="B118" s="64"/>
      <c r="C118" s="64"/>
      <c r="D118" s="64"/>
      <c r="E118" s="71" t="s">
        <v>181</v>
      </c>
      <c r="F118" s="64"/>
      <c r="G118" s="21"/>
      <c r="H118" s="21"/>
      <c r="I118" s="21"/>
      <c r="J118" s="21"/>
      <c r="K118" s="21"/>
      <c r="L118" s="21"/>
      <c r="M118" s="21"/>
      <c r="N118" s="21"/>
      <c r="O118" s="21"/>
    </row>
    <row r="119" spans="1:15" x14ac:dyDescent="0.25">
      <c r="A119" s="64"/>
      <c r="B119" s="64"/>
      <c r="C119" s="64"/>
      <c r="D119" s="64"/>
      <c r="E119" s="71" t="s">
        <v>181</v>
      </c>
      <c r="F119" s="64"/>
      <c r="G119" s="21"/>
      <c r="H119" s="21"/>
      <c r="I119" s="21"/>
      <c r="J119" s="21"/>
      <c r="K119" s="21"/>
      <c r="L119" s="21"/>
      <c r="M119" s="21"/>
      <c r="N119" s="21"/>
      <c r="O119" s="21"/>
    </row>
    <row r="120" spans="1:15" ht="40.5" x14ac:dyDescent="0.25">
      <c r="A120" s="64">
        <v>2180</v>
      </c>
      <c r="B120" s="64" t="s">
        <v>2</v>
      </c>
      <c r="C120" s="64">
        <v>8</v>
      </c>
      <c r="D120" s="64">
        <v>0</v>
      </c>
      <c r="E120" s="71" t="s">
        <v>209</v>
      </c>
      <c r="F120" s="64"/>
      <c r="G120" s="21"/>
      <c r="H120" s="21"/>
      <c r="I120" s="21"/>
      <c r="J120" s="21"/>
      <c r="K120" s="21"/>
      <c r="L120" s="21"/>
      <c r="M120" s="21"/>
      <c r="N120" s="21"/>
      <c r="O120" s="21"/>
    </row>
    <row r="121" spans="1:15" ht="52.5" customHeight="1" x14ac:dyDescent="0.25">
      <c r="A121" s="64"/>
      <c r="B121" s="64"/>
      <c r="C121" s="64"/>
      <c r="D121" s="64"/>
      <c r="E121" s="71" t="s">
        <v>156</v>
      </c>
      <c r="F121" s="64"/>
      <c r="G121" s="21"/>
      <c r="H121" s="21"/>
      <c r="I121" s="21"/>
      <c r="J121" s="21"/>
      <c r="K121" s="21"/>
      <c r="L121" s="21"/>
      <c r="M121" s="21"/>
      <c r="N121" s="21"/>
      <c r="O121" s="21"/>
    </row>
    <row r="122" spans="1:15" ht="40.5" x14ac:dyDescent="0.25">
      <c r="A122" s="64">
        <v>2181</v>
      </c>
      <c r="B122" s="64" t="s">
        <v>2</v>
      </c>
      <c r="C122" s="64">
        <v>8</v>
      </c>
      <c r="D122" s="64">
        <v>1</v>
      </c>
      <c r="E122" s="71" t="s">
        <v>209</v>
      </c>
      <c r="F122" s="64"/>
      <c r="G122" s="21"/>
      <c r="H122" s="21"/>
      <c r="I122" s="21"/>
      <c r="J122" s="21"/>
      <c r="K122" s="21"/>
      <c r="L122" s="21"/>
      <c r="M122" s="21"/>
      <c r="N122" s="21"/>
      <c r="O122" s="21"/>
    </row>
    <row r="123" spans="1:15" x14ac:dyDescent="0.25">
      <c r="A123" s="64"/>
      <c r="B123" s="64"/>
      <c r="C123" s="64"/>
      <c r="D123" s="64"/>
      <c r="E123" s="71" t="s">
        <v>156</v>
      </c>
      <c r="F123" s="64"/>
      <c r="G123" s="21"/>
      <c r="H123" s="21"/>
      <c r="I123" s="21"/>
      <c r="J123" s="21"/>
      <c r="K123" s="21"/>
      <c r="L123" s="21"/>
      <c r="M123" s="21"/>
      <c r="N123" s="21"/>
      <c r="O123" s="21"/>
    </row>
    <row r="124" spans="1:15" ht="35.25" customHeight="1" x14ac:dyDescent="0.25">
      <c r="A124" s="64">
        <v>2182</v>
      </c>
      <c r="B124" s="64" t="s">
        <v>2</v>
      </c>
      <c r="C124" s="64">
        <v>8</v>
      </c>
      <c r="D124" s="64">
        <v>1</v>
      </c>
      <c r="E124" s="71" t="s">
        <v>210</v>
      </c>
      <c r="F124" s="64"/>
      <c r="G124" s="21"/>
      <c r="H124" s="21"/>
      <c r="I124" s="21"/>
      <c r="J124" s="21"/>
      <c r="K124" s="21"/>
      <c r="L124" s="21"/>
      <c r="M124" s="21"/>
      <c r="N124" s="21"/>
      <c r="O124" s="21"/>
    </row>
    <row r="125" spans="1:15" ht="40.5" customHeight="1" x14ac:dyDescent="0.25">
      <c r="A125" s="64">
        <v>2183</v>
      </c>
      <c r="B125" s="64" t="s">
        <v>2</v>
      </c>
      <c r="C125" s="64">
        <v>8</v>
      </c>
      <c r="D125" s="64">
        <v>1</v>
      </c>
      <c r="E125" s="71" t="s">
        <v>211</v>
      </c>
      <c r="F125" s="64"/>
      <c r="G125" s="21"/>
      <c r="H125" s="21"/>
      <c r="I125" s="21"/>
      <c r="J125" s="21"/>
      <c r="K125" s="21"/>
      <c r="L125" s="21"/>
      <c r="M125" s="21"/>
      <c r="N125" s="21"/>
      <c r="O125" s="21"/>
    </row>
    <row r="126" spans="1:15" ht="47.25" customHeight="1" x14ac:dyDescent="0.25">
      <c r="A126" s="64">
        <v>2184</v>
      </c>
      <c r="B126" s="64" t="s">
        <v>2</v>
      </c>
      <c r="C126" s="64">
        <v>8</v>
      </c>
      <c r="D126" s="64">
        <v>1</v>
      </c>
      <c r="E126" s="71" t="s">
        <v>550</v>
      </c>
      <c r="F126" s="64"/>
      <c r="G126" s="21"/>
      <c r="H126" s="21"/>
      <c r="I126" s="21"/>
      <c r="J126" s="21"/>
      <c r="K126" s="21"/>
      <c r="L126" s="21"/>
      <c r="M126" s="21"/>
      <c r="N126" s="21"/>
      <c r="O126" s="21"/>
    </row>
    <row r="127" spans="1:15" ht="40.5" x14ac:dyDescent="0.25">
      <c r="A127" s="64"/>
      <c r="B127" s="64"/>
      <c r="C127" s="64"/>
      <c r="D127" s="64"/>
      <c r="E127" s="71" t="s">
        <v>180</v>
      </c>
      <c r="F127" s="64"/>
      <c r="G127" s="21"/>
      <c r="H127" s="21"/>
      <c r="I127" s="21"/>
      <c r="J127" s="21"/>
      <c r="K127" s="21"/>
      <c r="L127" s="21"/>
      <c r="M127" s="21"/>
      <c r="N127" s="21"/>
      <c r="O127" s="21"/>
    </row>
    <row r="128" spans="1:15" x14ac:dyDescent="0.25">
      <c r="A128" s="64"/>
      <c r="B128" s="64"/>
      <c r="C128" s="64"/>
      <c r="D128" s="64"/>
      <c r="E128" s="71" t="s">
        <v>181</v>
      </c>
      <c r="F128" s="64"/>
      <c r="G128" s="21"/>
      <c r="H128" s="21"/>
      <c r="I128" s="21"/>
      <c r="J128" s="21"/>
      <c r="K128" s="21"/>
      <c r="L128" s="21"/>
      <c r="M128" s="21"/>
      <c r="N128" s="21"/>
      <c r="O128" s="21"/>
    </row>
    <row r="129" spans="1:15" x14ac:dyDescent="0.25">
      <c r="A129" s="64"/>
      <c r="B129" s="64"/>
      <c r="C129" s="64"/>
      <c r="D129" s="64"/>
      <c r="E129" s="71" t="s">
        <v>181</v>
      </c>
      <c r="F129" s="64"/>
      <c r="G129" s="21"/>
      <c r="H129" s="21"/>
      <c r="I129" s="21"/>
      <c r="J129" s="21"/>
      <c r="K129" s="21"/>
      <c r="L129" s="21"/>
      <c r="M129" s="21"/>
      <c r="N129" s="21"/>
      <c r="O129" s="21"/>
    </row>
    <row r="130" spans="1:15" s="96" customFormat="1" ht="14.25" x14ac:dyDescent="0.25">
      <c r="A130" s="158">
        <v>2200</v>
      </c>
      <c r="B130" s="158" t="s">
        <v>7</v>
      </c>
      <c r="C130" s="158">
        <v>0</v>
      </c>
      <c r="D130" s="158">
        <v>0</v>
      </c>
      <c r="E130" s="159" t="s">
        <v>895</v>
      </c>
      <c r="F130" s="158"/>
      <c r="G130" s="160">
        <f>G131+G138+G144+G150+G154</f>
        <v>1741.7003</v>
      </c>
      <c r="H130" s="160">
        <f t="shared" ref="H130:O130" si="22">H131+H138+H144+H150+H154</f>
        <v>4800</v>
      </c>
      <c r="I130" s="160">
        <f t="shared" si="22"/>
        <v>2400</v>
      </c>
      <c r="J130" s="160">
        <f t="shared" si="22"/>
        <v>300</v>
      </c>
      <c r="K130" s="160">
        <f t="shared" si="22"/>
        <v>300</v>
      </c>
      <c r="L130" s="160">
        <f t="shared" si="22"/>
        <v>0</v>
      </c>
      <c r="M130" s="160">
        <f t="shared" si="22"/>
        <v>-1441.7003</v>
      </c>
      <c r="N130" s="160">
        <f t="shared" si="22"/>
        <v>-4500</v>
      </c>
      <c r="O130" s="160">
        <f t="shared" si="22"/>
        <v>-2100</v>
      </c>
    </row>
    <row r="131" spans="1:15" x14ac:dyDescent="0.25">
      <c r="A131" s="64"/>
      <c r="B131" s="64"/>
      <c r="C131" s="64"/>
      <c r="D131" s="64"/>
      <c r="E131" s="71" t="s">
        <v>154</v>
      </c>
      <c r="F131" s="64"/>
      <c r="G131" s="21"/>
      <c r="H131" s="21"/>
      <c r="I131" s="21"/>
      <c r="J131" s="21"/>
      <c r="K131" s="21"/>
      <c r="L131" s="21"/>
      <c r="M131" s="21"/>
      <c r="N131" s="21"/>
      <c r="O131" s="21"/>
    </row>
    <row r="132" spans="1:15" x14ac:dyDescent="0.25">
      <c r="A132" s="64">
        <v>2210</v>
      </c>
      <c r="B132" s="64" t="s">
        <v>7</v>
      </c>
      <c r="C132" s="64">
        <v>1</v>
      </c>
      <c r="D132" s="64">
        <v>0</v>
      </c>
      <c r="E132" s="71" t="s">
        <v>213</v>
      </c>
      <c r="F132" s="64"/>
      <c r="G132" s="21"/>
      <c r="H132" s="21"/>
      <c r="I132" s="21"/>
      <c r="J132" s="21"/>
      <c r="K132" s="21"/>
      <c r="L132" s="21"/>
      <c r="M132" s="21"/>
      <c r="N132" s="21"/>
      <c r="O132" s="21"/>
    </row>
    <row r="133" spans="1:15" x14ac:dyDescent="0.25">
      <c r="A133" s="64"/>
      <c r="B133" s="64"/>
      <c r="C133" s="64"/>
      <c r="D133" s="64"/>
      <c r="E133" s="71" t="s">
        <v>156</v>
      </c>
      <c r="F133" s="64"/>
      <c r="G133" s="21"/>
      <c r="H133" s="21"/>
      <c r="I133" s="21"/>
      <c r="J133" s="21"/>
      <c r="K133" s="21"/>
      <c r="L133" s="21"/>
      <c r="M133" s="21"/>
      <c r="N133" s="21"/>
      <c r="O133" s="21"/>
    </row>
    <row r="134" spans="1:15" ht="21.75" customHeight="1" x14ac:dyDescent="0.25">
      <c r="A134" s="64">
        <v>2211</v>
      </c>
      <c r="B134" s="64" t="s">
        <v>7</v>
      </c>
      <c r="C134" s="64">
        <v>1</v>
      </c>
      <c r="D134" s="64">
        <v>1</v>
      </c>
      <c r="E134" s="71" t="s">
        <v>214</v>
      </c>
      <c r="F134" s="64"/>
      <c r="G134" s="21"/>
      <c r="H134" s="21"/>
      <c r="I134" s="21"/>
      <c r="J134" s="21"/>
      <c r="K134" s="21"/>
      <c r="L134" s="21"/>
      <c r="M134" s="21"/>
      <c r="N134" s="21"/>
      <c r="O134" s="21"/>
    </row>
    <row r="135" spans="1:15" ht="40.5" x14ac:dyDescent="0.25">
      <c r="A135" s="64"/>
      <c r="B135" s="64"/>
      <c r="C135" s="64"/>
      <c r="D135" s="64"/>
      <c r="E135" s="71" t="s">
        <v>180</v>
      </c>
      <c r="F135" s="64"/>
      <c r="G135" s="21"/>
      <c r="H135" s="21"/>
      <c r="I135" s="21"/>
      <c r="J135" s="21"/>
      <c r="K135" s="21"/>
      <c r="L135" s="21"/>
      <c r="M135" s="21"/>
      <c r="N135" s="21"/>
      <c r="O135" s="21"/>
    </row>
    <row r="136" spans="1:15" x14ac:dyDescent="0.25">
      <c r="A136" s="64"/>
      <c r="B136" s="64"/>
      <c r="C136" s="64"/>
      <c r="D136" s="64"/>
      <c r="E136" s="71" t="s">
        <v>181</v>
      </c>
      <c r="F136" s="64"/>
      <c r="G136" s="21"/>
      <c r="H136" s="21"/>
      <c r="I136" s="21"/>
      <c r="J136" s="21"/>
      <c r="K136" s="21"/>
      <c r="L136" s="21"/>
      <c r="M136" s="21"/>
      <c r="N136" s="21"/>
      <c r="O136" s="21"/>
    </row>
    <row r="137" spans="1:15" x14ac:dyDescent="0.25">
      <c r="A137" s="64"/>
      <c r="B137" s="64"/>
      <c r="C137" s="64"/>
      <c r="D137" s="64"/>
      <c r="E137" s="71" t="s">
        <v>181</v>
      </c>
      <c r="F137" s="64"/>
      <c r="G137" s="21"/>
      <c r="H137" s="21"/>
      <c r="I137" s="21"/>
      <c r="J137" s="21"/>
      <c r="K137" s="21"/>
      <c r="L137" s="21"/>
      <c r="M137" s="21"/>
      <c r="N137" s="21"/>
      <c r="O137" s="21"/>
    </row>
    <row r="138" spans="1:15" x14ac:dyDescent="0.25">
      <c r="A138" s="64">
        <v>2220</v>
      </c>
      <c r="B138" s="64" t="s">
        <v>7</v>
      </c>
      <c r="C138" s="64">
        <v>2</v>
      </c>
      <c r="D138" s="64">
        <v>0</v>
      </c>
      <c r="E138" s="71" t="s">
        <v>215</v>
      </c>
      <c r="F138" s="64"/>
      <c r="G138" s="21"/>
      <c r="H138" s="21"/>
      <c r="I138" s="21"/>
      <c r="J138" s="21"/>
      <c r="K138" s="21"/>
      <c r="L138" s="21"/>
      <c r="M138" s="21"/>
      <c r="N138" s="21"/>
      <c r="O138" s="21"/>
    </row>
    <row r="139" spans="1:15" x14ac:dyDescent="0.25">
      <c r="A139" s="64"/>
      <c r="B139" s="64"/>
      <c r="C139" s="64"/>
      <c r="D139" s="64"/>
      <c r="E139" s="71" t="s">
        <v>156</v>
      </c>
      <c r="F139" s="64"/>
      <c r="G139" s="21"/>
      <c r="H139" s="21"/>
      <c r="I139" s="21"/>
      <c r="J139" s="21"/>
      <c r="K139" s="21"/>
      <c r="L139" s="21"/>
      <c r="M139" s="21"/>
      <c r="N139" s="21"/>
      <c r="O139" s="21"/>
    </row>
    <row r="140" spans="1:15" ht="51" customHeight="1" x14ac:dyDescent="0.25">
      <c r="A140" s="64">
        <v>2221</v>
      </c>
      <c r="B140" s="64" t="s">
        <v>7</v>
      </c>
      <c r="C140" s="64">
        <v>2</v>
      </c>
      <c r="D140" s="64">
        <v>1</v>
      </c>
      <c r="E140" s="71" t="s">
        <v>215</v>
      </c>
      <c r="F140" s="64"/>
      <c r="G140" s="21"/>
      <c r="H140" s="21"/>
      <c r="I140" s="21"/>
      <c r="J140" s="21"/>
      <c r="K140" s="21"/>
      <c r="L140" s="21"/>
      <c r="M140" s="21"/>
      <c r="N140" s="21"/>
      <c r="O140" s="21"/>
    </row>
    <row r="141" spans="1:15" ht="40.5" x14ac:dyDescent="0.25">
      <c r="A141" s="64"/>
      <c r="B141" s="64"/>
      <c r="C141" s="64"/>
      <c r="D141" s="64"/>
      <c r="E141" s="71" t="s">
        <v>180</v>
      </c>
      <c r="F141" s="64"/>
      <c r="G141" s="21"/>
      <c r="H141" s="21"/>
      <c r="I141" s="21"/>
      <c r="J141" s="21"/>
      <c r="K141" s="21"/>
      <c r="L141" s="21"/>
      <c r="M141" s="21"/>
      <c r="N141" s="21"/>
      <c r="O141" s="21"/>
    </row>
    <row r="142" spans="1:15" x14ac:dyDescent="0.25">
      <c r="A142" s="64"/>
      <c r="B142" s="64"/>
      <c r="C142" s="64"/>
      <c r="D142" s="64"/>
      <c r="E142" s="71" t="s">
        <v>181</v>
      </c>
      <c r="F142" s="64"/>
      <c r="G142" s="21"/>
      <c r="H142" s="21"/>
      <c r="I142" s="21"/>
      <c r="J142" s="21"/>
      <c r="K142" s="21"/>
      <c r="L142" s="21"/>
      <c r="M142" s="21"/>
      <c r="N142" s="21"/>
      <c r="O142" s="21"/>
    </row>
    <row r="143" spans="1:15" x14ac:dyDescent="0.25">
      <c r="A143" s="64"/>
      <c r="B143" s="64"/>
      <c r="C143" s="64"/>
      <c r="D143" s="64"/>
      <c r="E143" s="71" t="s">
        <v>181</v>
      </c>
      <c r="F143" s="64"/>
      <c r="G143" s="21"/>
      <c r="H143" s="21"/>
      <c r="I143" s="21"/>
      <c r="J143" s="21"/>
      <c r="K143" s="21"/>
      <c r="L143" s="21"/>
      <c r="M143" s="21"/>
      <c r="N143" s="21"/>
      <c r="O143" s="21"/>
    </row>
    <row r="144" spans="1:15" x14ac:dyDescent="0.25">
      <c r="A144" s="64">
        <v>2230</v>
      </c>
      <c r="B144" s="64" t="s">
        <v>7</v>
      </c>
      <c r="C144" s="64">
        <v>3</v>
      </c>
      <c r="D144" s="64">
        <v>0</v>
      </c>
      <c r="E144" s="71" t="s">
        <v>217</v>
      </c>
      <c r="F144" s="64"/>
      <c r="G144" s="21"/>
      <c r="H144" s="21"/>
      <c r="I144" s="21"/>
      <c r="J144" s="21"/>
      <c r="K144" s="21"/>
      <c r="L144" s="21"/>
      <c r="M144" s="21"/>
      <c r="N144" s="21"/>
      <c r="O144" s="21"/>
    </row>
    <row r="145" spans="1:15" x14ac:dyDescent="0.25">
      <c r="A145" s="64"/>
      <c r="B145" s="64"/>
      <c r="C145" s="64"/>
      <c r="D145" s="64"/>
      <c r="E145" s="71" t="s">
        <v>156</v>
      </c>
      <c r="F145" s="64"/>
      <c r="G145" s="21"/>
      <c r="H145" s="21"/>
      <c r="I145" s="21"/>
      <c r="J145" s="21"/>
      <c r="K145" s="21"/>
      <c r="L145" s="21"/>
      <c r="M145" s="21"/>
      <c r="N145" s="21"/>
      <c r="O145" s="21"/>
    </row>
    <row r="146" spans="1:15" ht="52.5" customHeight="1" x14ac:dyDescent="0.25">
      <c r="A146" s="64">
        <v>2231</v>
      </c>
      <c r="B146" s="64" t="s">
        <v>7</v>
      </c>
      <c r="C146" s="64">
        <v>3</v>
      </c>
      <c r="D146" s="64">
        <v>1</v>
      </c>
      <c r="E146" s="71" t="s">
        <v>218</v>
      </c>
      <c r="F146" s="64"/>
      <c r="G146" s="21"/>
      <c r="H146" s="21"/>
      <c r="I146" s="21"/>
      <c r="J146" s="21"/>
      <c r="K146" s="21"/>
      <c r="L146" s="21"/>
      <c r="M146" s="21"/>
      <c r="N146" s="21"/>
      <c r="O146" s="21"/>
    </row>
    <row r="147" spans="1:15" ht="40.5" x14ac:dyDescent="0.25">
      <c r="A147" s="64"/>
      <c r="B147" s="64"/>
      <c r="C147" s="64"/>
      <c r="D147" s="64"/>
      <c r="E147" s="71" t="s">
        <v>180</v>
      </c>
      <c r="F147" s="64"/>
      <c r="G147" s="21"/>
      <c r="H147" s="21"/>
      <c r="I147" s="21"/>
      <c r="J147" s="21"/>
      <c r="K147" s="21"/>
      <c r="L147" s="21"/>
      <c r="M147" s="21"/>
      <c r="N147" s="21"/>
      <c r="O147" s="21"/>
    </row>
    <row r="148" spans="1:15" x14ac:dyDescent="0.25">
      <c r="A148" s="64"/>
      <c r="B148" s="64"/>
      <c r="C148" s="64"/>
      <c r="D148" s="64"/>
      <c r="E148" s="71" t="s">
        <v>181</v>
      </c>
      <c r="F148" s="64"/>
      <c r="G148" s="21"/>
      <c r="H148" s="21"/>
      <c r="I148" s="21"/>
      <c r="J148" s="21"/>
      <c r="K148" s="21"/>
      <c r="L148" s="21"/>
      <c r="M148" s="21"/>
      <c r="N148" s="21"/>
      <c r="O148" s="21"/>
    </row>
    <row r="149" spans="1:15" ht="35.25" customHeight="1" x14ac:dyDescent="0.25">
      <c r="A149" s="64"/>
      <c r="B149" s="64"/>
      <c r="C149" s="64"/>
      <c r="D149" s="64"/>
      <c r="E149" s="71" t="s">
        <v>181</v>
      </c>
      <c r="F149" s="64"/>
      <c r="G149" s="21"/>
      <c r="H149" s="21"/>
      <c r="I149" s="21"/>
      <c r="J149" s="21"/>
      <c r="K149" s="21"/>
      <c r="L149" s="21"/>
      <c r="M149" s="21"/>
      <c r="N149" s="21"/>
      <c r="O149" s="21"/>
    </row>
    <row r="150" spans="1:15" ht="27" x14ac:dyDescent="0.25">
      <c r="A150" s="64">
        <v>2240</v>
      </c>
      <c r="B150" s="64" t="s">
        <v>7</v>
      </c>
      <c r="C150" s="64">
        <v>4</v>
      </c>
      <c r="D150" s="64">
        <v>0</v>
      </c>
      <c r="E150" s="71" t="s">
        <v>219</v>
      </c>
      <c r="F150" s="64"/>
      <c r="G150" s="21"/>
      <c r="H150" s="21"/>
      <c r="I150" s="21"/>
      <c r="J150" s="21"/>
      <c r="K150" s="21"/>
      <c r="L150" s="21"/>
      <c r="M150" s="21"/>
      <c r="N150" s="21"/>
      <c r="O150" s="21"/>
    </row>
    <row r="151" spans="1:15" ht="35.25" customHeight="1" x14ac:dyDescent="0.25">
      <c r="A151" s="64"/>
      <c r="B151" s="64"/>
      <c r="C151" s="64"/>
      <c r="D151" s="64"/>
      <c r="E151" s="71" t="s">
        <v>156</v>
      </c>
      <c r="F151" s="64"/>
      <c r="G151" s="21"/>
      <c r="H151" s="21"/>
      <c r="I151" s="21"/>
      <c r="J151" s="21"/>
      <c r="K151" s="21"/>
      <c r="L151" s="21"/>
      <c r="M151" s="21"/>
      <c r="N151" s="21"/>
      <c r="O151" s="21"/>
    </row>
    <row r="152" spans="1:15" ht="27" x14ac:dyDescent="0.25">
      <c r="A152" s="64">
        <v>2241</v>
      </c>
      <c r="B152" s="64" t="s">
        <v>7</v>
      </c>
      <c r="C152" s="64">
        <v>4</v>
      </c>
      <c r="D152" s="64">
        <v>1</v>
      </c>
      <c r="E152" s="71" t="s">
        <v>219</v>
      </c>
      <c r="F152" s="64"/>
      <c r="G152" s="21"/>
      <c r="H152" s="21"/>
      <c r="I152" s="21"/>
      <c r="J152" s="21"/>
      <c r="K152" s="21"/>
      <c r="L152" s="21"/>
      <c r="M152" s="21"/>
      <c r="N152" s="21"/>
      <c r="O152" s="21"/>
    </row>
    <row r="153" spans="1:15" x14ac:dyDescent="0.25">
      <c r="A153" s="64"/>
      <c r="B153" s="64"/>
      <c r="C153" s="64"/>
      <c r="D153" s="64"/>
      <c r="E153" s="71" t="s">
        <v>156</v>
      </c>
      <c r="F153" s="64"/>
      <c r="G153" s="21"/>
      <c r="H153" s="21"/>
      <c r="I153" s="21"/>
      <c r="J153" s="21"/>
      <c r="K153" s="21"/>
      <c r="L153" s="21"/>
      <c r="M153" s="21"/>
      <c r="N153" s="21"/>
      <c r="O153" s="21"/>
    </row>
    <row r="154" spans="1:15" s="96" customFormat="1" ht="14.25" x14ac:dyDescent="0.25">
      <c r="A154" s="158">
        <v>2250</v>
      </c>
      <c r="B154" s="158" t="s">
        <v>7</v>
      </c>
      <c r="C154" s="158">
        <v>5</v>
      </c>
      <c r="D154" s="158">
        <v>0</v>
      </c>
      <c r="E154" s="161" t="s">
        <v>220</v>
      </c>
      <c r="F154" s="158"/>
      <c r="G154" s="160">
        <f>G156</f>
        <v>1741.7003</v>
      </c>
      <c r="H154" s="160">
        <f t="shared" ref="H154:O154" si="23">H156</f>
        <v>4800</v>
      </c>
      <c r="I154" s="160">
        <f t="shared" si="23"/>
        <v>2400</v>
      </c>
      <c r="J154" s="160">
        <f t="shared" si="23"/>
        <v>300</v>
      </c>
      <c r="K154" s="160">
        <f t="shared" si="23"/>
        <v>300</v>
      </c>
      <c r="L154" s="160">
        <f t="shared" si="23"/>
        <v>0</v>
      </c>
      <c r="M154" s="160">
        <f t="shared" si="23"/>
        <v>-1441.7003</v>
      </c>
      <c r="N154" s="160">
        <f t="shared" si="23"/>
        <v>-4500</v>
      </c>
      <c r="O154" s="160">
        <f t="shared" si="23"/>
        <v>-2100</v>
      </c>
    </row>
    <row r="155" spans="1:15" x14ac:dyDescent="0.25">
      <c r="A155" s="64"/>
      <c r="B155" s="64"/>
      <c r="C155" s="64"/>
      <c r="D155" s="64"/>
      <c r="E155" s="71" t="s">
        <v>156</v>
      </c>
      <c r="F155" s="64"/>
      <c r="G155" s="21"/>
      <c r="H155" s="21"/>
      <c r="I155" s="21"/>
      <c r="J155" s="21"/>
      <c r="K155" s="21"/>
      <c r="L155" s="21"/>
      <c r="M155" s="21"/>
      <c r="N155" s="21"/>
      <c r="O155" s="21"/>
    </row>
    <row r="156" spans="1:15" ht="15.75" customHeight="1" x14ac:dyDescent="0.25">
      <c r="A156" s="64">
        <v>2251</v>
      </c>
      <c r="B156" s="64" t="s">
        <v>7</v>
      </c>
      <c r="C156" s="64">
        <v>5</v>
      </c>
      <c r="D156" s="64">
        <v>1</v>
      </c>
      <c r="E156" s="71" t="s">
        <v>220</v>
      </c>
      <c r="F156" s="64"/>
      <c r="G156" s="21">
        <f>SUM(G158:G164)</f>
        <v>1741.7003</v>
      </c>
      <c r="H156" s="21">
        <f t="shared" ref="H156:O156" si="24">SUM(H158:H164)</f>
        <v>4800</v>
      </c>
      <c r="I156" s="21">
        <f t="shared" si="24"/>
        <v>2400</v>
      </c>
      <c r="J156" s="21">
        <f t="shared" si="24"/>
        <v>300</v>
      </c>
      <c r="K156" s="21">
        <f t="shared" si="24"/>
        <v>300</v>
      </c>
      <c r="L156" s="21">
        <f t="shared" si="24"/>
        <v>0</v>
      </c>
      <c r="M156" s="21">
        <f t="shared" si="24"/>
        <v>-1441.7003</v>
      </c>
      <c r="N156" s="21">
        <f t="shared" si="24"/>
        <v>-4500</v>
      </c>
      <c r="O156" s="21">
        <f t="shared" si="24"/>
        <v>-2100</v>
      </c>
    </row>
    <row r="157" spans="1:15" ht="40.5" customHeight="1" x14ac:dyDescent="0.25">
      <c r="A157" s="64"/>
      <c r="B157" s="64"/>
      <c r="C157" s="64"/>
      <c r="D157" s="64"/>
      <c r="E157" s="71" t="s">
        <v>180</v>
      </c>
      <c r="F157" s="12"/>
      <c r="G157" s="268"/>
      <c r="H157" s="268"/>
      <c r="I157" s="268"/>
      <c r="J157" s="268"/>
      <c r="K157" s="268"/>
      <c r="L157" s="268"/>
      <c r="M157" s="21"/>
      <c r="N157" s="21"/>
      <c r="O157" s="21"/>
    </row>
    <row r="158" spans="1:15" x14ac:dyDescent="0.25">
      <c r="A158" s="64"/>
      <c r="B158" s="64"/>
      <c r="C158" s="64"/>
      <c r="D158" s="64"/>
      <c r="E158" s="265" t="s">
        <v>545</v>
      </c>
      <c r="F158" s="64">
        <v>4261</v>
      </c>
      <c r="G158" s="21">
        <v>0</v>
      </c>
      <c r="H158" s="21">
        <v>600</v>
      </c>
      <c r="I158" s="21">
        <v>600</v>
      </c>
      <c r="J158" s="21">
        <f>K158+L158</f>
        <v>0</v>
      </c>
      <c r="K158" s="21">
        <f>+'4.Gorcarakan ev tntesagitakan'!G158</f>
        <v>0</v>
      </c>
      <c r="L158" s="21"/>
      <c r="M158" s="21">
        <f t="shared" ref="M158:M164" si="25">+J158-G158</f>
        <v>0</v>
      </c>
      <c r="N158" s="21">
        <f t="shared" ref="N158:N164" si="26">+J158-H158</f>
        <v>-600</v>
      </c>
      <c r="O158" s="21">
        <f t="shared" ref="O158:O164" si="27">+J158-I158</f>
        <v>-600</v>
      </c>
    </row>
    <row r="159" spans="1:15" ht="17.25" customHeight="1" x14ac:dyDescent="0.25">
      <c r="A159" s="64"/>
      <c r="B159" s="64"/>
      <c r="C159" s="64"/>
      <c r="D159" s="64"/>
      <c r="E159" s="252" t="s">
        <v>551</v>
      </c>
      <c r="F159" s="64">
        <v>4264</v>
      </c>
      <c r="G159" s="21">
        <v>256.20030000000003</v>
      </c>
      <c r="H159" s="21">
        <v>800</v>
      </c>
      <c r="I159" s="21">
        <v>800</v>
      </c>
      <c r="J159" s="21">
        <f t="shared" ref="J159:J164" si="28">K159+L159</f>
        <v>0</v>
      </c>
      <c r="K159" s="21">
        <f>+'4.Gorcarakan ev tntesagitakan'!G159</f>
        <v>0</v>
      </c>
      <c r="L159" s="21"/>
      <c r="M159" s="21">
        <f t="shared" si="25"/>
        <v>-256.20030000000003</v>
      </c>
      <c r="N159" s="21">
        <f t="shared" si="26"/>
        <v>-800</v>
      </c>
      <c r="O159" s="21">
        <f t="shared" si="27"/>
        <v>-800</v>
      </c>
    </row>
    <row r="160" spans="1:15" ht="27" x14ac:dyDescent="0.25">
      <c r="A160" s="64"/>
      <c r="B160" s="64"/>
      <c r="C160" s="64"/>
      <c r="D160" s="64"/>
      <c r="E160" s="71" t="s">
        <v>561</v>
      </c>
      <c r="F160" s="64" t="s">
        <v>61</v>
      </c>
      <c r="G160" s="21">
        <v>0</v>
      </c>
      <c r="H160" s="21">
        <v>2400</v>
      </c>
      <c r="I160" s="21">
        <v>0</v>
      </c>
      <c r="J160" s="21">
        <f t="shared" si="28"/>
        <v>0</v>
      </c>
      <c r="K160" s="21">
        <f>+'4.Gorcarakan ev tntesagitakan'!G161</f>
        <v>0</v>
      </c>
      <c r="L160" s="21"/>
      <c r="M160" s="21">
        <f t="shared" si="25"/>
        <v>0</v>
      </c>
      <c r="N160" s="21">
        <f t="shared" si="26"/>
        <v>-2400</v>
      </c>
      <c r="O160" s="21">
        <f t="shared" si="27"/>
        <v>0</v>
      </c>
    </row>
    <row r="161" spans="1:15" x14ac:dyDescent="0.25">
      <c r="A161" s="64"/>
      <c r="B161" s="64"/>
      <c r="C161" s="64"/>
      <c r="D161" s="64"/>
      <c r="E161" s="71" t="s">
        <v>889</v>
      </c>
      <c r="F161" s="64" t="s">
        <v>40</v>
      </c>
      <c r="G161" s="21">
        <v>1370</v>
      </c>
      <c r="H161" s="21">
        <v>1000</v>
      </c>
      <c r="I161" s="21">
        <v>1000</v>
      </c>
      <c r="J161" s="21">
        <f t="shared" si="28"/>
        <v>300</v>
      </c>
      <c r="K161" s="21">
        <f>+'4.Gorcarakan ev tntesagitakan'!G162</f>
        <v>300</v>
      </c>
      <c r="L161" s="21"/>
      <c r="M161" s="21">
        <f t="shared" si="25"/>
        <v>-1070</v>
      </c>
      <c r="N161" s="21">
        <f t="shared" si="26"/>
        <v>-700</v>
      </c>
      <c r="O161" s="21">
        <f t="shared" si="27"/>
        <v>-700</v>
      </c>
    </row>
    <row r="162" spans="1:15" x14ac:dyDescent="0.25">
      <c r="A162" s="64"/>
      <c r="B162" s="64"/>
      <c r="C162" s="64"/>
      <c r="D162" s="64"/>
      <c r="E162" s="71" t="s">
        <v>759</v>
      </c>
      <c r="F162" s="64" t="s">
        <v>50</v>
      </c>
      <c r="G162" s="21">
        <v>115.5</v>
      </c>
      <c r="H162" s="21">
        <v>0</v>
      </c>
      <c r="I162" s="21">
        <v>0</v>
      </c>
      <c r="J162" s="21">
        <f t="shared" si="28"/>
        <v>0</v>
      </c>
      <c r="K162" s="21"/>
      <c r="L162" s="21"/>
      <c r="M162" s="21">
        <f t="shared" si="25"/>
        <v>-115.5</v>
      </c>
      <c r="N162" s="21">
        <f t="shared" si="26"/>
        <v>0</v>
      </c>
      <c r="O162" s="21">
        <f t="shared" si="27"/>
        <v>0</v>
      </c>
    </row>
    <row r="163" spans="1:15" ht="15" customHeight="1" x14ac:dyDescent="0.25">
      <c r="A163" s="64"/>
      <c r="B163" s="64"/>
      <c r="C163" s="64"/>
      <c r="D163" s="64"/>
      <c r="E163" s="71" t="s">
        <v>178</v>
      </c>
      <c r="F163" s="64" t="s">
        <v>94</v>
      </c>
      <c r="G163" s="21">
        <v>0</v>
      </c>
      <c r="H163" s="21">
        <v>0</v>
      </c>
      <c r="I163" s="21">
        <v>0</v>
      </c>
      <c r="J163" s="21">
        <f t="shared" si="28"/>
        <v>0</v>
      </c>
      <c r="K163" s="21"/>
      <c r="L163" s="21"/>
      <c r="M163" s="21">
        <f t="shared" si="25"/>
        <v>0</v>
      </c>
      <c r="N163" s="21">
        <f t="shared" si="26"/>
        <v>0</v>
      </c>
      <c r="O163" s="21">
        <f t="shared" si="27"/>
        <v>0</v>
      </c>
    </row>
    <row r="164" spans="1:15" x14ac:dyDescent="0.25">
      <c r="A164" s="64"/>
      <c r="B164" s="64"/>
      <c r="C164" s="64"/>
      <c r="D164" s="64"/>
      <c r="E164" s="71" t="s">
        <v>896</v>
      </c>
      <c r="F164" s="64" t="s">
        <v>51</v>
      </c>
      <c r="G164" s="21">
        <v>0</v>
      </c>
      <c r="H164" s="21">
        <v>0</v>
      </c>
      <c r="I164" s="21">
        <v>0</v>
      </c>
      <c r="J164" s="21">
        <f t="shared" si="28"/>
        <v>0</v>
      </c>
      <c r="K164" s="21"/>
      <c r="L164" s="21"/>
      <c r="M164" s="21">
        <f t="shared" si="25"/>
        <v>0</v>
      </c>
      <c r="N164" s="21">
        <f t="shared" si="26"/>
        <v>0</v>
      </c>
      <c r="O164" s="21">
        <f t="shared" si="27"/>
        <v>0</v>
      </c>
    </row>
    <row r="165" spans="1:15" ht="27" customHeight="1" x14ac:dyDescent="0.25">
      <c r="A165" s="64">
        <v>2300</v>
      </c>
      <c r="B165" s="64" t="s">
        <v>8</v>
      </c>
      <c r="C165" s="64">
        <v>0</v>
      </c>
      <c r="D165" s="64">
        <v>0</v>
      </c>
      <c r="E165" s="71" t="s">
        <v>221</v>
      </c>
      <c r="F165" s="64"/>
      <c r="G165" s="21"/>
      <c r="H165" s="21"/>
      <c r="I165" s="21"/>
      <c r="J165" s="21"/>
      <c r="K165" s="21"/>
      <c r="L165" s="21"/>
      <c r="M165" s="21"/>
      <c r="N165" s="21"/>
      <c r="O165" s="21"/>
    </row>
    <row r="166" spans="1:15" ht="50.25" customHeight="1" x14ac:dyDescent="0.25">
      <c r="A166" s="64"/>
      <c r="B166" s="64"/>
      <c r="C166" s="64"/>
      <c r="D166" s="64"/>
      <c r="E166" s="71" t="s">
        <v>154</v>
      </c>
      <c r="F166" s="64"/>
      <c r="G166" s="21"/>
      <c r="H166" s="21"/>
      <c r="I166" s="21"/>
      <c r="J166" s="21"/>
      <c r="K166" s="21"/>
      <c r="L166" s="21"/>
      <c r="M166" s="21"/>
      <c r="N166" s="21"/>
      <c r="O166" s="21"/>
    </row>
    <row r="167" spans="1:15" x14ac:dyDescent="0.25">
      <c r="A167" s="64">
        <v>2310</v>
      </c>
      <c r="B167" s="64" t="s">
        <v>8</v>
      </c>
      <c r="C167" s="64">
        <v>1</v>
      </c>
      <c r="D167" s="64">
        <v>0</v>
      </c>
      <c r="E167" s="71" t="s">
        <v>222</v>
      </c>
      <c r="F167" s="64"/>
      <c r="G167" s="21"/>
      <c r="H167" s="21"/>
      <c r="I167" s="21"/>
      <c r="J167" s="21"/>
      <c r="K167" s="21"/>
      <c r="L167" s="21"/>
      <c r="M167" s="21"/>
      <c r="N167" s="21"/>
      <c r="O167" s="21"/>
    </row>
    <row r="168" spans="1:15" x14ac:dyDescent="0.25">
      <c r="A168" s="64"/>
      <c r="B168" s="64"/>
      <c r="C168" s="64"/>
      <c r="D168" s="64"/>
      <c r="E168" s="71" t="s">
        <v>156</v>
      </c>
      <c r="F168" s="64"/>
      <c r="G168" s="21"/>
      <c r="H168" s="21"/>
      <c r="I168" s="21"/>
      <c r="J168" s="21"/>
      <c r="K168" s="21"/>
      <c r="L168" s="21"/>
      <c r="M168" s="21"/>
      <c r="N168" s="21"/>
      <c r="O168" s="21"/>
    </row>
    <row r="169" spans="1:15" x14ac:dyDescent="0.25">
      <c r="A169" s="64">
        <v>2311</v>
      </c>
      <c r="B169" s="64" t="s">
        <v>8</v>
      </c>
      <c r="C169" s="64">
        <v>1</v>
      </c>
      <c r="D169" s="64">
        <v>1</v>
      </c>
      <c r="E169" s="71" t="s">
        <v>223</v>
      </c>
      <c r="F169" s="64"/>
      <c r="G169" s="21"/>
      <c r="H169" s="21"/>
      <c r="I169" s="21"/>
      <c r="J169" s="21"/>
      <c r="K169" s="21"/>
      <c r="L169" s="21"/>
      <c r="M169" s="21"/>
      <c r="N169" s="21"/>
      <c r="O169" s="21"/>
    </row>
    <row r="170" spans="1:15" ht="48" customHeight="1" x14ac:dyDescent="0.25">
      <c r="A170" s="64"/>
      <c r="B170" s="64"/>
      <c r="C170" s="64"/>
      <c r="D170" s="64"/>
      <c r="E170" s="71" t="s">
        <v>180</v>
      </c>
      <c r="F170" s="64"/>
      <c r="G170" s="21"/>
      <c r="H170" s="21"/>
      <c r="I170" s="21"/>
      <c r="J170" s="21"/>
      <c r="K170" s="21"/>
      <c r="L170" s="21"/>
      <c r="M170" s="21"/>
      <c r="N170" s="21"/>
      <c r="O170" s="21"/>
    </row>
    <row r="171" spans="1:15" x14ac:dyDescent="0.25">
      <c r="A171" s="64"/>
      <c r="B171" s="64"/>
      <c r="C171" s="64"/>
      <c r="D171" s="64"/>
      <c r="E171" s="71" t="s">
        <v>181</v>
      </c>
      <c r="F171" s="64"/>
      <c r="G171" s="21"/>
      <c r="H171" s="21"/>
      <c r="I171" s="21"/>
      <c r="J171" s="21"/>
      <c r="K171" s="21"/>
      <c r="L171" s="21"/>
      <c r="M171" s="21"/>
      <c r="N171" s="21"/>
      <c r="O171" s="21"/>
    </row>
    <row r="172" spans="1:15" x14ac:dyDescent="0.25">
      <c r="A172" s="64"/>
      <c r="B172" s="64"/>
      <c r="C172" s="64"/>
      <c r="D172" s="64"/>
      <c r="E172" s="71" t="s">
        <v>181</v>
      </c>
      <c r="F172" s="64"/>
      <c r="G172" s="21"/>
      <c r="H172" s="21"/>
      <c r="I172" s="21"/>
      <c r="J172" s="21"/>
      <c r="K172" s="21"/>
      <c r="L172" s="21"/>
      <c r="M172" s="21"/>
      <c r="N172" s="21"/>
      <c r="O172" s="21"/>
    </row>
    <row r="173" spans="1:15" x14ac:dyDescent="0.25">
      <c r="A173" s="64">
        <v>2312</v>
      </c>
      <c r="B173" s="64" t="s">
        <v>8</v>
      </c>
      <c r="C173" s="64">
        <v>1</v>
      </c>
      <c r="D173" s="64">
        <v>2</v>
      </c>
      <c r="E173" s="71" t="s">
        <v>224</v>
      </c>
      <c r="F173" s="64"/>
      <c r="G173" s="21"/>
      <c r="H173" s="21"/>
      <c r="I173" s="21"/>
      <c r="J173" s="21"/>
      <c r="K173" s="21"/>
      <c r="L173" s="21"/>
      <c r="M173" s="21"/>
      <c r="N173" s="21"/>
      <c r="O173" s="21"/>
    </row>
    <row r="174" spans="1:15" ht="50.25" customHeight="1" x14ac:dyDescent="0.25">
      <c r="A174" s="64"/>
      <c r="B174" s="64"/>
      <c r="C174" s="64"/>
      <c r="D174" s="64"/>
      <c r="E174" s="71" t="s">
        <v>180</v>
      </c>
      <c r="F174" s="64"/>
      <c r="G174" s="21"/>
      <c r="H174" s="21"/>
      <c r="I174" s="21"/>
      <c r="J174" s="21"/>
      <c r="K174" s="21"/>
      <c r="L174" s="21"/>
      <c r="M174" s="21"/>
      <c r="N174" s="21"/>
      <c r="O174" s="21"/>
    </row>
    <row r="175" spans="1:15" x14ac:dyDescent="0.25">
      <c r="A175" s="64"/>
      <c r="B175" s="64"/>
      <c r="C175" s="64"/>
      <c r="D175" s="64"/>
      <c r="E175" s="71" t="s">
        <v>181</v>
      </c>
      <c r="F175" s="64"/>
      <c r="G175" s="21"/>
      <c r="H175" s="21"/>
      <c r="I175" s="21"/>
      <c r="J175" s="21"/>
      <c r="K175" s="21"/>
      <c r="L175" s="21"/>
      <c r="M175" s="21"/>
      <c r="N175" s="21"/>
      <c r="O175" s="21"/>
    </row>
    <row r="176" spans="1:15" x14ac:dyDescent="0.25">
      <c r="A176" s="64"/>
      <c r="B176" s="64"/>
      <c r="C176" s="64"/>
      <c r="D176" s="64"/>
      <c r="E176" s="71" t="s">
        <v>181</v>
      </c>
      <c r="F176" s="64"/>
      <c r="G176" s="21"/>
      <c r="H176" s="21"/>
      <c r="I176" s="21"/>
      <c r="J176" s="21"/>
      <c r="K176" s="21"/>
      <c r="L176" s="21"/>
      <c r="M176" s="21"/>
      <c r="N176" s="21"/>
      <c r="O176" s="21"/>
    </row>
    <row r="177" spans="1:15" x14ac:dyDescent="0.25">
      <c r="A177" s="64">
        <v>2313</v>
      </c>
      <c r="B177" s="64" t="s">
        <v>8</v>
      </c>
      <c r="C177" s="64">
        <v>1</v>
      </c>
      <c r="D177" s="64">
        <v>3</v>
      </c>
      <c r="E177" s="71" t="s">
        <v>225</v>
      </c>
      <c r="F177" s="64"/>
      <c r="G177" s="21"/>
      <c r="H177" s="21"/>
      <c r="I177" s="21"/>
      <c r="J177" s="21"/>
      <c r="K177" s="21"/>
      <c r="L177" s="21"/>
      <c r="M177" s="21"/>
      <c r="N177" s="21"/>
      <c r="O177" s="21"/>
    </row>
    <row r="178" spans="1:15" ht="40.5" x14ac:dyDescent="0.25">
      <c r="A178" s="64"/>
      <c r="B178" s="64"/>
      <c r="C178" s="64"/>
      <c r="D178" s="64"/>
      <c r="E178" s="71" t="s">
        <v>180</v>
      </c>
      <c r="F178" s="64"/>
      <c r="G178" s="21"/>
      <c r="H178" s="21"/>
      <c r="I178" s="21"/>
      <c r="J178" s="21"/>
      <c r="K178" s="21"/>
      <c r="L178" s="21"/>
      <c r="M178" s="21"/>
      <c r="N178" s="21"/>
      <c r="O178" s="21"/>
    </row>
    <row r="179" spans="1:15" x14ac:dyDescent="0.25">
      <c r="A179" s="64"/>
      <c r="B179" s="64"/>
      <c r="C179" s="64"/>
      <c r="D179" s="64"/>
      <c r="E179" s="71" t="s">
        <v>181</v>
      </c>
      <c r="F179" s="64"/>
      <c r="G179" s="21"/>
      <c r="H179" s="21"/>
      <c r="I179" s="21"/>
      <c r="J179" s="21"/>
      <c r="K179" s="21"/>
      <c r="L179" s="21"/>
      <c r="M179" s="21"/>
      <c r="N179" s="21"/>
      <c r="O179" s="21"/>
    </row>
    <row r="180" spans="1:15" ht="54.75" customHeight="1" x14ac:dyDescent="0.25">
      <c r="A180" s="64"/>
      <c r="B180" s="64"/>
      <c r="C180" s="64"/>
      <c r="D180" s="64"/>
      <c r="E180" s="71" t="s">
        <v>181</v>
      </c>
      <c r="F180" s="64"/>
      <c r="G180" s="21"/>
      <c r="H180" s="21"/>
      <c r="I180" s="21"/>
      <c r="J180" s="21"/>
      <c r="K180" s="21"/>
      <c r="L180" s="21"/>
      <c r="M180" s="21"/>
      <c r="N180" s="21"/>
      <c r="O180" s="21"/>
    </row>
    <row r="181" spans="1:15" x14ac:dyDescent="0.25">
      <c r="A181" s="64">
        <v>2320</v>
      </c>
      <c r="B181" s="64" t="s">
        <v>8</v>
      </c>
      <c r="C181" s="64">
        <v>2</v>
      </c>
      <c r="D181" s="64">
        <v>0</v>
      </c>
      <c r="E181" s="71" t="s">
        <v>226</v>
      </c>
      <c r="F181" s="64"/>
      <c r="G181" s="21"/>
      <c r="H181" s="21"/>
      <c r="I181" s="21"/>
      <c r="J181" s="21"/>
      <c r="K181" s="21"/>
      <c r="L181" s="21"/>
      <c r="M181" s="21"/>
      <c r="N181" s="21"/>
      <c r="O181" s="21"/>
    </row>
    <row r="182" spans="1:15" x14ac:dyDescent="0.25">
      <c r="A182" s="64"/>
      <c r="B182" s="64"/>
      <c r="C182" s="64"/>
      <c r="D182" s="64"/>
      <c r="E182" s="71" t="s">
        <v>156</v>
      </c>
      <c r="F182" s="64"/>
      <c r="G182" s="21"/>
      <c r="H182" s="21"/>
      <c r="I182" s="21"/>
      <c r="J182" s="21"/>
      <c r="K182" s="21"/>
      <c r="L182" s="21"/>
      <c r="M182" s="21"/>
      <c r="N182" s="21"/>
      <c r="O182" s="21"/>
    </row>
    <row r="183" spans="1:15" ht="33.75" customHeight="1" x14ac:dyDescent="0.25">
      <c r="A183" s="64">
        <v>2321</v>
      </c>
      <c r="B183" s="64" t="s">
        <v>8</v>
      </c>
      <c r="C183" s="64">
        <v>2</v>
      </c>
      <c r="D183" s="64">
        <v>1</v>
      </c>
      <c r="E183" s="71" t="s">
        <v>227</v>
      </c>
      <c r="F183" s="64"/>
      <c r="G183" s="21"/>
      <c r="H183" s="21"/>
      <c r="I183" s="21"/>
      <c r="J183" s="21"/>
      <c r="K183" s="21"/>
      <c r="L183" s="21"/>
      <c r="M183" s="21"/>
      <c r="N183" s="21"/>
      <c r="O183" s="21"/>
    </row>
    <row r="184" spans="1:15" ht="40.5" x14ac:dyDescent="0.25">
      <c r="A184" s="64"/>
      <c r="B184" s="64"/>
      <c r="C184" s="64"/>
      <c r="D184" s="64"/>
      <c r="E184" s="71" t="s">
        <v>180</v>
      </c>
      <c r="F184" s="64"/>
      <c r="G184" s="21"/>
      <c r="H184" s="21"/>
      <c r="I184" s="21"/>
      <c r="J184" s="21"/>
      <c r="K184" s="21"/>
      <c r="L184" s="21"/>
      <c r="M184" s="21"/>
      <c r="N184" s="21"/>
      <c r="O184" s="21"/>
    </row>
    <row r="185" spans="1:15" x14ac:dyDescent="0.25">
      <c r="A185" s="64"/>
      <c r="B185" s="64"/>
      <c r="C185" s="64"/>
      <c r="D185" s="64"/>
      <c r="E185" s="71" t="s">
        <v>181</v>
      </c>
      <c r="F185" s="64"/>
      <c r="G185" s="21"/>
      <c r="H185" s="21"/>
      <c r="I185" s="21"/>
      <c r="J185" s="21"/>
      <c r="K185" s="21"/>
      <c r="L185" s="21"/>
      <c r="M185" s="21"/>
      <c r="N185" s="21"/>
      <c r="O185" s="21"/>
    </row>
    <row r="186" spans="1:15" ht="48.75" customHeight="1" x14ac:dyDescent="0.25">
      <c r="A186" s="64"/>
      <c r="B186" s="64"/>
      <c r="C186" s="64"/>
      <c r="D186" s="64"/>
      <c r="E186" s="71" t="s">
        <v>181</v>
      </c>
      <c r="F186" s="64"/>
      <c r="G186" s="21"/>
      <c r="H186" s="21"/>
      <c r="I186" s="21"/>
      <c r="J186" s="21"/>
      <c r="K186" s="21"/>
      <c r="L186" s="21"/>
      <c r="M186" s="21"/>
      <c r="N186" s="21"/>
      <c r="O186" s="21"/>
    </row>
    <row r="187" spans="1:15" ht="27" x14ac:dyDescent="0.25">
      <c r="A187" s="64">
        <v>2330</v>
      </c>
      <c r="B187" s="64" t="s">
        <v>8</v>
      </c>
      <c r="C187" s="64">
        <v>3</v>
      </c>
      <c r="D187" s="64">
        <v>0</v>
      </c>
      <c r="E187" s="71" t="s">
        <v>228</v>
      </c>
      <c r="F187" s="64"/>
      <c r="G187" s="21"/>
      <c r="H187" s="21"/>
      <c r="I187" s="21"/>
      <c r="J187" s="21"/>
      <c r="K187" s="21"/>
      <c r="L187" s="21"/>
      <c r="M187" s="21"/>
      <c r="N187" s="21"/>
      <c r="O187" s="21"/>
    </row>
    <row r="188" spans="1:15" x14ac:dyDescent="0.25">
      <c r="A188" s="64"/>
      <c r="B188" s="64"/>
      <c r="C188" s="64"/>
      <c r="D188" s="64"/>
      <c r="E188" s="71" t="s">
        <v>156</v>
      </c>
      <c r="F188" s="64"/>
      <c r="G188" s="21"/>
      <c r="H188" s="21"/>
      <c r="I188" s="21"/>
      <c r="J188" s="21"/>
      <c r="K188" s="21"/>
      <c r="L188" s="21"/>
      <c r="M188" s="21"/>
      <c r="N188" s="21"/>
      <c r="O188" s="21"/>
    </row>
    <row r="189" spans="1:15" x14ac:dyDescent="0.25">
      <c r="A189" s="64">
        <v>2331</v>
      </c>
      <c r="B189" s="64" t="s">
        <v>8</v>
      </c>
      <c r="C189" s="64">
        <v>3</v>
      </c>
      <c r="D189" s="64">
        <v>1</v>
      </c>
      <c r="E189" s="71" t="s">
        <v>229</v>
      </c>
      <c r="F189" s="64"/>
      <c r="G189" s="21"/>
      <c r="H189" s="21"/>
      <c r="I189" s="21"/>
      <c r="J189" s="21"/>
      <c r="K189" s="21"/>
      <c r="L189" s="21"/>
      <c r="M189" s="21"/>
      <c r="N189" s="21"/>
      <c r="O189" s="21"/>
    </row>
    <row r="190" spans="1:15" ht="55.5" customHeight="1" x14ac:dyDescent="0.25">
      <c r="A190" s="64"/>
      <c r="B190" s="64"/>
      <c r="C190" s="64"/>
      <c r="D190" s="64"/>
      <c r="E190" s="71" t="s">
        <v>180</v>
      </c>
      <c r="F190" s="64"/>
      <c r="G190" s="21"/>
      <c r="H190" s="21"/>
      <c r="I190" s="21"/>
      <c r="J190" s="21"/>
      <c r="K190" s="21"/>
      <c r="L190" s="21"/>
      <c r="M190" s="21"/>
      <c r="N190" s="21"/>
      <c r="O190" s="21"/>
    </row>
    <row r="191" spans="1:15" x14ac:dyDescent="0.25">
      <c r="A191" s="64"/>
      <c r="B191" s="64"/>
      <c r="C191" s="64"/>
      <c r="D191" s="64"/>
      <c r="E191" s="71" t="s">
        <v>181</v>
      </c>
      <c r="F191" s="64"/>
      <c r="G191" s="21"/>
      <c r="H191" s="21"/>
      <c r="I191" s="21"/>
      <c r="J191" s="21"/>
      <c r="K191" s="21"/>
      <c r="L191" s="21"/>
      <c r="M191" s="21"/>
      <c r="N191" s="21"/>
      <c r="O191" s="21"/>
    </row>
    <row r="192" spans="1:15" x14ac:dyDescent="0.25">
      <c r="A192" s="64"/>
      <c r="B192" s="64"/>
      <c r="C192" s="64"/>
      <c r="D192" s="64"/>
      <c r="E192" s="71" t="s">
        <v>181</v>
      </c>
      <c r="F192" s="64"/>
      <c r="G192" s="21"/>
      <c r="H192" s="21"/>
      <c r="I192" s="21"/>
      <c r="J192" s="21"/>
      <c r="K192" s="21"/>
      <c r="L192" s="21"/>
      <c r="M192" s="21"/>
      <c r="N192" s="21"/>
      <c r="O192" s="21"/>
    </row>
    <row r="193" spans="1:15" x14ac:dyDescent="0.25">
      <c r="A193" s="64">
        <v>2332</v>
      </c>
      <c r="B193" s="64" t="s">
        <v>8</v>
      </c>
      <c r="C193" s="64">
        <v>3</v>
      </c>
      <c r="D193" s="64">
        <v>2</v>
      </c>
      <c r="E193" s="71" t="s">
        <v>230</v>
      </c>
      <c r="F193" s="64"/>
      <c r="G193" s="21"/>
      <c r="H193" s="21"/>
      <c r="I193" s="21"/>
      <c r="J193" s="21"/>
      <c r="K193" s="21"/>
      <c r="L193" s="21"/>
      <c r="M193" s="21"/>
      <c r="N193" s="21"/>
      <c r="O193" s="21"/>
    </row>
    <row r="194" spans="1:15" ht="40.5" x14ac:dyDescent="0.25">
      <c r="A194" s="64"/>
      <c r="B194" s="64"/>
      <c r="C194" s="64"/>
      <c r="D194" s="64"/>
      <c r="E194" s="71" t="s">
        <v>180</v>
      </c>
      <c r="F194" s="64"/>
      <c r="G194" s="21"/>
      <c r="H194" s="21"/>
      <c r="I194" s="21"/>
      <c r="J194" s="21"/>
      <c r="K194" s="21"/>
      <c r="L194" s="21"/>
      <c r="M194" s="21"/>
      <c r="N194" s="21"/>
      <c r="O194" s="21"/>
    </row>
    <row r="195" spans="1:15" x14ac:dyDescent="0.25">
      <c r="A195" s="64"/>
      <c r="B195" s="64"/>
      <c r="C195" s="64"/>
      <c r="D195" s="64"/>
      <c r="E195" s="71" t="s">
        <v>181</v>
      </c>
      <c r="F195" s="64"/>
      <c r="G195" s="21"/>
      <c r="H195" s="21"/>
      <c r="I195" s="21"/>
      <c r="J195" s="21"/>
      <c r="K195" s="21"/>
      <c r="L195" s="21"/>
      <c r="M195" s="21"/>
      <c r="N195" s="21"/>
      <c r="O195" s="21"/>
    </row>
    <row r="196" spans="1:15" ht="53.25" customHeight="1" x14ac:dyDescent="0.25">
      <c r="A196" s="64"/>
      <c r="B196" s="64"/>
      <c r="C196" s="64"/>
      <c r="D196" s="64"/>
      <c r="E196" s="71" t="s">
        <v>181</v>
      </c>
      <c r="F196" s="64"/>
      <c r="G196" s="21"/>
      <c r="H196" s="21"/>
      <c r="I196" s="21"/>
      <c r="J196" s="21"/>
      <c r="K196" s="21"/>
      <c r="L196" s="21"/>
      <c r="M196" s="21"/>
      <c r="N196" s="21"/>
      <c r="O196" s="21"/>
    </row>
    <row r="197" spans="1:15" x14ac:dyDescent="0.25">
      <c r="A197" s="64">
        <v>2340</v>
      </c>
      <c r="B197" s="64" t="s">
        <v>8</v>
      </c>
      <c r="C197" s="64">
        <v>4</v>
      </c>
      <c r="D197" s="64">
        <v>0</v>
      </c>
      <c r="E197" s="71" t="s">
        <v>231</v>
      </c>
      <c r="F197" s="64"/>
      <c r="G197" s="21"/>
      <c r="H197" s="21"/>
      <c r="I197" s="21"/>
      <c r="J197" s="21"/>
      <c r="K197" s="21"/>
      <c r="L197" s="21"/>
      <c r="M197" s="21"/>
      <c r="N197" s="21"/>
      <c r="O197" s="21"/>
    </row>
    <row r="198" spans="1:15" x14ac:dyDescent="0.25">
      <c r="A198" s="64"/>
      <c r="B198" s="64"/>
      <c r="C198" s="64"/>
      <c r="D198" s="64"/>
      <c r="E198" s="71" t="s">
        <v>156</v>
      </c>
      <c r="F198" s="64"/>
      <c r="G198" s="21"/>
      <c r="H198" s="21"/>
      <c r="I198" s="21"/>
      <c r="J198" s="21"/>
      <c r="K198" s="21"/>
      <c r="L198" s="21"/>
      <c r="M198" s="21"/>
      <c r="N198" s="21"/>
      <c r="O198" s="21"/>
    </row>
    <row r="199" spans="1:15" x14ac:dyDescent="0.25">
      <c r="A199" s="64">
        <v>2341</v>
      </c>
      <c r="B199" s="64" t="s">
        <v>8</v>
      </c>
      <c r="C199" s="64">
        <v>4</v>
      </c>
      <c r="D199" s="64">
        <v>1</v>
      </c>
      <c r="E199" s="71" t="s">
        <v>231</v>
      </c>
      <c r="F199" s="64"/>
      <c r="G199" s="21"/>
      <c r="H199" s="21"/>
      <c r="I199" s="21"/>
      <c r="J199" s="21"/>
      <c r="K199" s="21"/>
      <c r="L199" s="21"/>
      <c r="M199" s="21"/>
      <c r="N199" s="21"/>
      <c r="O199" s="21"/>
    </row>
    <row r="200" spans="1:15" ht="40.5" x14ac:dyDescent="0.25">
      <c r="A200" s="64"/>
      <c r="B200" s="64"/>
      <c r="C200" s="64"/>
      <c r="D200" s="64"/>
      <c r="E200" s="71" t="s">
        <v>180</v>
      </c>
      <c r="F200" s="64"/>
      <c r="G200" s="21"/>
      <c r="H200" s="21"/>
      <c r="I200" s="21"/>
      <c r="J200" s="21"/>
      <c r="K200" s="21"/>
      <c r="L200" s="21"/>
      <c r="M200" s="21"/>
      <c r="N200" s="21"/>
      <c r="O200" s="21"/>
    </row>
    <row r="201" spans="1:15" x14ac:dyDescent="0.25">
      <c r="A201" s="64"/>
      <c r="B201" s="64"/>
      <c r="C201" s="64"/>
      <c r="D201" s="64"/>
      <c r="E201" s="71" t="s">
        <v>181</v>
      </c>
      <c r="F201" s="64"/>
      <c r="G201" s="21"/>
      <c r="H201" s="21"/>
      <c r="I201" s="21"/>
      <c r="J201" s="21"/>
      <c r="K201" s="21"/>
      <c r="L201" s="21"/>
      <c r="M201" s="21"/>
      <c r="N201" s="21"/>
      <c r="O201" s="21"/>
    </row>
    <row r="202" spans="1:15" ht="54" customHeight="1" x14ac:dyDescent="0.25">
      <c r="A202" s="64"/>
      <c r="B202" s="64"/>
      <c r="C202" s="64"/>
      <c r="D202" s="64"/>
      <c r="E202" s="71" t="s">
        <v>181</v>
      </c>
      <c r="F202" s="64"/>
      <c r="G202" s="21"/>
      <c r="H202" s="21"/>
      <c r="I202" s="21"/>
      <c r="J202" s="21"/>
      <c r="K202" s="21"/>
      <c r="L202" s="21"/>
      <c r="M202" s="21"/>
      <c r="N202" s="21"/>
      <c r="O202" s="21"/>
    </row>
    <row r="203" spans="1:15" x14ac:dyDescent="0.25">
      <c r="A203" s="64">
        <v>2350</v>
      </c>
      <c r="B203" s="64" t="s">
        <v>8</v>
      </c>
      <c r="C203" s="64">
        <v>5</v>
      </c>
      <c r="D203" s="64">
        <v>0</v>
      </c>
      <c r="E203" s="71" t="s">
        <v>232</v>
      </c>
      <c r="F203" s="64"/>
      <c r="G203" s="21"/>
      <c r="H203" s="21"/>
      <c r="I203" s="21"/>
      <c r="J203" s="21"/>
      <c r="K203" s="21"/>
      <c r="L203" s="21"/>
      <c r="M203" s="21"/>
      <c r="N203" s="21"/>
      <c r="O203" s="21"/>
    </row>
    <row r="204" spans="1:15" x14ac:dyDescent="0.25">
      <c r="A204" s="64"/>
      <c r="B204" s="64"/>
      <c r="C204" s="64"/>
      <c r="D204" s="64"/>
      <c r="E204" s="71" t="s">
        <v>156</v>
      </c>
      <c r="F204" s="64"/>
      <c r="G204" s="21"/>
      <c r="H204" s="21"/>
      <c r="I204" s="21"/>
      <c r="J204" s="21"/>
      <c r="K204" s="21"/>
      <c r="L204" s="21"/>
      <c r="M204" s="21"/>
      <c r="N204" s="21"/>
      <c r="O204" s="21"/>
    </row>
    <row r="205" spans="1:15" ht="56.25" customHeight="1" x14ac:dyDescent="0.25">
      <c r="A205" s="64">
        <v>2351</v>
      </c>
      <c r="B205" s="64" t="s">
        <v>8</v>
      </c>
      <c r="C205" s="64">
        <v>5</v>
      </c>
      <c r="D205" s="64">
        <v>1</v>
      </c>
      <c r="E205" s="71" t="s">
        <v>233</v>
      </c>
      <c r="F205" s="64"/>
      <c r="G205" s="21"/>
      <c r="H205" s="21"/>
      <c r="I205" s="21"/>
      <c r="J205" s="21"/>
      <c r="K205" s="21"/>
      <c r="L205" s="21"/>
      <c r="M205" s="21"/>
      <c r="N205" s="21"/>
      <c r="O205" s="21"/>
    </row>
    <row r="206" spans="1:15" ht="40.5" x14ac:dyDescent="0.25">
      <c r="A206" s="64"/>
      <c r="B206" s="64"/>
      <c r="C206" s="64"/>
      <c r="D206" s="64"/>
      <c r="E206" s="71" t="s">
        <v>180</v>
      </c>
      <c r="F206" s="64"/>
      <c r="G206" s="21"/>
      <c r="H206" s="21"/>
      <c r="I206" s="21"/>
      <c r="J206" s="21"/>
      <c r="K206" s="21"/>
      <c r="L206" s="21"/>
      <c r="M206" s="21"/>
      <c r="N206" s="21"/>
      <c r="O206" s="21"/>
    </row>
    <row r="207" spans="1:15" ht="53.25" customHeight="1" x14ac:dyDescent="0.25">
      <c r="A207" s="64"/>
      <c r="B207" s="64"/>
      <c r="C207" s="64"/>
      <c r="D207" s="64"/>
      <c r="E207" s="71" t="s">
        <v>181</v>
      </c>
      <c r="F207" s="64"/>
      <c r="G207" s="21"/>
      <c r="H207" s="21"/>
      <c r="I207" s="21"/>
      <c r="J207" s="21"/>
      <c r="K207" s="21"/>
      <c r="L207" s="21"/>
      <c r="M207" s="21"/>
      <c r="N207" s="21"/>
      <c r="O207" s="21"/>
    </row>
    <row r="208" spans="1:15" ht="51" customHeight="1" x14ac:dyDescent="0.25">
      <c r="A208" s="64"/>
      <c r="B208" s="64"/>
      <c r="C208" s="64"/>
      <c r="D208" s="64"/>
      <c r="E208" s="71" t="s">
        <v>181</v>
      </c>
      <c r="F208" s="64"/>
      <c r="G208" s="21"/>
      <c r="H208" s="21"/>
      <c r="I208" s="21"/>
      <c r="J208" s="21"/>
      <c r="K208" s="21"/>
      <c r="L208" s="21"/>
      <c r="M208" s="21"/>
      <c r="N208" s="21"/>
      <c r="O208" s="21"/>
    </row>
    <row r="209" spans="1:15" ht="40.5" x14ac:dyDescent="0.25">
      <c r="A209" s="64">
        <v>2360</v>
      </c>
      <c r="B209" s="64" t="s">
        <v>8</v>
      </c>
      <c r="C209" s="64">
        <v>6</v>
      </c>
      <c r="D209" s="64">
        <v>0</v>
      </c>
      <c r="E209" s="71" t="s">
        <v>234</v>
      </c>
      <c r="F209" s="64"/>
      <c r="G209" s="21"/>
      <c r="H209" s="21"/>
      <c r="I209" s="21"/>
      <c r="J209" s="21"/>
      <c r="K209" s="21"/>
      <c r="L209" s="21"/>
      <c r="M209" s="21"/>
      <c r="N209" s="21"/>
      <c r="O209" s="21"/>
    </row>
    <row r="210" spans="1:15" x14ac:dyDescent="0.25">
      <c r="A210" s="64"/>
      <c r="B210" s="64"/>
      <c r="C210" s="64"/>
      <c r="D210" s="64"/>
      <c r="E210" s="71" t="s">
        <v>156</v>
      </c>
      <c r="F210" s="64"/>
      <c r="G210" s="21"/>
      <c r="H210" s="21"/>
      <c r="I210" s="21"/>
      <c r="J210" s="21"/>
      <c r="K210" s="21"/>
      <c r="L210" s="21"/>
      <c r="M210" s="21"/>
      <c r="N210" s="21"/>
      <c r="O210" s="21"/>
    </row>
    <row r="211" spans="1:15" ht="36" customHeight="1" x14ac:dyDescent="0.25">
      <c r="A211" s="64">
        <v>2361</v>
      </c>
      <c r="B211" s="64" t="s">
        <v>8</v>
      </c>
      <c r="C211" s="64">
        <v>6</v>
      </c>
      <c r="D211" s="64">
        <v>1</v>
      </c>
      <c r="E211" s="71" t="s">
        <v>234</v>
      </c>
      <c r="F211" s="64"/>
      <c r="G211" s="21"/>
      <c r="H211" s="21"/>
      <c r="I211" s="21"/>
      <c r="J211" s="21"/>
      <c r="K211" s="21"/>
      <c r="L211" s="21"/>
      <c r="M211" s="21"/>
      <c r="N211" s="21"/>
      <c r="O211" s="21"/>
    </row>
    <row r="212" spans="1:15" ht="40.5" x14ac:dyDescent="0.25">
      <c r="A212" s="64"/>
      <c r="B212" s="64"/>
      <c r="C212" s="64"/>
      <c r="D212" s="64"/>
      <c r="E212" s="71" t="s">
        <v>180</v>
      </c>
      <c r="F212" s="64"/>
      <c r="G212" s="21"/>
      <c r="H212" s="21"/>
      <c r="I212" s="21"/>
      <c r="J212" s="21"/>
      <c r="K212" s="21"/>
      <c r="L212" s="21"/>
      <c r="M212" s="21"/>
      <c r="N212" s="21"/>
      <c r="O212" s="21"/>
    </row>
    <row r="213" spans="1:15" ht="36.75" customHeight="1" x14ac:dyDescent="0.25">
      <c r="A213" s="64"/>
      <c r="B213" s="64"/>
      <c r="C213" s="64"/>
      <c r="D213" s="64"/>
      <c r="E213" s="71" t="s">
        <v>181</v>
      </c>
      <c r="F213" s="64"/>
      <c r="G213" s="21"/>
      <c r="H213" s="21"/>
      <c r="I213" s="21"/>
      <c r="J213" s="21"/>
      <c r="K213" s="21"/>
      <c r="L213" s="21"/>
      <c r="M213" s="21"/>
      <c r="N213" s="21"/>
      <c r="O213" s="21"/>
    </row>
    <row r="214" spans="1:15" ht="52.5" customHeight="1" x14ac:dyDescent="0.25">
      <c r="A214" s="64"/>
      <c r="B214" s="64"/>
      <c r="C214" s="64"/>
      <c r="D214" s="64"/>
      <c r="E214" s="71" t="s">
        <v>181</v>
      </c>
      <c r="F214" s="64"/>
      <c r="G214" s="21"/>
      <c r="H214" s="21"/>
      <c r="I214" s="21"/>
      <c r="J214" s="21"/>
      <c r="K214" s="21"/>
      <c r="L214" s="21"/>
      <c r="M214" s="21"/>
      <c r="N214" s="21"/>
      <c r="O214" s="21"/>
    </row>
    <row r="215" spans="1:15" ht="27" x14ac:dyDescent="0.25">
      <c r="A215" s="64">
        <v>2370</v>
      </c>
      <c r="B215" s="64" t="s">
        <v>8</v>
      </c>
      <c r="C215" s="64">
        <v>7</v>
      </c>
      <c r="D215" s="64">
        <v>0</v>
      </c>
      <c r="E215" s="71" t="s">
        <v>236</v>
      </c>
      <c r="F215" s="64"/>
      <c r="G215" s="21"/>
      <c r="H215" s="21"/>
      <c r="I215" s="21"/>
      <c r="J215" s="21"/>
      <c r="K215" s="21"/>
      <c r="L215" s="21"/>
      <c r="M215" s="21"/>
      <c r="N215" s="21"/>
      <c r="O215" s="21"/>
    </row>
    <row r="216" spans="1:15" x14ac:dyDescent="0.25">
      <c r="A216" s="64"/>
      <c r="B216" s="64"/>
      <c r="C216" s="64"/>
      <c r="D216" s="64"/>
      <c r="E216" s="71" t="s">
        <v>156</v>
      </c>
      <c r="F216" s="64"/>
      <c r="G216" s="21"/>
      <c r="H216" s="21"/>
      <c r="I216" s="21"/>
      <c r="J216" s="21"/>
      <c r="K216" s="21"/>
      <c r="L216" s="21"/>
      <c r="M216" s="21"/>
      <c r="N216" s="21"/>
      <c r="O216" s="21"/>
    </row>
    <row r="217" spans="1:15" ht="27" x14ac:dyDescent="0.25">
      <c r="A217" s="64">
        <v>2371</v>
      </c>
      <c r="B217" s="64" t="s">
        <v>8</v>
      </c>
      <c r="C217" s="64">
        <v>7</v>
      </c>
      <c r="D217" s="64">
        <v>1</v>
      </c>
      <c r="E217" s="71" t="s">
        <v>236</v>
      </c>
      <c r="F217" s="64"/>
      <c r="G217" s="21"/>
      <c r="H217" s="21"/>
      <c r="I217" s="21"/>
      <c r="J217" s="21"/>
      <c r="K217" s="21"/>
      <c r="L217" s="21"/>
      <c r="M217" s="21"/>
      <c r="N217" s="21"/>
      <c r="O217" s="21"/>
    </row>
    <row r="218" spans="1:15" ht="40.5" x14ac:dyDescent="0.25">
      <c r="A218" s="64"/>
      <c r="B218" s="64"/>
      <c r="C218" s="64"/>
      <c r="D218" s="64"/>
      <c r="E218" s="71" t="s">
        <v>180</v>
      </c>
      <c r="F218" s="64"/>
      <c r="G218" s="21"/>
      <c r="H218" s="21"/>
      <c r="I218" s="21"/>
      <c r="J218" s="21"/>
      <c r="K218" s="21"/>
      <c r="L218" s="21"/>
      <c r="M218" s="21"/>
      <c r="N218" s="21"/>
      <c r="O218" s="21"/>
    </row>
    <row r="219" spans="1:15" x14ac:dyDescent="0.25">
      <c r="A219" s="64"/>
      <c r="B219" s="64"/>
      <c r="C219" s="64"/>
      <c r="D219" s="64"/>
      <c r="E219" s="71" t="s">
        <v>181</v>
      </c>
      <c r="F219" s="64"/>
      <c r="G219" s="21"/>
      <c r="H219" s="21"/>
      <c r="I219" s="21"/>
      <c r="J219" s="21"/>
      <c r="K219" s="21"/>
      <c r="L219" s="21"/>
      <c r="M219" s="21"/>
      <c r="N219" s="21"/>
      <c r="O219" s="21"/>
    </row>
    <row r="220" spans="1:15" x14ac:dyDescent="0.25">
      <c r="A220" s="64"/>
      <c r="B220" s="64"/>
      <c r="C220" s="64"/>
      <c r="D220" s="64"/>
      <c r="E220" s="71" t="s">
        <v>181</v>
      </c>
      <c r="F220" s="64"/>
      <c r="G220" s="21"/>
      <c r="H220" s="21"/>
      <c r="I220" s="21"/>
      <c r="J220" s="21"/>
      <c r="K220" s="21"/>
      <c r="L220" s="21"/>
      <c r="M220" s="21"/>
      <c r="N220" s="21"/>
      <c r="O220" s="21"/>
    </row>
    <row r="221" spans="1:15" s="96" customFormat="1" ht="18.75" customHeight="1" x14ac:dyDescent="0.25">
      <c r="A221" s="158">
        <v>2400</v>
      </c>
      <c r="B221" s="158" t="s">
        <v>9</v>
      </c>
      <c r="C221" s="158">
        <v>0</v>
      </c>
      <c r="D221" s="158">
        <v>0</v>
      </c>
      <c r="E221" s="159" t="s">
        <v>897</v>
      </c>
      <c r="F221" s="158"/>
      <c r="G221" s="160">
        <f t="shared" ref="G221:O221" si="29">G223+G233+G253+G267+G281+G308+G314+G332+G350</f>
        <v>1106995.7257000001</v>
      </c>
      <c r="H221" s="160">
        <f t="shared" si="29"/>
        <v>332103</v>
      </c>
      <c r="I221" s="160">
        <f t="shared" si="29"/>
        <v>1665773.5150000001</v>
      </c>
      <c r="J221" s="160">
        <f t="shared" si="29"/>
        <v>827423.92579999892</v>
      </c>
      <c r="K221" s="160">
        <f t="shared" si="29"/>
        <v>165245.579999999</v>
      </c>
      <c r="L221" s="160">
        <f t="shared" si="29"/>
        <v>662178.34579999978</v>
      </c>
      <c r="M221" s="160">
        <f t="shared" si="29"/>
        <v>-279571.79990000138</v>
      </c>
      <c r="N221" s="160">
        <f t="shared" si="29"/>
        <v>495320.92579999892</v>
      </c>
      <c r="O221" s="160">
        <f t="shared" si="29"/>
        <v>-838349.58920000121</v>
      </c>
    </row>
    <row r="222" spans="1:15" ht="18.75" customHeight="1" x14ac:dyDescent="0.25">
      <c r="A222" s="64"/>
      <c r="B222" s="64"/>
      <c r="C222" s="64"/>
      <c r="D222" s="64"/>
      <c r="E222" s="71" t="s">
        <v>154</v>
      </c>
      <c r="F222" s="64"/>
      <c r="G222" s="21"/>
      <c r="H222" s="21"/>
      <c r="I222" s="21"/>
      <c r="J222" s="21"/>
      <c r="K222" s="21"/>
      <c r="L222" s="21"/>
      <c r="M222" s="21"/>
      <c r="N222" s="21"/>
      <c r="O222" s="21"/>
    </row>
    <row r="223" spans="1:15" ht="27" x14ac:dyDescent="0.25">
      <c r="A223" s="64">
        <v>2410</v>
      </c>
      <c r="B223" s="64" t="s">
        <v>9</v>
      </c>
      <c r="C223" s="64">
        <v>1</v>
      </c>
      <c r="D223" s="64">
        <v>0</v>
      </c>
      <c r="E223" s="71" t="s">
        <v>238</v>
      </c>
      <c r="F223" s="64"/>
      <c r="G223" s="21"/>
      <c r="H223" s="21"/>
      <c r="I223" s="21"/>
      <c r="J223" s="21"/>
      <c r="K223" s="21"/>
      <c r="L223" s="21"/>
      <c r="M223" s="21"/>
      <c r="N223" s="21"/>
      <c r="O223" s="21"/>
    </row>
    <row r="224" spans="1:15" x14ac:dyDescent="0.25">
      <c r="A224" s="64"/>
      <c r="B224" s="64"/>
      <c r="C224" s="64"/>
      <c r="D224" s="64"/>
      <c r="E224" s="71" t="s">
        <v>156</v>
      </c>
      <c r="F224" s="64"/>
      <c r="G224" s="21"/>
      <c r="H224" s="21"/>
      <c r="I224" s="21"/>
      <c r="J224" s="21"/>
      <c r="K224" s="21"/>
      <c r="L224" s="21"/>
      <c r="M224" s="21"/>
      <c r="N224" s="21"/>
      <c r="O224" s="21"/>
    </row>
    <row r="225" spans="1:15" ht="38.25" customHeight="1" x14ac:dyDescent="0.25">
      <c r="A225" s="64">
        <v>2411</v>
      </c>
      <c r="B225" s="64" t="s">
        <v>9</v>
      </c>
      <c r="C225" s="64">
        <v>1</v>
      </c>
      <c r="D225" s="64">
        <v>1</v>
      </c>
      <c r="E225" s="71" t="s">
        <v>239</v>
      </c>
      <c r="F225" s="64"/>
      <c r="G225" s="21"/>
      <c r="H225" s="21"/>
      <c r="I225" s="21"/>
      <c r="J225" s="21"/>
      <c r="K225" s="21"/>
      <c r="L225" s="21"/>
      <c r="M225" s="21"/>
      <c r="N225" s="21"/>
      <c r="O225" s="21"/>
    </row>
    <row r="226" spans="1:15" ht="54" customHeight="1" x14ac:dyDescent="0.25">
      <c r="A226" s="64"/>
      <c r="B226" s="64"/>
      <c r="C226" s="64"/>
      <c r="D226" s="64"/>
      <c r="E226" s="71" t="s">
        <v>180</v>
      </c>
      <c r="F226" s="64"/>
      <c r="G226" s="21"/>
      <c r="H226" s="21"/>
      <c r="I226" s="21"/>
      <c r="J226" s="21"/>
      <c r="K226" s="21"/>
      <c r="L226" s="21"/>
      <c r="M226" s="21"/>
      <c r="N226" s="21"/>
      <c r="O226" s="21"/>
    </row>
    <row r="227" spans="1:15" x14ac:dyDescent="0.25">
      <c r="A227" s="64"/>
      <c r="B227" s="64"/>
      <c r="C227" s="64"/>
      <c r="D227" s="64"/>
      <c r="E227" s="71" t="s">
        <v>181</v>
      </c>
      <c r="F227" s="64"/>
      <c r="G227" s="21"/>
      <c r="H227" s="21"/>
      <c r="I227" s="21"/>
      <c r="J227" s="21"/>
      <c r="K227" s="21"/>
      <c r="L227" s="21"/>
      <c r="M227" s="21"/>
      <c r="N227" s="21"/>
      <c r="O227" s="21"/>
    </row>
    <row r="228" spans="1:15" x14ac:dyDescent="0.25">
      <c r="A228" s="64"/>
      <c r="B228" s="64"/>
      <c r="C228" s="64"/>
      <c r="D228" s="64"/>
      <c r="E228" s="71" t="s">
        <v>181</v>
      </c>
      <c r="F228" s="64"/>
      <c r="G228" s="21"/>
      <c r="H228" s="21"/>
      <c r="I228" s="21"/>
      <c r="J228" s="21"/>
      <c r="K228" s="21"/>
      <c r="L228" s="21"/>
      <c r="M228" s="21"/>
      <c r="N228" s="21"/>
      <c r="O228" s="21"/>
    </row>
    <row r="229" spans="1:15" ht="38.25" customHeight="1" x14ac:dyDescent="0.25">
      <c r="A229" s="64">
        <v>2412</v>
      </c>
      <c r="B229" s="64" t="s">
        <v>9</v>
      </c>
      <c r="C229" s="64">
        <v>1</v>
      </c>
      <c r="D229" s="64">
        <v>2</v>
      </c>
      <c r="E229" s="71" t="s">
        <v>240</v>
      </c>
      <c r="F229" s="64"/>
      <c r="G229" s="21"/>
      <c r="H229" s="21"/>
      <c r="I229" s="21"/>
      <c r="J229" s="21"/>
      <c r="K229" s="21"/>
      <c r="L229" s="21"/>
      <c r="M229" s="21"/>
      <c r="N229" s="21"/>
      <c r="O229" s="21"/>
    </row>
    <row r="230" spans="1:15" ht="40.5" x14ac:dyDescent="0.25">
      <c r="A230" s="64"/>
      <c r="B230" s="64"/>
      <c r="C230" s="64"/>
      <c r="D230" s="64"/>
      <c r="E230" s="71" t="s">
        <v>180</v>
      </c>
      <c r="F230" s="64"/>
      <c r="G230" s="21"/>
      <c r="H230" s="21"/>
      <c r="I230" s="21"/>
      <c r="J230" s="21"/>
      <c r="K230" s="21"/>
      <c r="L230" s="21"/>
      <c r="M230" s="21"/>
      <c r="N230" s="21"/>
      <c r="O230" s="21"/>
    </row>
    <row r="231" spans="1:15" ht="19.5" customHeight="1" x14ac:dyDescent="0.25">
      <c r="A231" s="64"/>
      <c r="B231" s="64"/>
      <c r="C231" s="64"/>
      <c r="D231" s="64"/>
      <c r="E231" s="71" t="s">
        <v>181</v>
      </c>
      <c r="F231" s="64"/>
      <c r="G231" s="21"/>
      <c r="H231" s="21"/>
      <c r="I231" s="21"/>
      <c r="J231" s="21"/>
      <c r="K231" s="21"/>
      <c r="L231" s="21"/>
      <c r="M231" s="21"/>
      <c r="N231" s="21"/>
      <c r="O231" s="21"/>
    </row>
    <row r="232" spans="1:15" ht="51" customHeight="1" x14ac:dyDescent="0.25">
      <c r="A232" s="64"/>
      <c r="B232" s="64"/>
      <c r="C232" s="64"/>
      <c r="D232" s="64"/>
      <c r="E232" s="71" t="s">
        <v>181</v>
      </c>
      <c r="F232" s="64"/>
      <c r="G232" s="21"/>
      <c r="H232" s="21"/>
      <c r="I232" s="21"/>
      <c r="J232" s="21"/>
      <c r="K232" s="21"/>
      <c r="L232" s="21"/>
      <c r="M232" s="21"/>
      <c r="N232" s="21"/>
      <c r="O232" s="21"/>
    </row>
    <row r="233" spans="1:15" ht="27" x14ac:dyDescent="0.25">
      <c r="A233" s="64">
        <v>2420</v>
      </c>
      <c r="B233" s="64" t="s">
        <v>9</v>
      </c>
      <c r="C233" s="64">
        <v>2</v>
      </c>
      <c r="D233" s="64">
        <v>0</v>
      </c>
      <c r="E233" s="71" t="s">
        <v>241</v>
      </c>
      <c r="F233" s="64"/>
      <c r="G233" s="21"/>
      <c r="H233" s="21"/>
      <c r="I233" s="21"/>
      <c r="J233" s="21"/>
      <c r="K233" s="21"/>
      <c r="L233" s="21"/>
      <c r="M233" s="21"/>
      <c r="N233" s="21"/>
      <c r="O233" s="21"/>
    </row>
    <row r="234" spans="1:15" x14ac:dyDescent="0.25">
      <c r="A234" s="64"/>
      <c r="B234" s="64"/>
      <c r="C234" s="64"/>
      <c r="D234" s="64"/>
      <c r="E234" s="71" t="s">
        <v>156</v>
      </c>
      <c r="F234" s="64"/>
      <c r="G234" s="21"/>
      <c r="H234" s="21"/>
      <c r="I234" s="21"/>
      <c r="J234" s="21"/>
      <c r="K234" s="21"/>
      <c r="L234" s="21"/>
      <c r="M234" s="21"/>
      <c r="N234" s="21"/>
      <c r="O234" s="21"/>
    </row>
    <row r="235" spans="1:15" x14ac:dyDescent="0.25">
      <c r="A235" s="64">
        <v>2421</v>
      </c>
      <c r="B235" s="64" t="s">
        <v>9</v>
      </c>
      <c r="C235" s="64">
        <v>2</v>
      </c>
      <c r="D235" s="64">
        <v>1</v>
      </c>
      <c r="E235" s="71" t="s">
        <v>242</v>
      </c>
      <c r="F235" s="64"/>
      <c r="G235" s="21"/>
      <c r="H235" s="21"/>
      <c r="I235" s="21"/>
      <c r="J235" s="21"/>
      <c r="K235" s="21"/>
      <c r="L235" s="21"/>
      <c r="M235" s="21"/>
      <c r="N235" s="21"/>
      <c r="O235" s="21"/>
    </row>
    <row r="236" spans="1:15" ht="40.5" x14ac:dyDescent="0.25">
      <c r="A236" s="64"/>
      <c r="B236" s="64"/>
      <c r="C236" s="64"/>
      <c r="D236" s="64"/>
      <c r="E236" s="71" t="s">
        <v>180</v>
      </c>
      <c r="F236" s="64"/>
      <c r="G236" s="21"/>
      <c r="H236" s="21"/>
      <c r="I236" s="21"/>
      <c r="J236" s="21"/>
      <c r="K236" s="21"/>
      <c r="L236" s="21"/>
      <c r="M236" s="21"/>
      <c r="N236" s="21"/>
      <c r="O236" s="21"/>
    </row>
    <row r="237" spans="1:15" x14ac:dyDescent="0.25">
      <c r="A237" s="64"/>
      <c r="B237" s="64"/>
      <c r="C237" s="64"/>
      <c r="D237" s="64"/>
      <c r="E237" s="71"/>
      <c r="F237" s="64"/>
      <c r="G237" s="21"/>
      <c r="H237" s="21"/>
      <c r="I237" s="21"/>
      <c r="J237" s="21"/>
      <c r="K237" s="21"/>
      <c r="L237" s="21"/>
      <c r="M237" s="21"/>
      <c r="N237" s="21"/>
      <c r="O237" s="21"/>
    </row>
    <row r="238" spans="1:15" ht="52.5" customHeight="1" x14ac:dyDescent="0.25">
      <c r="A238" s="64"/>
      <c r="B238" s="64"/>
      <c r="C238" s="64"/>
      <c r="D238" s="64"/>
      <c r="E238" s="71"/>
      <c r="F238" s="64"/>
      <c r="G238" s="21"/>
      <c r="H238" s="21"/>
      <c r="I238" s="21"/>
      <c r="J238" s="21"/>
      <c r="K238" s="21"/>
      <c r="L238" s="21"/>
      <c r="M238" s="21"/>
      <c r="N238" s="21"/>
      <c r="O238" s="21"/>
    </row>
    <row r="239" spans="1:15" x14ac:dyDescent="0.25">
      <c r="A239" s="64"/>
      <c r="B239" s="64"/>
      <c r="C239" s="64"/>
      <c r="D239" s="64"/>
      <c r="E239" s="71" t="s">
        <v>181</v>
      </c>
      <c r="F239" s="64"/>
      <c r="G239" s="21"/>
      <c r="H239" s="21"/>
      <c r="I239" s="21"/>
      <c r="J239" s="21"/>
      <c r="K239" s="21"/>
      <c r="L239" s="21"/>
      <c r="M239" s="21"/>
      <c r="N239" s="21"/>
      <c r="O239" s="21"/>
    </row>
    <row r="240" spans="1:15" x14ac:dyDescent="0.25">
      <c r="A240" s="64"/>
      <c r="B240" s="64"/>
      <c r="C240" s="64"/>
      <c r="D240" s="64"/>
      <c r="E240" s="71" t="s">
        <v>181</v>
      </c>
      <c r="F240" s="64"/>
      <c r="G240" s="21"/>
      <c r="H240" s="21"/>
      <c r="I240" s="21"/>
      <c r="J240" s="21"/>
      <c r="K240" s="21"/>
      <c r="L240" s="21"/>
      <c r="M240" s="21"/>
      <c r="N240" s="21"/>
      <c r="O240" s="21"/>
    </row>
    <row r="241" spans="1:15" ht="18.75" customHeight="1" x14ac:dyDescent="0.25">
      <c r="A241" s="64">
        <v>2422</v>
      </c>
      <c r="B241" s="64" t="s">
        <v>9</v>
      </c>
      <c r="C241" s="64">
        <v>2</v>
      </c>
      <c r="D241" s="64">
        <v>2</v>
      </c>
      <c r="E241" s="71" t="s">
        <v>243</v>
      </c>
      <c r="F241" s="64"/>
      <c r="G241" s="21"/>
      <c r="H241" s="21"/>
      <c r="I241" s="21"/>
      <c r="J241" s="21"/>
      <c r="K241" s="21"/>
      <c r="L241" s="21"/>
      <c r="M241" s="21"/>
      <c r="N241" s="21"/>
      <c r="O241" s="21"/>
    </row>
    <row r="242" spans="1:15" ht="49.5" customHeight="1" x14ac:dyDescent="0.25">
      <c r="A242" s="64"/>
      <c r="B242" s="64"/>
      <c r="C242" s="64"/>
      <c r="D242" s="64"/>
      <c r="E242" s="71" t="s">
        <v>180</v>
      </c>
      <c r="F242" s="64"/>
      <c r="G242" s="21"/>
      <c r="H242" s="21"/>
      <c r="I242" s="21"/>
      <c r="J242" s="21"/>
      <c r="K242" s="21"/>
      <c r="L242" s="21"/>
      <c r="M242" s="21"/>
      <c r="N242" s="21"/>
      <c r="O242" s="21"/>
    </row>
    <row r="243" spans="1:15" x14ac:dyDescent="0.25">
      <c r="A243" s="64"/>
      <c r="B243" s="64"/>
      <c r="C243" s="64"/>
      <c r="D243" s="64"/>
      <c r="E243" s="71" t="s">
        <v>181</v>
      </c>
      <c r="F243" s="64"/>
      <c r="G243" s="21"/>
      <c r="H243" s="21"/>
      <c r="I243" s="21"/>
      <c r="J243" s="21"/>
      <c r="K243" s="21"/>
      <c r="L243" s="21"/>
      <c r="M243" s="21"/>
      <c r="N243" s="21"/>
      <c r="O243" s="21"/>
    </row>
    <row r="244" spans="1:15" x14ac:dyDescent="0.25">
      <c r="A244" s="64"/>
      <c r="B244" s="64"/>
      <c r="C244" s="64"/>
      <c r="D244" s="64"/>
      <c r="E244" s="71" t="s">
        <v>181</v>
      </c>
      <c r="F244" s="64"/>
      <c r="G244" s="21"/>
      <c r="H244" s="21"/>
      <c r="I244" s="21"/>
      <c r="J244" s="21"/>
      <c r="K244" s="21"/>
      <c r="L244" s="21"/>
      <c r="M244" s="21"/>
      <c r="N244" s="21"/>
      <c r="O244" s="21"/>
    </row>
    <row r="245" spans="1:15" x14ac:dyDescent="0.25">
      <c r="A245" s="64">
        <v>2423</v>
      </c>
      <c r="B245" s="64" t="s">
        <v>9</v>
      </c>
      <c r="C245" s="64">
        <v>2</v>
      </c>
      <c r="D245" s="64">
        <v>3</v>
      </c>
      <c r="E245" s="71" t="s">
        <v>244</v>
      </c>
      <c r="F245" s="64"/>
      <c r="G245" s="21"/>
      <c r="H245" s="21"/>
      <c r="I245" s="21"/>
      <c r="J245" s="21"/>
      <c r="K245" s="21"/>
      <c r="L245" s="21"/>
      <c r="M245" s="21"/>
      <c r="N245" s="21"/>
      <c r="O245" s="21"/>
    </row>
    <row r="246" spans="1:15" ht="57" customHeight="1" x14ac:dyDescent="0.25">
      <c r="A246" s="64"/>
      <c r="B246" s="64"/>
      <c r="C246" s="64"/>
      <c r="D246" s="64"/>
      <c r="E246" s="71" t="s">
        <v>180</v>
      </c>
      <c r="F246" s="64"/>
      <c r="G246" s="21"/>
      <c r="H246" s="21"/>
      <c r="I246" s="21"/>
      <c r="J246" s="21"/>
      <c r="K246" s="21"/>
      <c r="L246" s="21"/>
      <c r="M246" s="21"/>
      <c r="N246" s="21"/>
      <c r="O246" s="21"/>
    </row>
    <row r="247" spans="1:15" x14ac:dyDescent="0.25">
      <c r="A247" s="64"/>
      <c r="B247" s="64"/>
      <c r="C247" s="64"/>
      <c r="D247" s="64"/>
      <c r="E247" s="71" t="s">
        <v>181</v>
      </c>
      <c r="F247" s="64"/>
      <c r="G247" s="21"/>
      <c r="H247" s="21"/>
      <c r="I247" s="21"/>
      <c r="J247" s="21"/>
      <c r="K247" s="21"/>
      <c r="L247" s="21"/>
      <c r="M247" s="21"/>
      <c r="N247" s="21"/>
      <c r="O247" s="21"/>
    </row>
    <row r="248" spans="1:15" x14ac:dyDescent="0.25">
      <c r="A248" s="64"/>
      <c r="B248" s="64"/>
      <c r="C248" s="64"/>
      <c r="D248" s="64"/>
      <c r="E248" s="71" t="s">
        <v>181</v>
      </c>
      <c r="F248" s="64"/>
      <c r="G248" s="21"/>
      <c r="H248" s="21"/>
      <c r="I248" s="21"/>
      <c r="J248" s="21"/>
      <c r="K248" s="21"/>
      <c r="L248" s="21"/>
      <c r="M248" s="21"/>
      <c r="N248" s="21"/>
      <c r="O248" s="21"/>
    </row>
    <row r="249" spans="1:15" x14ac:dyDescent="0.25">
      <c r="A249" s="64">
        <v>2424</v>
      </c>
      <c r="B249" s="64" t="s">
        <v>9</v>
      </c>
      <c r="C249" s="64">
        <v>2</v>
      </c>
      <c r="D249" s="64">
        <v>4</v>
      </c>
      <c r="E249" s="71" t="s">
        <v>245</v>
      </c>
      <c r="F249" s="64"/>
      <c r="G249" s="21"/>
      <c r="H249" s="21"/>
      <c r="I249" s="21"/>
      <c r="J249" s="21"/>
      <c r="K249" s="21"/>
      <c r="L249" s="21"/>
      <c r="M249" s="21"/>
      <c r="N249" s="21"/>
      <c r="O249" s="21"/>
    </row>
    <row r="250" spans="1:15" ht="40.5" x14ac:dyDescent="0.25">
      <c r="A250" s="64"/>
      <c r="B250" s="64"/>
      <c r="C250" s="64"/>
      <c r="D250" s="64"/>
      <c r="E250" s="71" t="s">
        <v>180</v>
      </c>
      <c r="F250" s="64"/>
      <c r="G250" s="21"/>
      <c r="H250" s="21"/>
      <c r="I250" s="21"/>
      <c r="J250" s="21"/>
      <c r="K250" s="21"/>
      <c r="L250" s="21"/>
      <c r="M250" s="21"/>
      <c r="N250" s="21"/>
      <c r="O250" s="21"/>
    </row>
    <row r="251" spans="1:15" x14ac:dyDescent="0.25">
      <c r="A251" s="64"/>
      <c r="B251" s="64"/>
      <c r="C251" s="64"/>
      <c r="D251" s="64"/>
      <c r="E251" s="71" t="s">
        <v>181</v>
      </c>
      <c r="F251" s="64"/>
      <c r="G251" s="21"/>
      <c r="H251" s="21"/>
      <c r="I251" s="21"/>
      <c r="J251" s="21"/>
      <c r="K251" s="21"/>
      <c r="L251" s="21"/>
      <c r="M251" s="21"/>
      <c r="N251" s="21"/>
      <c r="O251" s="21"/>
    </row>
    <row r="252" spans="1:15" ht="48" customHeight="1" x14ac:dyDescent="0.25">
      <c r="A252" s="64"/>
      <c r="B252" s="64"/>
      <c r="C252" s="64"/>
      <c r="D252" s="64"/>
      <c r="E252" s="71" t="s">
        <v>181</v>
      </c>
      <c r="F252" s="64"/>
      <c r="G252" s="21"/>
      <c r="H252" s="21"/>
      <c r="I252" s="21"/>
      <c r="J252" s="21"/>
      <c r="K252" s="21"/>
      <c r="L252" s="21"/>
      <c r="M252" s="21"/>
      <c r="N252" s="21"/>
      <c r="O252" s="21"/>
    </row>
    <row r="253" spans="1:15" x14ac:dyDescent="0.25">
      <c r="A253" s="64">
        <v>2430</v>
      </c>
      <c r="B253" s="64" t="s">
        <v>9</v>
      </c>
      <c r="C253" s="64">
        <v>3</v>
      </c>
      <c r="D253" s="64">
        <v>0</v>
      </c>
      <c r="E253" s="71" t="s">
        <v>246</v>
      </c>
      <c r="F253" s="64"/>
      <c r="G253" s="21"/>
      <c r="H253" s="21"/>
      <c r="I253" s="21"/>
      <c r="J253" s="21"/>
      <c r="K253" s="21"/>
      <c r="L253" s="21"/>
      <c r="M253" s="21"/>
      <c r="N253" s="21"/>
      <c r="O253" s="21"/>
    </row>
    <row r="254" spans="1:15" x14ac:dyDescent="0.25">
      <c r="A254" s="64"/>
      <c r="B254" s="64"/>
      <c r="C254" s="64"/>
      <c r="D254" s="64"/>
      <c r="E254" s="71" t="s">
        <v>156</v>
      </c>
      <c r="F254" s="64"/>
      <c r="G254" s="21"/>
      <c r="H254" s="21"/>
      <c r="I254" s="21"/>
      <c r="J254" s="21"/>
      <c r="K254" s="21"/>
      <c r="L254" s="21"/>
      <c r="M254" s="21"/>
      <c r="N254" s="21"/>
      <c r="O254" s="21"/>
    </row>
    <row r="255" spans="1:15" x14ac:dyDescent="0.25">
      <c r="A255" s="64">
        <v>2431</v>
      </c>
      <c r="B255" s="64" t="s">
        <v>9</v>
      </c>
      <c r="C255" s="64">
        <v>3</v>
      </c>
      <c r="D255" s="64">
        <v>1</v>
      </c>
      <c r="E255" s="71" t="s">
        <v>247</v>
      </c>
      <c r="F255" s="64"/>
      <c r="G255" s="21"/>
      <c r="H255" s="21"/>
      <c r="I255" s="21"/>
      <c r="J255" s="21"/>
      <c r="K255" s="21"/>
      <c r="L255" s="21"/>
      <c r="M255" s="21"/>
      <c r="N255" s="21"/>
      <c r="O255" s="21"/>
    </row>
    <row r="256" spans="1:15" ht="54.75" customHeight="1" x14ac:dyDescent="0.25">
      <c r="A256" s="64"/>
      <c r="B256" s="64"/>
      <c r="C256" s="64"/>
      <c r="D256" s="64"/>
      <c r="E256" s="71" t="s">
        <v>180</v>
      </c>
      <c r="F256" s="64"/>
      <c r="G256" s="21"/>
      <c r="H256" s="21"/>
      <c r="I256" s="21"/>
      <c r="J256" s="21"/>
      <c r="K256" s="21"/>
      <c r="L256" s="21"/>
      <c r="M256" s="21"/>
      <c r="N256" s="21"/>
      <c r="O256" s="21"/>
    </row>
    <row r="257" spans="1:15" x14ac:dyDescent="0.25">
      <c r="A257" s="64"/>
      <c r="B257" s="64"/>
      <c r="C257" s="64"/>
      <c r="D257" s="64"/>
      <c r="E257" s="71" t="s">
        <v>181</v>
      </c>
      <c r="F257" s="64"/>
      <c r="G257" s="21"/>
      <c r="H257" s="21"/>
      <c r="I257" s="21"/>
      <c r="J257" s="21"/>
      <c r="K257" s="21"/>
      <c r="L257" s="21"/>
      <c r="M257" s="21"/>
      <c r="N257" s="21"/>
      <c r="O257" s="21"/>
    </row>
    <row r="258" spans="1:15" x14ac:dyDescent="0.25">
      <c r="A258" s="64"/>
      <c r="B258" s="64"/>
      <c r="C258" s="64"/>
      <c r="D258" s="64"/>
      <c r="E258" s="71" t="s">
        <v>181</v>
      </c>
      <c r="F258" s="64"/>
      <c r="G258" s="21"/>
      <c r="H258" s="21"/>
      <c r="I258" s="21"/>
      <c r="J258" s="21"/>
      <c r="K258" s="21"/>
      <c r="L258" s="21"/>
      <c r="M258" s="21"/>
      <c r="N258" s="21"/>
      <c r="O258" s="21"/>
    </row>
    <row r="259" spans="1:15" x14ac:dyDescent="0.25">
      <c r="A259" s="64">
        <v>2432</v>
      </c>
      <c r="B259" s="64" t="s">
        <v>9</v>
      </c>
      <c r="C259" s="64">
        <v>3</v>
      </c>
      <c r="D259" s="64">
        <v>2</v>
      </c>
      <c r="E259" s="71" t="s">
        <v>248</v>
      </c>
      <c r="F259" s="64"/>
      <c r="G259" s="21"/>
      <c r="H259" s="21"/>
      <c r="I259" s="21"/>
      <c r="J259" s="21"/>
      <c r="K259" s="21"/>
      <c r="L259" s="21"/>
      <c r="M259" s="21"/>
      <c r="N259" s="21"/>
      <c r="O259" s="21"/>
    </row>
    <row r="260" spans="1:15" ht="54" customHeight="1" x14ac:dyDescent="0.25">
      <c r="A260" s="64"/>
      <c r="B260" s="64"/>
      <c r="C260" s="64"/>
      <c r="D260" s="64"/>
      <c r="E260" s="71" t="s">
        <v>180</v>
      </c>
      <c r="F260" s="64"/>
      <c r="G260" s="21"/>
      <c r="H260" s="21"/>
      <c r="I260" s="21"/>
      <c r="J260" s="21"/>
      <c r="K260" s="21"/>
      <c r="L260" s="21"/>
      <c r="M260" s="21"/>
      <c r="N260" s="21"/>
      <c r="O260" s="21"/>
    </row>
    <row r="261" spans="1:15" x14ac:dyDescent="0.25">
      <c r="A261" s="64"/>
      <c r="B261" s="64"/>
      <c r="C261" s="64"/>
      <c r="D261" s="64"/>
      <c r="E261" s="71" t="s">
        <v>181</v>
      </c>
      <c r="F261" s="64"/>
      <c r="G261" s="21"/>
      <c r="H261" s="21"/>
      <c r="I261" s="21"/>
      <c r="J261" s="21"/>
      <c r="K261" s="21"/>
      <c r="L261" s="21"/>
      <c r="M261" s="21"/>
      <c r="N261" s="21"/>
      <c r="O261" s="21"/>
    </row>
    <row r="262" spans="1:15" x14ac:dyDescent="0.25">
      <c r="A262" s="64"/>
      <c r="B262" s="64"/>
      <c r="C262" s="64"/>
      <c r="D262" s="64"/>
      <c r="E262" s="71" t="s">
        <v>181</v>
      </c>
      <c r="F262" s="64"/>
      <c r="G262" s="21"/>
      <c r="H262" s="21"/>
      <c r="I262" s="21"/>
      <c r="J262" s="21"/>
      <c r="K262" s="21"/>
      <c r="L262" s="21"/>
      <c r="M262" s="21"/>
      <c r="N262" s="21"/>
      <c r="O262" s="21"/>
    </row>
    <row r="263" spans="1:15" ht="36" customHeight="1" x14ac:dyDescent="0.25">
      <c r="A263" s="64">
        <v>2433</v>
      </c>
      <c r="B263" s="64" t="s">
        <v>9</v>
      </c>
      <c r="C263" s="64">
        <v>3</v>
      </c>
      <c r="D263" s="64">
        <v>3</v>
      </c>
      <c r="E263" s="71" t="s">
        <v>249</v>
      </c>
      <c r="F263" s="64"/>
      <c r="G263" s="21"/>
      <c r="H263" s="21"/>
      <c r="I263" s="21"/>
      <c r="J263" s="21"/>
      <c r="K263" s="21"/>
      <c r="L263" s="21"/>
      <c r="M263" s="21"/>
      <c r="N263" s="21"/>
      <c r="O263" s="21"/>
    </row>
    <row r="264" spans="1:15" ht="40.5" x14ac:dyDescent="0.25">
      <c r="A264" s="64"/>
      <c r="B264" s="64"/>
      <c r="C264" s="64"/>
      <c r="D264" s="64"/>
      <c r="E264" s="71" t="s">
        <v>180</v>
      </c>
      <c r="F264" s="64"/>
      <c r="G264" s="21"/>
      <c r="H264" s="21"/>
      <c r="I264" s="21"/>
      <c r="J264" s="21"/>
      <c r="K264" s="21"/>
      <c r="L264" s="21"/>
      <c r="M264" s="21"/>
      <c r="N264" s="21"/>
      <c r="O264" s="21"/>
    </row>
    <row r="265" spans="1:15" ht="36.75" customHeight="1" x14ac:dyDescent="0.25">
      <c r="A265" s="64"/>
      <c r="B265" s="64"/>
      <c r="C265" s="64"/>
      <c r="D265" s="64"/>
      <c r="E265" s="71" t="s">
        <v>181</v>
      </c>
      <c r="F265" s="64"/>
      <c r="G265" s="21"/>
      <c r="H265" s="21"/>
      <c r="I265" s="21"/>
      <c r="J265" s="21"/>
      <c r="K265" s="21"/>
      <c r="L265" s="21"/>
      <c r="M265" s="21"/>
      <c r="N265" s="21"/>
      <c r="O265" s="21"/>
    </row>
    <row r="266" spans="1:15" ht="51.75" customHeight="1" x14ac:dyDescent="0.25">
      <c r="A266" s="64"/>
      <c r="B266" s="64"/>
      <c r="C266" s="64"/>
      <c r="D266" s="64"/>
      <c r="E266" s="71" t="s">
        <v>181</v>
      </c>
      <c r="F266" s="64"/>
      <c r="G266" s="21"/>
      <c r="H266" s="21"/>
      <c r="I266" s="21"/>
      <c r="J266" s="21"/>
      <c r="K266" s="21"/>
      <c r="L266" s="21"/>
      <c r="M266" s="21"/>
      <c r="N266" s="21"/>
      <c r="O266" s="21"/>
    </row>
    <row r="267" spans="1:15" ht="27" x14ac:dyDescent="0.25">
      <c r="A267" s="64">
        <v>2440</v>
      </c>
      <c r="B267" s="64" t="s">
        <v>9</v>
      </c>
      <c r="C267" s="64">
        <v>4</v>
      </c>
      <c r="D267" s="64">
        <v>0</v>
      </c>
      <c r="E267" s="71" t="s">
        <v>253</v>
      </c>
      <c r="F267" s="64"/>
      <c r="G267" s="21"/>
      <c r="H267" s="21"/>
      <c r="I267" s="21"/>
      <c r="J267" s="21"/>
      <c r="K267" s="21"/>
      <c r="L267" s="21"/>
      <c r="M267" s="21"/>
      <c r="N267" s="21"/>
      <c r="O267" s="21"/>
    </row>
    <row r="268" spans="1:15" x14ac:dyDescent="0.25">
      <c r="A268" s="64"/>
      <c r="B268" s="64"/>
      <c r="C268" s="64"/>
      <c r="D268" s="64"/>
      <c r="E268" s="71" t="s">
        <v>156</v>
      </c>
      <c r="F268" s="64"/>
      <c r="G268" s="21"/>
      <c r="H268" s="21"/>
      <c r="I268" s="21"/>
      <c r="J268" s="21"/>
      <c r="K268" s="21"/>
      <c r="L268" s="21"/>
      <c r="M268" s="21"/>
      <c r="N268" s="21"/>
      <c r="O268" s="21"/>
    </row>
    <row r="269" spans="1:15" ht="27" x14ac:dyDescent="0.25">
      <c r="A269" s="64">
        <v>2441</v>
      </c>
      <c r="B269" s="64" t="s">
        <v>9</v>
      </c>
      <c r="C269" s="64">
        <v>4</v>
      </c>
      <c r="D269" s="64">
        <v>1</v>
      </c>
      <c r="E269" s="71" t="s">
        <v>254</v>
      </c>
      <c r="F269" s="64"/>
      <c r="G269" s="21"/>
      <c r="H269" s="21"/>
      <c r="I269" s="21"/>
      <c r="J269" s="21"/>
      <c r="K269" s="21"/>
      <c r="L269" s="21"/>
      <c r="M269" s="21"/>
      <c r="N269" s="21"/>
      <c r="O269" s="21"/>
    </row>
    <row r="270" spans="1:15" ht="54" customHeight="1" x14ac:dyDescent="0.25">
      <c r="A270" s="64"/>
      <c r="B270" s="64"/>
      <c r="C270" s="64"/>
      <c r="D270" s="64"/>
      <c r="E270" s="71" t="s">
        <v>180</v>
      </c>
      <c r="F270" s="64"/>
      <c r="G270" s="21"/>
      <c r="H270" s="21"/>
      <c r="I270" s="21"/>
      <c r="J270" s="21"/>
      <c r="K270" s="21"/>
      <c r="L270" s="21"/>
      <c r="M270" s="21"/>
      <c r="N270" s="21"/>
      <c r="O270" s="21"/>
    </row>
    <row r="271" spans="1:15" x14ac:dyDescent="0.25">
      <c r="A271" s="64"/>
      <c r="B271" s="64"/>
      <c r="C271" s="64"/>
      <c r="D271" s="64"/>
      <c r="E271" s="71" t="s">
        <v>181</v>
      </c>
      <c r="F271" s="64"/>
      <c r="G271" s="21"/>
      <c r="H271" s="21"/>
      <c r="I271" s="21"/>
      <c r="J271" s="21"/>
      <c r="K271" s="21"/>
      <c r="L271" s="21"/>
      <c r="M271" s="21"/>
      <c r="N271" s="21"/>
      <c r="O271" s="21"/>
    </row>
    <row r="272" spans="1:15" x14ac:dyDescent="0.25">
      <c r="A272" s="64"/>
      <c r="B272" s="64"/>
      <c r="C272" s="64"/>
      <c r="D272" s="64"/>
      <c r="E272" s="71" t="s">
        <v>181</v>
      </c>
      <c r="F272" s="64"/>
      <c r="G272" s="21"/>
      <c r="H272" s="21"/>
      <c r="I272" s="21"/>
      <c r="J272" s="21"/>
      <c r="K272" s="21"/>
      <c r="L272" s="21"/>
      <c r="M272" s="21"/>
      <c r="N272" s="21"/>
      <c r="O272" s="21"/>
    </row>
    <row r="273" spans="1:15" x14ac:dyDescent="0.25">
      <c r="A273" s="64">
        <v>2442</v>
      </c>
      <c r="B273" s="64" t="s">
        <v>9</v>
      </c>
      <c r="C273" s="64">
        <v>4</v>
      </c>
      <c r="D273" s="64">
        <v>2</v>
      </c>
      <c r="E273" s="71" t="s">
        <v>255</v>
      </c>
      <c r="F273" s="64"/>
      <c r="G273" s="21"/>
      <c r="H273" s="21"/>
      <c r="I273" s="21"/>
      <c r="J273" s="21"/>
      <c r="K273" s="21"/>
      <c r="L273" s="21"/>
      <c r="M273" s="21"/>
      <c r="N273" s="21"/>
      <c r="O273" s="21"/>
    </row>
    <row r="274" spans="1:15" ht="54" customHeight="1" x14ac:dyDescent="0.25">
      <c r="A274" s="64"/>
      <c r="B274" s="64"/>
      <c r="C274" s="64"/>
      <c r="D274" s="64"/>
      <c r="E274" s="71" t="s">
        <v>180</v>
      </c>
      <c r="F274" s="64"/>
      <c r="G274" s="21"/>
      <c r="H274" s="21"/>
      <c r="I274" s="21"/>
      <c r="J274" s="21"/>
      <c r="K274" s="21"/>
      <c r="L274" s="21"/>
      <c r="M274" s="21"/>
      <c r="N274" s="21"/>
      <c r="O274" s="21"/>
    </row>
    <row r="275" spans="1:15" x14ac:dyDescent="0.25">
      <c r="A275" s="64"/>
      <c r="B275" s="64"/>
      <c r="C275" s="64"/>
      <c r="D275" s="64"/>
      <c r="E275" s="71" t="s">
        <v>181</v>
      </c>
      <c r="F275" s="64"/>
      <c r="G275" s="21"/>
      <c r="H275" s="21"/>
      <c r="I275" s="21"/>
      <c r="J275" s="21"/>
      <c r="K275" s="21"/>
      <c r="L275" s="21"/>
      <c r="M275" s="21"/>
      <c r="N275" s="21"/>
      <c r="O275" s="21"/>
    </row>
    <row r="276" spans="1:15" x14ac:dyDescent="0.25">
      <c r="A276" s="64"/>
      <c r="B276" s="64"/>
      <c r="C276" s="64"/>
      <c r="D276" s="64"/>
      <c r="E276" s="71" t="s">
        <v>181</v>
      </c>
      <c r="F276" s="64"/>
      <c r="G276" s="21"/>
      <c r="H276" s="21"/>
      <c r="I276" s="21"/>
      <c r="J276" s="21"/>
      <c r="K276" s="21"/>
      <c r="L276" s="21"/>
      <c r="M276" s="21"/>
      <c r="N276" s="21"/>
      <c r="O276" s="21"/>
    </row>
    <row r="277" spans="1:15" x14ac:dyDescent="0.25">
      <c r="A277" s="64">
        <v>2443</v>
      </c>
      <c r="B277" s="64" t="s">
        <v>9</v>
      </c>
      <c r="C277" s="64">
        <v>4</v>
      </c>
      <c r="D277" s="64">
        <v>3</v>
      </c>
      <c r="E277" s="71" t="s">
        <v>256</v>
      </c>
      <c r="F277" s="64"/>
      <c r="G277" s="21"/>
      <c r="H277" s="21"/>
      <c r="I277" s="21"/>
      <c r="J277" s="21"/>
      <c r="K277" s="21"/>
      <c r="L277" s="21"/>
      <c r="M277" s="21"/>
      <c r="N277" s="21"/>
      <c r="O277" s="21"/>
    </row>
    <row r="278" spans="1:15" ht="40.5" x14ac:dyDescent="0.25">
      <c r="A278" s="64"/>
      <c r="B278" s="64"/>
      <c r="C278" s="64"/>
      <c r="D278" s="64"/>
      <c r="E278" s="71" t="s">
        <v>180</v>
      </c>
      <c r="F278" s="64"/>
      <c r="G278" s="21"/>
      <c r="H278" s="21"/>
      <c r="I278" s="21"/>
      <c r="J278" s="21"/>
      <c r="K278" s="21"/>
      <c r="L278" s="21"/>
      <c r="M278" s="21"/>
      <c r="N278" s="21"/>
      <c r="O278" s="21"/>
    </row>
    <row r="279" spans="1:15" x14ac:dyDescent="0.25">
      <c r="A279" s="64"/>
      <c r="B279" s="64"/>
      <c r="C279" s="64"/>
      <c r="D279" s="64"/>
      <c r="E279" s="71" t="s">
        <v>181</v>
      </c>
      <c r="F279" s="64"/>
      <c r="G279" s="21"/>
      <c r="H279" s="21"/>
      <c r="I279" s="21"/>
      <c r="J279" s="21"/>
      <c r="K279" s="21"/>
      <c r="L279" s="21"/>
      <c r="M279" s="21"/>
      <c r="N279" s="21"/>
      <c r="O279" s="21"/>
    </row>
    <row r="280" spans="1:15" ht="51.75" customHeight="1" x14ac:dyDescent="0.25">
      <c r="A280" s="64"/>
      <c r="B280" s="64"/>
      <c r="C280" s="64"/>
      <c r="D280" s="64"/>
      <c r="E280" s="71" t="s">
        <v>181</v>
      </c>
      <c r="F280" s="64"/>
      <c r="G280" s="21"/>
      <c r="H280" s="21"/>
      <c r="I280" s="21"/>
      <c r="J280" s="21"/>
      <c r="K280" s="21"/>
      <c r="L280" s="21"/>
      <c r="M280" s="21"/>
      <c r="N280" s="21"/>
      <c r="O280" s="21"/>
    </row>
    <row r="281" spans="1:15" s="96" customFormat="1" ht="28.5" x14ac:dyDescent="0.25">
      <c r="A281" s="158">
        <v>2450</v>
      </c>
      <c r="B281" s="158" t="s">
        <v>9</v>
      </c>
      <c r="C281" s="158">
        <v>5</v>
      </c>
      <c r="D281" s="158">
        <v>0</v>
      </c>
      <c r="E281" s="161" t="s">
        <v>257</v>
      </c>
      <c r="F281" s="158"/>
      <c r="G281" s="160">
        <f t="shared" ref="G281:O281" si="30">G283+G292+G296+G304</f>
        <v>1858197.4358000001</v>
      </c>
      <c r="H281" s="160">
        <f t="shared" si="30"/>
        <v>507062.2</v>
      </c>
      <c r="I281" s="160">
        <f t="shared" si="30"/>
        <v>1840732.7150000001</v>
      </c>
      <c r="J281" s="160">
        <f t="shared" si="30"/>
        <v>3281501.9257999989</v>
      </c>
      <c r="K281" s="160">
        <f t="shared" si="30"/>
        <v>165245.579999999</v>
      </c>
      <c r="L281" s="160">
        <f t="shared" si="30"/>
        <v>3116256.3457999998</v>
      </c>
      <c r="M281" s="160">
        <f t="shared" si="30"/>
        <v>1423304.4899999986</v>
      </c>
      <c r="N281" s="160">
        <f t="shared" si="30"/>
        <v>2774439.7257999987</v>
      </c>
      <c r="O281" s="160">
        <f t="shared" si="30"/>
        <v>1440769.2107999986</v>
      </c>
    </row>
    <row r="282" spans="1:15" x14ac:dyDescent="0.25">
      <c r="A282" s="64"/>
      <c r="B282" s="64"/>
      <c r="C282" s="64"/>
      <c r="D282" s="64"/>
      <c r="E282" s="71" t="s">
        <v>156</v>
      </c>
      <c r="F282" s="64"/>
      <c r="G282" s="21"/>
      <c r="H282" s="21"/>
      <c r="I282" s="21"/>
      <c r="J282" s="21"/>
      <c r="K282" s="21"/>
      <c r="L282" s="21"/>
      <c r="M282" s="21"/>
      <c r="N282" s="21"/>
      <c r="O282" s="21"/>
    </row>
    <row r="283" spans="1:15" s="96" customFormat="1" ht="28.5" x14ac:dyDescent="0.25">
      <c r="A283" s="158">
        <v>2451</v>
      </c>
      <c r="B283" s="158" t="s">
        <v>9</v>
      </c>
      <c r="C283" s="158">
        <v>5</v>
      </c>
      <c r="D283" s="158">
        <v>1</v>
      </c>
      <c r="E283" s="161" t="s">
        <v>258</v>
      </c>
      <c r="F283" s="158"/>
      <c r="G283" s="160">
        <f t="shared" ref="G283:O283" si="31">+G285+G286+G287+G288+G289+G290+G291</f>
        <v>1858197.4358000001</v>
      </c>
      <c r="H283" s="160">
        <f t="shared" si="31"/>
        <v>507062.2</v>
      </c>
      <c r="I283" s="160">
        <f t="shared" si="31"/>
        <v>1840732.7150000001</v>
      </c>
      <c r="J283" s="160">
        <f t="shared" si="31"/>
        <v>3281501.9257999989</v>
      </c>
      <c r="K283" s="160">
        <f t="shared" si="31"/>
        <v>165245.579999999</v>
      </c>
      <c r="L283" s="160">
        <f t="shared" si="31"/>
        <v>3116256.3457999998</v>
      </c>
      <c r="M283" s="160">
        <f t="shared" si="31"/>
        <v>1423304.4899999986</v>
      </c>
      <c r="N283" s="160">
        <f t="shared" si="31"/>
        <v>2774439.7257999987</v>
      </c>
      <c r="O283" s="160">
        <f t="shared" si="31"/>
        <v>1440769.2107999986</v>
      </c>
    </row>
    <row r="284" spans="1:15" x14ac:dyDescent="0.25">
      <c r="A284" s="64"/>
      <c r="B284" s="64"/>
      <c r="C284" s="64"/>
      <c r="D284" s="64"/>
      <c r="E284" s="71" t="s">
        <v>154</v>
      </c>
      <c r="F284" s="64"/>
      <c r="G284" s="21"/>
      <c r="H284" s="21"/>
      <c r="I284" s="21"/>
      <c r="J284" s="21"/>
      <c r="K284" s="21"/>
      <c r="L284" s="21"/>
      <c r="M284" s="21"/>
      <c r="N284" s="21"/>
      <c r="O284" s="21"/>
    </row>
    <row r="285" spans="1:15" x14ac:dyDescent="0.25">
      <c r="A285" s="64"/>
      <c r="B285" s="64"/>
      <c r="C285" s="64"/>
      <c r="D285" s="64"/>
      <c r="E285" s="71" t="s">
        <v>552</v>
      </c>
      <c r="F285" s="64">
        <v>4239</v>
      </c>
      <c r="G285" s="21">
        <v>2220</v>
      </c>
      <c r="H285" s="21">
        <v>3000</v>
      </c>
      <c r="I285" s="21">
        <v>3000</v>
      </c>
      <c r="J285" s="21">
        <f>K285+L285</f>
        <v>2000</v>
      </c>
      <c r="K285" s="21">
        <f>+'4.Gorcarakan ev tntesagitakan'!G283</f>
        <v>2000</v>
      </c>
      <c r="L285" s="21"/>
      <c r="M285" s="21">
        <f t="shared" ref="M285:M291" si="32">+J285-G285</f>
        <v>-220</v>
      </c>
      <c r="N285" s="21">
        <f t="shared" ref="N285:N291" si="33">+J285-H285</f>
        <v>-1000</v>
      </c>
      <c r="O285" s="21">
        <f t="shared" ref="O285:O291" si="34">+J285-I285</f>
        <v>-1000</v>
      </c>
    </row>
    <row r="286" spans="1:15" x14ac:dyDescent="0.25">
      <c r="A286" s="64"/>
      <c r="B286" s="64"/>
      <c r="C286" s="64"/>
      <c r="D286" s="64"/>
      <c r="E286" s="71" t="s">
        <v>553</v>
      </c>
      <c r="F286" s="64">
        <v>4251</v>
      </c>
      <c r="G286" s="21">
        <v>143324.1428</v>
      </c>
      <c r="H286" s="21">
        <v>150000</v>
      </c>
      <c r="I286" s="21">
        <v>176460</v>
      </c>
      <c r="J286" s="21">
        <f t="shared" ref="J286:J291" si="35">K286+L286</f>
        <v>146240.579999999</v>
      </c>
      <c r="K286" s="21">
        <f>+'4.Gorcarakan ev tntesagitakan'!G284</f>
        <v>146240.579999999</v>
      </c>
      <c r="L286" s="21"/>
      <c r="M286" s="21">
        <f>+J286-G286</f>
        <v>2916.4371999989962</v>
      </c>
      <c r="N286" s="21">
        <f>+J286-H286</f>
        <v>-3759.4200000010023</v>
      </c>
      <c r="O286" s="21">
        <f>+J286-I286</f>
        <v>-30219.420000001002</v>
      </c>
    </row>
    <row r="287" spans="1:15" x14ac:dyDescent="0.25">
      <c r="A287" s="64"/>
      <c r="B287" s="64"/>
      <c r="C287" s="64"/>
      <c r="D287" s="64"/>
      <c r="E287" s="71" t="s">
        <v>172</v>
      </c>
      <c r="F287" s="64">
        <v>4269</v>
      </c>
      <c r="G287" s="21">
        <v>10805.2</v>
      </c>
      <c r="H287" s="21">
        <v>17000</v>
      </c>
      <c r="I287" s="21">
        <v>10000</v>
      </c>
      <c r="J287" s="21">
        <f t="shared" si="35"/>
        <v>17005</v>
      </c>
      <c r="K287" s="21">
        <f>+'4.Gorcarakan ev tntesagitakan'!G285</f>
        <v>17005</v>
      </c>
      <c r="L287" s="21"/>
      <c r="M287" s="21">
        <f t="shared" si="32"/>
        <v>6199.7999999999993</v>
      </c>
      <c r="N287" s="21">
        <f t="shared" si="33"/>
        <v>5</v>
      </c>
      <c r="O287" s="21">
        <f t="shared" si="34"/>
        <v>7005</v>
      </c>
    </row>
    <row r="288" spans="1:15" x14ac:dyDescent="0.25">
      <c r="A288" s="64"/>
      <c r="B288" s="64"/>
      <c r="C288" s="64"/>
      <c r="D288" s="64"/>
      <c r="E288" s="71" t="s">
        <v>602</v>
      </c>
      <c r="F288" s="64">
        <v>5113</v>
      </c>
      <c r="G288" s="21">
        <v>794406.85800000001</v>
      </c>
      <c r="H288" s="21">
        <v>317062.2</v>
      </c>
      <c r="I288" s="21">
        <v>1487242.5150000001</v>
      </c>
      <c r="J288" s="21">
        <f t="shared" si="35"/>
        <v>2457140.8987999996</v>
      </c>
      <c r="K288" s="21"/>
      <c r="L288" s="21">
        <f>+'4.Gorcarakan ev tntesagitakan'!G286</f>
        <v>2457140.8987999996</v>
      </c>
      <c r="M288" s="21">
        <f>+J288-G288</f>
        <v>1662734.0407999996</v>
      </c>
      <c r="N288" s="21">
        <f>+J288-H288</f>
        <v>2140078.6987999994</v>
      </c>
      <c r="O288" s="21">
        <f>+J288-I288</f>
        <v>969898.38379999949</v>
      </c>
    </row>
    <row r="289" spans="1:15" ht="15.75" customHeight="1" x14ac:dyDescent="0.25">
      <c r="A289" s="64"/>
      <c r="B289" s="64"/>
      <c r="C289" s="64"/>
      <c r="D289" s="64"/>
      <c r="E289" s="73" t="s">
        <v>177</v>
      </c>
      <c r="F289" s="64">
        <v>5121</v>
      </c>
      <c r="G289" s="21">
        <v>882100</v>
      </c>
      <c r="H289" s="21">
        <v>0</v>
      </c>
      <c r="I289" s="21">
        <v>83100</v>
      </c>
      <c r="J289" s="21">
        <f t="shared" si="35"/>
        <v>566178.35</v>
      </c>
      <c r="K289" s="21"/>
      <c r="L289" s="21">
        <f>+'4.Gorcarakan ev tntesagitakan'!G287</f>
        <v>566178.35</v>
      </c>
      <c r="M289" s="21">
        <f t="shared" si="32"/>
        <v>-315921.65000000002</v>
      </c>
      <c r="N289" s="21">
        <f t="shared" si="33"/>
        <v>566178.35</v>
      </c>
      <c r="O289" s="21">
        <f t="shared" si="34"/>
        <v>483078.35</v>
      </c>
    </row>
    <row r="290" spans="1:15" x14ac:dyDescent="0.25">
      <c r="A290" s="64"/>
      <c r="B290" s="64"/>
      <c r="C290" s="64"/>
      <c r="D290" s="64"/>
      <c r="E290" s="71" t="s">
        <v>898</v>
      </c>
      <c r="F290" s="64">
        <v>5129</v>
      </c>
      <c r="G290" s="21">
        <v>0</v>
      </c>
      <c r="H290" s="21">
        <v>0</v>
      </c>
      <c r="I290" s="21">
        <v>0</v>
      </c>
      <c r="J290" s="21">
        <f t="shared" si="35"/>
        <v>0</v>
      </c>
      <c r="K290" s="21"/>
      <c r="L290" s="21"/>
      <c r="M290" s="21">
        <f t="shared" si="32"/>
        <v>0</v>
      </c>
      <c r="N290" s="21">
        <f t="shared" si="33"/>
        <v>0</v>
      </c>
      <c r="O290" s="21">
        <f t="shared" si="34"/>
        <v>0</v>
      </c>
    </row>
    <row r="291" spans="1:15" x14ac:dyDescent="0.25">
      <c r="A291" s="64"/>
      <c r="B291" s="64"/>
      <c r="C291" s="64"/>
      <c r="D291" s="64"/>
      <c r="E291" s="71" t="s">
        <v>765</v>
      </c>
      <c r="F291" s="64">
        <v>5134</v>
      </c>
      <c r="G291" s="21">
        <v>25341.235000000001</v>
      </c>
      <c r="H291" s="21">
        <v>20000</v>
      </c>
      <c r="I291" s="21">
        <v>80930.2</v>
      </c>
      <c r="J291" s="21">
        <f t="shared" si="35"/>
        <v>92937.096999999994</v>
      </c>
      <c r="K291" s="21"/>
      <c r="L291" s="21">
        <f>+'4.Gorcarakan ev tntesagitakan'!G288</f>
        <v>92937.096999999994</v>
      </c>
      <c r="M291" s="21">
        <f t="shared" si="32"/>
        <v>67595.861999999994</v>
      </c>
      <c r="N291" s="21">
        <f t="shared" si="33"/>
        <v>72937.096999999994</v>
      </c>
      <c r="O291" s="21">
        <f t="shared" si="34"/>
        <v>12006.896999999997</v>
      </c>
    </row>
    <row r="292" spans="1:15" x14ac:dyDescent="0.25">
      <c r="A292" s="64">
        <v>2452</v>
      </c>
      <c r="B292" s="64" t="s">
        <v>9</v>
      </c>
      <c r="C292" s="64">
        <v>5</v>
      </c>
      <c r="D292" s="64">
        <v>2</v>
      </c>
      <c r="E292" s="71" t="s">
        <v>259</v>
      </c>
      <c r="F292" s="64"/>
      <c r="G292" s="21"/>
      <c r="H292" s="21"/>
      <c r="I292" s="21"/>
      <c r="J292" s="21"/>
      <c r="K292" s="21"/>
      <c r="L292" s="21"/>
      <c r="M292" s="21"/>
      <c r="N292" s="21"/>
      <c r="O292" s="21"/>
    </row>
    <row r="293" spans="1:15" ht="53.25" customHeight="1" x14ac:dyDescent="0.25">
      <c r="A293" s="64"/>
      <c r="B293" s="64"/>
      <c r="C293" s="64"/>
      <c r="D293" s="64"/>
      <c r="E293" s="71" t="s">
        <v>180</v>
      </c>
      <c r="F293" s="64"/>
      <c r="G293" s="21"/>
      <c r="H293" s="21"/>
      <c r="I293" s="21"/>
      <c r="J293" s="21"/>
      <c r="K293" s="21"/>
      <c r="L293" s="21"/>
      <c r="M293" s="21"/>
      <c r="N293" s="21"/>
      <c r="O293" s="21"/>
    </row>
    <row r="294" spans="1:15" x14ac:dyDescent="0.25">
      <c r="A294" s="64"/>
      <c r="B294" s="64"/>
      <c r="C294" s="64"/>
      <c r="D294" s="64"/>
      <c r="E294" s="71" t="s">
        <v>181</v>
      </c>
      <c r="F294" s="64"/>
      <c r="G294" s="21"/>
      <c r="H294" s="21"/>
      <c r="I294" s="21"/>
      <c r="J294" s="21"/>
      <c r="K294" s="21"/>
      <c r="L294" s="21"/>
      <c r="M294" s="21"/>
      <c r="N294" s="21"/>
      <c r="O294" s="21"/>
    </row>
    <row r="295" spans="1:15" x14ac:dyDescent="0.25">
      <c r="A295" s="64"/>
      <c r="B295" s="64"/>
      <c r="C295" s="64"/>
      <c r="D295" s="64"/>
      <c r="E295" s="71" t="s">
        <v>181</v>
      </c>
      <c r="F295" s="64"/>
      <c r="G295" s="21"/>
      <c r="H295" s="21"/>
      <c r="I295" s="21"/>
      <c r="J295" s="21"/>
      <c r="K295" s="21"/>
      <c r="L295" s="21"/>
      <c r="M295" s="21"/>
      <c r="N295" s="21"/>
      <c r="O295" s="21"/>
    </row>
    <row r="296" spans="1:15" x14ac:dyDescent="0.25">
      <c r="A296" s="64">
        <v>2453</v>
      </c>
      <c r="B296" s="64" t="s">
        <v>9</v>
      </c>
      <c r="C296" s="64">
        <v>5</v>
      </c>
      <c r="D296" s="64">
        <v>3</v>
      </c>
      <c r="E296" s="71" t="s">
        <v>260</v>
      </c>
      <c r="F296" s="64"/>
      <c r="G296" s="21"/>
      <c r="H296" s="21"/>
      <c r="I296" s="21"/>
      <c r="J296" s="21"/>
      <c r="K296" s="21"/>
      <c r="L296" s="21"/>
      <c r="M296" s="21"/>
      <c r="N296" s="21"/>
      <c r="O296" s="21"/>
    </row>
    <row r="297" spans="1:15" ht="52.5" customHeight="1" x14ac:dyDescent="0.25">
      <c r="A297" s="64"/>
      <c r="B297" s="64"/>
      <c r="C297" s="64"/>
      <c r="D297" s="64"/>
      <c r="E297" s="71" t="s">
        <v>180</v>
      </c>
      <c r="F297" s="64"/>
      <c r="G297" s="21"/>
      <c r="H297" s="21"/>
      <c r="I297" s="21"/>
      <c r="J297" s="21"/>
      <c r="K297" s="21"/>
      <c r="L297" s="21"/>
      <c r="M297" s="21"/>
      <c r="N297" s="21"/>
      <c r="O297" s="21"/>
    </row>
    <row r="298" spans="1:15" x14ac:dyDescent="0.25">
      <c r="A298" s="64"/>
      <c r="B298" s="64"/>
      <c r="C298" s="64"/>
      <c r="D298" s="64"/>
      <c r="E298" s="71" t="s">
        <v>181</v>
      </c>
      <c r="F298" s="64"/>
      <c r="G298" s="21"/>
      <c r="H298" s="21"/>
      <c r="I298" s="21"/>
      <c r="J298" s="21"/>
      <c r="K298" s="21"/>
      <c r="L298" s="21"/>
      <c r="M298" s="21"/>
      <c r="N298" s="21"/>
      <c r="O298" s="21"/>
    </row>
    <row r="299" spans="1:15" x14ac:dyDescent="0.25">
      <c r="A299" s="64"/>
      <c r="B299" s="64"/>
      <c r="C299" s="64"/>
      <c r="D299" s="64"/>
      <c r="E299" s="71" t="s">
        <v>181</v>
      </c>
      <c r="F299" s="64"/>
      <c r="G299" s="21"/>
      <c r="H299" s="21"/>
      <c r="I299" s="21"/>
      <c r="J299" s="21"/>
      <c r="K299" s="21"/>
      <c r="L299" s="21"/>
      <c r="M299" s="21"/>
      <c r="N299" s="21"/>
      <c r="O299" s="21"/>
    </row>
    <row r="300" spans="1:15" x14ac:dyDescent="0.25">
      <c r="A300" s="64">
        <v>2454</v>
      </c>
      <c r="B300" s="64" t="s">
        <v>9</v>
      </c>
      <c r="C300" s="64">
        <v>5</v>
      </c>
      <c r="D300" s="64">
        <v>4</v>
      </c>
      <c r="E300" s="71" t="s">
        <v>261</v>
      </c>
      <c r="F300" s="64"/>
      <c r="G300" s="21"/>
      <c r="H300" s="21"/>
      <c r="I300" s="21"/>
      <c r="J300" s="21"/>
      <c r="K300" s="21"/>
      <c r="L300" s="21"/>
      <c r="M300" s="21"/>
      <c r="N300" s="21"/>
      <c r="O300" s="21"/>
    </row>
    <row r="301" spans="1:15" ht="51" customHeight="1" x14ac:dyDescent="0.25">
      <c r="A301" s="64"/>
      <c r="B301" s="64"/>
      <c r="C301" s="64"/>
      <c r="D301" s="64"/>
      <c r="E301" s="71" t="s">
        <v>180</v>
      </c>
      <c r="F301" s="64"/>
      <c r="G301" s="21"/>
      <c r="H301" s="21"/>
      <c r="I301" s="21"/>
      <c r="J301" s="21"/>
      <c r="K301" s="21"/>
      <c r="L301" s="21"/>
      <c r="M301" s="21"/>
      <c r="N301" s="21"/>
      <c r="O301" s="21"/>
    </row>
    <row r="302" spans="1:15" x14ac:dyDescent="0.25">
      <c r="A302" s="64"/>
      <c r="B302" s="64"/>
      <c r="C302" s="64"/>
      <c r="D302" s="64"/>
      <c r="E302" s="71" t="s">
        <v>181</v>
      </c>
      <c r="F302" s="64"/>
      <c r="G302" s="21"/>
      <c r="H302" s="21"/>
      <c r="I302" s="21"/>
      <c r="J302" s="21"/>
      <c r="K302" s="21"/>
      <c r="L302" s="21"/>
      <c r="M302" s="21"/>
      <c r="N302" s="21"/>
      <c r="O302" s="21"/>
    </row>
    <row r="303" spans="1:15" x14ac:dyDescent="0.25">
      <c r="A303" s="64"/>
      <c r="B303" s="64"/>
      <c r="C303" s="64"/>
      <c r="D303" s="64"/>
      <c r="E303" s="71" t="s">
        <v>181</v>
      </c>
      <c r="F303" s="64"/>
      <c r="G303" s="21"/>
      <c r="H303" s="21"/>
      <c r="I303" s="21"/>
      <c r="J303" s="21"/>
      <c r="K303" s="21"/>
      <c r="L303" s="21"/>
      <c r="M303" s="21"/>
      <c r="N303" s="21"/>
      <c r="O303" s="21"/>
    </row>
    <row r="304" spans="1:15" x14ac:dyDescent="0.25">
      <c r="A304" s="64">
        <v>2455</v>
      </c>
      <c r="B304" s="64" t="s">
        <v>9</v>
      </c>
      <c r="C304" s="64">
        <v>5</v>
      </c>
      <c r="D304" s="64">
        <v>5</v>
      </c>
      <c r="E304" s="71" t="s">
        <v>262</v>
      </c>
      <c r="F304" s="64"/>
      <c r="G304" s="21"/>
      <c r="H304" s="21"/>
      <c r="I304" s="21"/>
      <c r="J304" s="21"/>
      <c r="K304" s="21"/>
      <c r="L304" s="21"/>
      <c r="M304" s="21"/>
      <c r="N304" s="21"/>
      <c r="O304" s="21"/>
    </row>
    <row r="305" spans="1:15" ht="40.5" x14ac:dyDescent="0.25">
      <c r="A305" s="64"/>
      <c r="B305" s="64"/>
      <c r="C305" s="64"/>
      <c r="D305" s="64"/>
      <c r="E305" s="71" t="s">
        <v>180</v>
      </c>
      <c r="F305" s="64"/>
      <c r="G305" s="21"/>
      <c r="H305" s="21"/>
      <c r="I305" s="21"/>
      <c r="J305" s="21"/>
      <c r="K305" s="21"/>
      <c r="L305" s="21"/>
      <c r="M305" s="21"/>
      <c r="N305" s="21"/>
      <c r="O305" s="21"/>
    </row>
    <row r="306" spans="1:15" x14ac:dyDescent="0.25">
      <c r="A306" s="64"/>
      <c r="B306" s="64"/>
      <c r="C306" s="64"/>
      <c r="D306" s="64"/>
      <c r="E306" s="71" t="s">
        <v>181</v>
      </c>
      <c r="F306" s="64"/>
      <c r="G306" s="21"/>
      <c r="H306" s="21"/>
      <c r="I306" s="21"/>
      <c r="J306" s="21"/>
      <c r="K306" s="21"/>
      <c r="L306" s="21"/>
      <c r="M306" s="21"/>
      <c r="N306" s="21"/>
      <c r="O306" s="21"/>
    </row>
    <row r="307" spans="1:15" ht="52.5" customHeight="1" x14ac:dyDescent="0.25">
      <c r="A307" s="64"/>
      <c r="B307" s="64"/>
      <c r="C307" s="64"/>
      <c r="D307" s="64"/>
      <c r="E307" s="71" t="s">
        <v>181</v>
      </c>
      <c r="F307" s="64"/>
      <c r="G307" s="21"/>
      <c r="H307" s="21"/>
      <c r="I307" s="21"/>
      <c r="J307" s="21"/>
      <c r="K307" s="21"/>
      <c r="L307" s="21"/>
      <c r="M307" s="21"/>
      <c r="N307" s="21"/>
      <c r="O307" s="21"/>
    </row>
    <row r="308" spans="1:15" x14ac:dyDescent="0.25">
      <c r="A308" s="64">
        <v>2460</v>
      </c>
      <c r="B308" s="64" t="s">
        <v>9</v>
      </c>
      <c r="C308" s="64">
        <v>6</v>
      </c>
      <c r="D308" s="64">
        <v>0</v>
      </c>
      <c r="E308" s="71" t="s">
        <v>263</v>
      </c>
      <c r="F308" s="64"/>
      <c r="G308" s="21"/>
      <c r="H308" s="21"/>
      <c r="I308" s="21"/>
      <c r="J308" s="21"/>
      <c r="K308" s="21"/>
      <c r="L308" s="21"/>
      <c r="M308" s="21"/>
      <c r="N308" s="21"/>
      <c r="O308" s="21"/>
    </row>
    <row r="309" spans="1:15" x14ac:dyDescent="0.25">
      <c r="A309" s="64"/>
      <c r="B309" s="64"/>
      <c r="C309" s="64"/>
      <c r="D309" s="64"/>
      <c r="E309" s="71" t="s">
        <v>156</v>
      </c>
      <c r="F309" s="64"/>
      <c r="G309" s="21"/>
      <c r="H309" s="21"/>
      <c r="I309" s="21"/>
      <c r="J309" s="21"/>
      <c r="K309" s="21"/>
      <c r="L309" s="21"/>
      <c r="M309" s="21"/>
      <c r="N309" s="21"/>
      <c r="O309" s="21"/>
    </row>
    <row r="310" spans="1:15" x14ac:dyDescent="0.25">
      <c r="A310" s="64">
        <v>2461</v>
      </c>
      <c r="B310" s="64" t="s">
        <v>9</v>
      </c>
      <c r="C310" s="64">
        <v>6</v>
      </c>
      <c r="D310" s="64">
        <v>1</v>
      </c>
      <c r="E310" s="71" t="s">
        <v>264</v>
      </c>
      <c r="F310" s="64"/>
      <c r="G310" s="21"/>
      <c r="H310" s="21"/>
      <c r="I310" s="21"/>
      <c r="J310" s="21"/>
      <c r="K310" s="21"/>
      <c r="L310" s="21"/>
      <c r="M310" s="21"/>
      <c r="N310" s="21"/>
      <c r="O310" s="21"/>
    </row>
    <row r="311" spans="1:15" ht="40.5" x14ac:dyDescent="0.25">
      <c r="A311" s="64"/>
      <c r="B311" s="64"/>
      <c r="C311" s="64"/>
      <c r="D311" s="64"/>
      <c r="E311" s="71" t="s">
        <v>180</v>
      </c>
      <c r="F311" s="64"/>
      <c r="G311" s="21"/>
      <c r="H311" s="21"/>
      <c r="I311" s="21"/>
      <c r="J311" s="21"/>
      <c r="K311" s="21"/>
      <c r="L311" s="21"/>
      <c r="M311" s="21"/>
      <c r="N311" s="21"/>
      <c r="O311" s="21"/>
    </row>
    <row r="312" spans="1:15" x14ac:dyDescent="0.25">
      <c r="A312" s="64"/>
      <c r="B312" s="64"/>
      <c r="C312" s="64"/>
      <c r="D312" s="64"/>
      <c r="E312" s="71" t="s">
        <v>181</v>
      </c>
      <c r="F312" s="64"/>
      <c r="G312" s="21"/>
      <c r="H312" s="21"/>
      <c r="I312" s="21"/>
      <c r="J312" s="21"/>
      <c r="K312" s="21"/>
      <c r="L312" s="21"/>
      <c r="M312" s="21"/>
      <c r="N312" s="21"/>
      <c r="O312" s="21"/>
    </row>
    <row r="313" spans="1:15" ht="52.5" customHeight="1" x14ac:dyDescent="0.25">
      <c r="A313" s="64"/>
      <c r="B313" s="64"/>
      <c r="C313" s="64"/>
      <c r="D313" s="64"/>
      <c r="E313" s="71" t="s">
        <v>181</v>
      </c>
      <c r="F313" s="64"/>
      <c r="G313" s="21"/>
      <c r="H313" s="21"/>
      <c r="I313" s="21"/>
      <c r="J313" s="21"/>
      <c r="K313" s="21"/>
      <c r="L313" s="21"/>
      <c r="M313" s="21"/>
      <c r="N313" s="21"/>
      <c r="O313" s="21"/>
    </row>
    <row r="314" spans="1:15" x14ac:dyDescent="0.25">
      <c r="A314" s="64">
        <v>2470</v>
      </c>
      <c r="B314" s="64" t="s">
        <v>9</v>
      </c>
      <c r="C314" s="64">
        <v>7</v>
      </c>
      <c r="D314" s="64">
        <v>0</v>
      </c>
      <c r="E314" s="71" t="s">
        <v>265</v>
      </c>
      <c r="F314" s="64"/>
      <c r="G314" s="21"/>
      <c r="H314" s="21"/>
      <c r="I314" s="21"/>
      <c r="J314" s="21"/>
      <c r="K314" s="21"/>
      <c r="L314" s="21"/>
      <c r="M314" s="21"/>
      <c r="N314" s="21"/>
      <c r="O314" s="21"/>
    </row>
    <row r="315" spans="1:15" x14ac:dyDescent="0.25">
      <c r="A315" s="64"/>
      <c r="B315" s="64"/>
      <c r="C315" s="64"/>
      <c r="D315" s="64"/>
      <c r="E315" s="71" t="s">
        <v>156</v>
      </c>
      <c r="F315" s="64"/>
      <c r="G315" s="21"/>
      <c r="H315" s="21"/>
      <c r="I315" s="21"/>
      <c r="J315" s="21"/>
      <c r="K315" s="21"/>
      <c r="L315" s="21"/>
      <c r="M315" s="21"/>
      <c r="N315" s="21"/>
      <c r="O315" s="21"/>
    </row>
    <row r="316" spans="1:15" ht="42" customHeight="1" x14ac:dyDescent="0.25">
      <c r="A316" s="64">
        <v>2471</v>
      </c>
      <c r="B316" s="64" t="s">
        <v>9</v>
      </c>
      <c r="C316" s="64">
        <v>7</v>
      </c>
      <c r="D316" s="64">
        <v>1</v>
      </c>
      <c r="E316" s="71" t="s">
        <v>266</v>
      </c>
      <c r="F316" s="64"/>
      <c r="G316" s="21"/>
      <c r="H316" s="21"/>
      <c r="I316" s="21"/>
      <c r="J316" s="21"/>
      <c r="K316" s="21"/>
      <c r="L316" s="21"/>
      <c r="M316" s="21"/>
      <c r="N316" s="21"/>
      <c r="O316" s="21"/>
    </row>
    <row r="317" spans="1:15" ht="51.75" customHeight="1" x14ac:dyDescent="0.25">
      <c r="A317" s="64"/>
      <c r="B317" s="64"/>
      <c r="C317" s="64"/>
      <c r="D317" s="64"/>
      <c r="E317" s="71" t="s">
        <v>180</v>
      </c>
      <c r="F317" s="64"/>
      <c r="G317" s="21"/>
      <c r="H317" s="21"/>
      <c r="I317" s="21"/>
      <c r="J317" s="21"/>
      <c r="K317" s="21"/>
      <c r="L317" s="21"/>
      <c r="M317" s="21"/>
      <c r="N317" s="21"/>
      <c r="O317" s="21"/>
    </row>
    <row r="318" spans="1:15" x14ac:dyDescent="0.25">
      <c r="A318" s="64"/>
      <c r="B318" s="64"/>
      <c r="C318" s="64"/>
      <c r="D318" s="64"/>
      <c r="E318" s="71" t="s">
        <v>181</v>
      </c>
      <c r="F318" s="64"/>
      <c r="G318" s="21"/>
      <c r="H318" s="21"/>
      <c r="I318" s="21"/>
      <c r="J318" s="21"/>
      <c r="K318" s="21"/>
      <c r="L318" s="21"/>
      <c r="M318" s="21"/>
      <c r="N318" s="21"/>
      <c r="O318" s="21"/>
    </row>
    <row r="319" spans="1:15" x14ac:dyDescent="0.25">
      <c r="A319" s="64"/>
      <c r="B319" s="64"/>
      <c r="C319" s="64"/>
      <c r="D319" s="64"/>
      <c r="E319" s="71" t="s">
        <v>181</v>
      </c>
      <c r="F319" s="64"/>
      <c r="G319" s="21"/>
      <c r="H319" s="21"/>
      <c r="I319" s="21"/>
      <c r="J319" s="21"/>
      <c r="K319" s="21"/>
      <c r="L319" s="21"/>
      <c r="M319" s="21"/>
      <c r="N319" s="21"/>
      <c r="O319" s="21"/>
    </row>
    <row r="320" spans="1:15" x14ac:dyDescent="0.25">
      <c r="A320" s="64">
        <v>2472</v>
      </c>
      <c r="B320" s="64" t="s">
        <v>9</v>
      </c>
      <c r="C320" s="64">
        <v>7</v>
      </c>
      <c r="D320" s="64">
        <v>2</v>
      </c>
      <c r="E320" s="71" t="s">
        <v>267</v>
      </c>
      <c r="F320" s="64"/>
      <c r="G320" s="21"/>
      <c r="H320" s="21"/>
      <c r="I320" s="21"/>
      <c r="J320" s="21"/>
      <c r="K320" s="21"/>
      <c r="L320" s="21"/>
      <c r="M320" s="21"/>
      <c r="N320" s="21"/>
      <c r="O320" s="21"/>
    </row>
    <row r="321" spans="1:15" ht="51" customHeight="1" x14ac:dyDescent="0.25">
      <c r="A321" s="64"/>
      <c r="B321" s="64"/>
      <c r="C321" s="64"/>
      <c r="D321" s="64"/>
      <c r="E321" s="71" t="s">
        <v>180</v>
      </c>
      <c r="F321" s="64"/>
      <c r="G321" s="21"/>
      <c r="H321" s="21"/>
      <c r="I321" s="21"/>
      <c r="J321" s="21"/>
      <c r="K321" s="21"/>
      <c r="L321" s="21"/>
      <c r="M321" s="21"/>
      <c r="N321" s="21"/>
      <c r="O321" s="21"/>
    </row>
    <row r="322" spans="1:15" x14ac:dyDescent="0.25">
      <c r="A322" s="64"/>
      <c r="B322" s="64"/>
      <c r="C322" s="64"/>
      <c r="D322" s="64"/>
      <c r="E322" s="71" t="s">
        <v>181</v>
      </c>
      <c r="F322" s="64"/>
      <c r="G322" s="21"/>
      <c r="H322" s="21"/>
      <c r="I322" s="21"/>
      <c r="J322" s="21"/>
      <c r="K322" s="21"/>
      <c r="L322" s="21"/>
      <c r="M322" s="21"/>
      <c r="N322" s="21"/>
      <c r="O322" s="21"/>
    </row>
    <row r="323" spans="1:15" x14ac:dyDescent="0.25">
      <c r="A323" s="64"/>
      <c r="B323" s="64"/>
      <c r="C323" s="64"/>
      <c r="D323" s="64"/>
      <c r="E323" s="71" t="s">
        <v>181</v>
      </c>
      <c r="F323" s="64"/>
      <c r="G323" s="21"/>
      <c r="H323" s="21"/>
      <c r="I323" s="21"/>
      <c r="J323" s="21"/>
      <c r="K323" s="21"/>
      <c r="L323" s="21"/>
      <c r="M323" s="21"/>
      <c r="N323" s="21"/>
      <c r="O323" s="21"/>
    </row>
    <row r="324" spans="1:15" x14ac:dyDescent="0.25">
      <c r="A324" s="64">
        <v>2473</v>
      </c>
      <c r="B324" s="64" t="s">
        <v>9</v>
      </c>
      <c r="C324" s="64">
        <v>7</v>
      </c>
      <c r="D324" s="64">
        <v>3</v>
      </c>
      <c r="E324" s="71" t="s">
        <v>268</v>
      </c>
      <c r="F324" s="64"/>
      <c r="G324" s="21"/>
      <c r="H324" s="21"/>
      <c r="I324" s="21"/>
      <c r="J324" s="21"/>
      <c r="K324" s="21"/>
      <c r="L324" s="21"/>
      <c r="M324" s="21"/>
      <c r="N324" s="21"/>
      <c r="O324" s="21"/>
    </row>
    <row r="325" spans="1:15" ht="51" customHeight="1" x14ac:dyDescent="0.25">
      <c r="A325" s="64"/>
      <c r="B325" s="64"/>
      <c r="C325" s="64"/>
      <c r="D325" s="64"/>
      <c r="E325" s="71" t="s">
        <v>180</v>
      </c>
      <c r="F325" s="64"/>
      <c r="G325" s="21"/>
      <c r="H325" s="21"/>
      <c r="I325" s="21"/>
      <c r="J325" s="21"/>
      <c r="K325" s="21"/>
      <c r="L325" s="21"/>
      <c r="M325" s="21"/>
      <c r="N325" s="21"/>
      <c r="O325" s="21"/>
    </row>
    <row r="326" spans="1:15" x14ac:dyDescent="0.25">
      <c r="A326" s="64"/>
      <c r="B326" s="64"/>
      <c r="C326" s="64"/>
      <c r="D326" s="64"/>
      <c r="E326" s="71" t="s">
        <v>181</v>
      </c>
      <c r="F326" s="64"/>
      <c r="G326" s="21"/>
      <c r="H326" s="21"/>
      <c r="I326" s="21"/>
      <c r="J326" s="21"/>
      <c r="K326" s="21"/>
      <c r="L326" s="21"/>
      <c r="M326" s="21"/>
      <c r="N326" s="21"/>
      <c r="O326" s="21"/>
    </row>
    <row r="327" spans="1:15" x14ac:dyDescent="0.25">
      <c r="A327" s="64"/>
      <c r="B327" s="64"/>
      <c r="C327" s="64"/>
      <c r="D327" s="64"/>
      <c r="E327" s="71" t="s">
        <v>181</v>
      </c>
      <c r="F327" s="64"/>
      <c r="G327" s="21"/>
      <c r="H327" s="21"/>
      <c r="I327" s="21"/>
      <c r="J327" s="21"/>
      <c r="K327" s="21"/>
      <c r="L327" s="21"/>
      <c r="M327" s="21"/>
      <c r="N327" s="21"/>
      <c r="O327" s="21"/>
    </row>
    <row r="328" spans="1:15" ht="50.25" customHeight="1" x14ac:dyDescent="0.25">
      <c r="A328" s="64">
        <v>2474</v>
      </c>
      <c r="B328" s="64" t="s">
        <v>9</v>
      </c>
      <c r="C328" s="64">
        <v>7</v>
      </c>
      <c r="D328" s="64">
        <v>4</v>
      </c>
      <c r="E328" s="71" t="s">
        <v>269</v>
      </c>
      <c r="F328" s="64"/>
      <c r="G328" s="21"/>
      <c r="H328" s="21"/>
      <c r="I328" s="21"/>
      <c r="J328" s="21"/>
      <c r="K328" s="21"/>
      <c r="L328" s="21"/>
      <c r="M328" s="21"/>
      <c r="N328" s="21"/>
      <c r="O328" s="21"/>
    </row>
    <row r="329" spans="1:15" ht="40.5" x14ac:dyDescent="0.25">
      <c r="A329" s="64"/>
      <c r="B329" s="64"/>
      <c r="C329" s="64"/>
      <c r="D329" s="64"/>
      <c r="E329" s="71" t="s">
        <v>180</v>
      </c>
      <c r="F329" s="64"/>
      <c r="G329" s="21"/>
      <c r="H329" s="21"/>
      <c r="I329" s="21"/>
      <c r="J329" s="21"/>
      <c r="K329" s="21"/>
      <c r="L329" s="21"/>
      <c r="M329" s="21"/>
      <c r="N329" s="21"/>
      <c r="O329" s="21"/>
    </row>
    <row r="330" spans="1:15" ht="64.5" customHeight="1" x14ac:dyDescent="0.25">
      <c r="A330" s="64"/>
      <c r="B330" s="64"/>
      <c r="C330" s="64"/>
      <c r="D330" s="64"/>
      <c r="E330" s="71" t="s">
        <v>181</v>
      </c>
      <c r="F330" s="64"/>
      <c r="G330" s="21"/>
      <c r="H330" s="21"/>
      <c r="I330" s="21"/>
      <c r="J330" s="21"/>
      <c r="K330" s="21"/>
      <c r="L330" s="21"/>
      <c r="M330" s="21"/>
      <c r="N330" s="21"/>
      <c r="O330" s="21"/>
    </row>
    <row r="331" spans="1:15" ht="51.75" customHeight="1" x14ac:dyDescent="0.25">
      <c r="A331" s="64"/>
      <c r="B331" s="64"/>
      <c r="C331" s="64"/>
      <c r="D331" s="64"/>
      <c r="E331" s="71" t="s">
        <v>181</v>
      </c>
      <c r="F331" s="64"/>
      <c r="G331" s="21"/>
      <c r="H331" s="21"/>
      <c r="I331" s="21"/>
      <c r="J331" s="21"/>
      <c r="K331" s="21"/>
      <c r="L331" s="21"/>
      <c r="M331" s="21"/>
      <c r="N331" s="21"/>
      <c r="O331" s="21"/>
    </row>
    <row r="332" spans="1:15" ht="27" x14ac:dyDescent="0.25">
      <c r="A332" s="64">
        <v>2480</v>
      </c>
      <c r="B332" s="64" t="s">
        <v>9</v>
      </c>
      <c r="C332" s="64">
        <v>8</v>
      </c>
      <c r="D332" s="64">
        <v>0</v>
      </c>
      <c r="E332" s="71" t="s">
        <v>270</v>
      </c>
      <c r="F332" s="64"/>
      <c r="G332" s="21"/>
      <c r="H332" s="21"/>
      <c r="I332" s="21"/>
      <c r="J332" s="21"/>
      <c r="K332" s="21"/>
      <c r="L332" s="21"/>
      <c r="M332" s="21"/>
      <c r="N332" s="21"/>
      <c r="O332" s="21"/>
    </row>
    <row r="333" spans="1:15" x14ac:dyDescent="0.25">
      <c r="A333" s="64"/>
      <c r="B333" s="64"/>
      <c r="C333" s="64"/>
      <c r="D333" s="64"/>
      <c r="E333" s="71" t="s">
        <v>156</v>
      </c>
      <c r="F333" s="64"/>
      <c r="G333" s="21"/>
      <c r="H333" s="21"/>
      <c r="I333" s="21"/>
      <c r="J333" s="21"/>
      <c r="K333" s="21"/>
      <c r="L333" s="21"/>
      <c r="M333" s="21"/>
      <c r="N333" s="21"/>
      <c r="O333" s="21"/>
    </row>
    <row r="334" spans="1:15" ht="67.5" customHeight="1" x14ac:dyDescent="0.25">
      <c r="A334" s="64">
        <v>2481</v>
      </c>
      <c r="B334" s="64" t="s">
        <v>9</v>
      </c>
      <c r="C334" s="64">
        <v>8</v>
      </c>
      <c r="D334" s="64">
        <v>1</v>
      </c>
      <c r="E334" s="71" t="s">
        <v>271</v>
      </c>
      <c r="F334" s="64"/>
      <c r="G334" s="21"/>
      <c r="H334" s="21"/>
      <c r="I334" s="21"/>
      <c r="J334" s="21"/>
      <c r="K334" s="21"/>
      <c r="L334" s="21"/>
      <c r="M334" s="21"/>
      <c r="N334" s="21"/>
      <c r="O334" s="21"/>
    </row>
    <row r="335" spans="1:15" ht="54" customHeight="1" x14ac:dyDescent="0.25">
      <c r="A335" s="64"/>
      <c r="B335" s="64"/>
      <c r="C335" s="64"/>
      <c r="D335" s="64"/>
      <c r="E335" s="71" t="s">
        <v>180</v>
      </c>
      <c r="F335" s="64"/>
      <c r="G335" s="21"/>
      <c r="H335" s="21"/>
      <c r="I335" s="21"/>
      <c r="J335" s="21"/>
      <c r="K335" s="21"/>
      <c r="L335" s="21"/>
      <c r="M335" s="21"/>
      <c r="N335" s="21"/>
      <c r="O335" s="21"/>
    </row>
    <row r="336" spans="1:15" x14ac:dyDescent="0.25">
      <c r="A336" s="64"/>
      <c r="B336" s="64"/>
      <c r="C336" s="64"/>
      <c r="D336" s="64"/>
      <c r="E336" s="71" t="s">
        <v>181</v>
      </c>
      <c r="F336" s="64"/>
      <c r="G336" s="21"/>
      <c r="H336" s="21"/>
      <c r="I336" s="21"/>
      <c r="J336" s="21"/>
      <c r="K336" s="21"/>
      <c r="L336" s="21"/>
      <c r="M336" s="21"/>
      <c r="N336" s="21"/>
      <c r="O336" s="21"/>
    </row>
    <row r="337" spans="1:15" x14ac:dyDescent="0.25">
      <c r="A337" s="64"/>
      <c r="B337" s="64"/>
      <c r="C337" s="64"/>
      <c r="D337" s="64"/>
      <c r="E337" s="71" t="s">
        <v>181</v>
      </c>
      <c r="F337" s="64"/>
      <c r="G337" s="21"/>
      <c r="H337" s="21"/>
      <c r="I337" s="21"/>
      <c r="J337" s="21"/>
      <c r="K337" s="21"/>
      <c r="L337" s="21"/>
      <c r="M337" s="21"/>
      <c r="N337" s="21"/>
      <c r="O337" s="21"/>
    </row>
    <row r="338" spans="1:15" ht="40.5" x14ac:dyDescent="0.25">
      <c r="A338" s="64">
        <v>2482</v>
      </c>
      <c r="B338" s="64" t="s">
        <v>9</v>
      </c>
      <c r="C338" s="64">
        <v>8</v>
      </c>
      <c r="D338" s="64">
        <v>2</v>
      </c>
      <c r="E338" s="71" t="s">
        <v>272</v>
      </c>
      <c r="F338" s="64"/>
      <c r="G338" s="21"/>
      <c r="H338" s="21"/>
      <c r="I338" s="21"/>
      <c r="J338" s="21"/>
      <c r="K338" s="21"/>
      <c r="L338" s="21"/>
      <c r="M338" s="21"/>
      <c r="N338" s="21"/>
      <c r="O338" s="21"/>
    </row>
    <row r="339" spans="1:15" ht="40.5" x14ac:dyDescent="0.25">
      <c r="A339" s="64"/>
      <c r="B339" s="64"/>
      <c r="C339" s="64"/>
      <c r="D339" s="64"/>
      <c r="E339" s="71" t="s">
        <v>180</v>
      </c>
      <c r="F339" s="64"/>
      <c r="G339" s="21"/>
      <c r="H339" s="21"/>
      <c r="I339" s="21"/>
      <c r="J339" s="21"/>
      <c r="K339" s="21"/>
      <c r="L339" s="21"/>
      <c r="M339" s="21"/>
      <c r="N339" s="21"/>
      <c r="O339" s="21"/>
    </row>
    <row r="340" spans="1:15" x14ac:dyDescent="0.25">
      <c r="A340" s="64"/>
      <c r="B340" s="64"/>
      <c r="C340" s="64"/>
      <c r="D340" s="64"/>
      <c r="E340" s="71" t="s">
        <v>181</v>
      </c>
      <c r="F340" s="64"/>
      <c r="G340" s="21"/>
      <c r="H340" s="21"/>
      <c r="I340" s="21"/>
      <c r="J340" s="21"/>
      <c r="K340" s="21"/>
      <c r="L340" s="21"/>
      <c r="M340" s="21"/>
      <c r="N340" s="21"/>
      <c r="O340" s="21"/>
    </row>
    <row r="341" spans="1:15" x14ac:dyDescent="0.25">
      <c r="A341" s="64"/>
      <c r="B341" s="64"/>
      <c r="C341" s="64"/>
      <c r="D341" s="64"/>
      <c r="E341" s="71" t="s">
        <v>181</v>
      </c>
      <c r="F341" s="64"/>
      <c r="G341" s="21"/>
      <c r="H341" s="21"/>
      <c r="I341" s="21"/>
      <c r="J341" s="21"/>
      <c r="K341" s="21"/>
      <c r="L341" s="21"/>
      <c r="M341" s="21"/>
      <c r="N341" s="21"/>
      <c r="O341" s="21"/>
    </row>
    <row r="342" spans="1:15" ht="27" x14ac:dyDescent="0.25">
      <c r="A342" s="64">
        <v>2483</v>
      </c>
      <c r="B342" s="64" t="s">
        <v>9</v>
      </c>
      <c r="C342" s="64">
        <v>8</v>
      </c>
      <c r="D342" s="64">
        <v>3</v>
      </c>
      <c r="E342" s="71" t="s">
        <v>273</v>
      </c>
      <c r="F342" s="64"/>
      <c r="G342" s="21"/>
      <c r="H342" s="21"/>
      <c r="I342" s="21"/>
      <c r="J342" s="21"/>
      <c r="K342" s="21"/>
      <c r="L342" s="21"/>
      <c r="M342" s="21"/>
      <c r="N342" s="21"/>
      <c r="O342" s="21"/>
    </row>
    <row r="343" spans="1:15" ht="56.25" customHeight="1" x14ac:dyDescent="0.25">
      <c r="A343" s="64"/>
      <c r="B343" s="64"/>
      <c r="C343" s="64"/>
      <c r="D343" s="64"/>
      <c r="E343" s="71" t="s">
        <v>180</v>
      </c>
      <c r="F343" s="64"/>
      <c r="G343" s="21"/>
      <c r="H343" s="21"/>
      <c r="I343" s="21"/>
      <c r="J343" s="21"/>
      <c r="K343" s="21"/>
      <c r="L343" s="21"/>
      <c r="M343" s="21"/>
      <c r="N343" s="21"/>
      <c r="O343" s="21"/>
    </row>
    <row r="344" spans="1:15" x14ac:dyDescent="0.25">
      <c r="A344" s="64"/>
      <c r="B344" s="64"/>
      <c r="C344" s="64"/>
      <c r="D344" s="64"/>
      <c r="E344" s="71" t="s">
        <v>181</v>
      </c>
      <c r="F344" s="64"/>
      <c r="G344" s="21"/>
      <c r="H344" s="21"/>
      <c r="I344" s="21"/>
      <c r="J344" s="21"/>
      <c r="K344" s="21"/>
      <c r="L344" s="21"/>
      <c r="M344" s="21"/>
      <c r="N344" s="21"/>
      <c r="O344" s="21"/>
    </row>
    <row r="345" spans="1:15" x14ac:dyDescent="0.25">
      <c r="A345" s="64"/>
      <c r="B345" s="64"/>
      <c r="C345" s="64"/>
      <c r="D345" s="64"/>
      <c r="E345" s="71" t="s">
        <v>181</v>
      </c>
      <c r="F345" s="64"/>
      <c r="G345" s="21"/>
      <c r="H345" s="21"/>
      <c r="I345" s="21"/>
      <c r="J345" s="21"/>
      <c r="K345" s="21"/>
      <c r="L345" s="21"/>
      <c r="M345" s="21"/>
      <c r="N345" s="21"/>
      <c r="O345" s="21"/>
    </row>
    <row r="346" spans="1:15" ht="44.25" customHeight="1" x14ac:dyDescent="0.25">
      <c r="A346" s="64">
        <v>2484</v>
      </c>
      <c r="B346" s="64" t="s">
        <v>9</v>
      </c>
      <c r="C346" s="64">
        <v>8</v>
      </c>
      <c r="D346" s="64">
        <v>4</v>
      </c>
      <c r="E346" s="71" t="s">
        <v>274</v>
      </c>
      <c r="F346" s="64"/>
      <c r="G346" s="21"/>
      <c r="H346" s="21"/>
      <c r="I346" s="21"/>
      <c r="J346" s="21"/>
      <c r="K346" s="21"/>
      <c r="L346" s="21"/>
      <c r="M346" s="21"/>
      <c r="N346" s="21"/>
      <c r="O346" s="21"/>
    </row>
    <row r="347" spans="1:15" ht="40.5" x14ac:dyDescent="0.25">
      <c r="A347" s="64"/>
      <c r="B347" s="64"/>
      <c r="C347" s="64"/>
      <c r="D347" s="64"/>
      <c r="E347" s="71" t="s">
        <v>180</v>
      </c>
      <c r="F347" s="64"/>
      <c r="G347" s="21"/>
      <c r="H347" s="21"/>
      <c r="I347" s="21"/>
      <c r="J347" s="21"/>
      <c r="K347" s="21"/>
      <c r="L347" s="21"/>
      <c r="M347" s="21"/>
      <c r="N347" s="21"/>
      <c r="O347" s="21"/>
    </row>
    <row r="348" spans="1:15" ht="46.5" customHeight="1" x14ac:dyDescent="0.25">
      <c r="A348" s="64"/>
      <c r="B348" s="64"/>
      <c r="C348" s="64"/>
      <c r="D348" s="64"/>
      <c r="E348" s="71" t="s">
        <v>181</v>
      </c>
      <c r="F348" s="64"/>
      <c r="G348" s="21"/>
      <c r="H348" s="21"/>
      <c r="I348" s="21"/>
      <c r="J348" s="21"/>
      <c r="K348" s="21"/>
      <c r="L348" s="21"/>
      <c r="M348" s="21"/>
      <c r="N348" s="21"/>
      <c r="O348" s="21"/>
    </row>
    <row r="349" spans="1:15" ht="48.75" customHeight="1" x14ac:dyDescent="0.25">
      <c r="A349" s="64"/>
      <c r="B349" s="64"/>
      <c r="C349" s="64"/>
      <c r="D349" s="64"/>
      <c r="E349" s="71" t="s">
        <v>181</v>
      </c>
      <c r="F349" s="64"/>
      <c r="G349" s="21"/>
      <c r="H349" s="21"/>
      <c r="I349" s="21"/>
      <c r="J349" s="21"/>
      <c r="K349" s="21"/>
      <c r="L349" s="21"/>
      <c r="M349" s="21"/>
      <c r="N349" s="21"/>
      <c r="O349" s="21"/>
    </row>
    <row r="350" spans="1:15" s="96" customFormat="1" ht="28.5" x14ac:dyDescent="0.25">
      <c r="A350" s="158">
        <v>2490</v>
      </c>
      <c r="B350" s="158" t="s">
        <v>9</v>
      </c>
      <c r="C350" s="158">
        <v>9</v>
      </c>
      <c r="D350" s="158">
        <v>0</v>
      </c>
      <c r="E350" s="161" t="s">
        <v>278</v>
      </c>
      <c r="F350" s="158"/>
      <c r="G350" s="160">
        <f>SUM(G352)</f>
        <v>-751201.71010000003</v>
      </c>
      <c r="H350" s="160">
        <f t="shared" ref="H350:O350" si="36">SUM(H352)</f>
        <v>-174959.2</v>
      </c>
      <c r="I350" s="160">
        <f t="shared" si="36"/>
        <v>-174959.2</v>
      </c>
      <c r="J350" s="160">
        <f t="shared" si="36"/>
        <v>-2454078</v>
      </c>
      <c r="K350" s="160">
        <f t="shared" si="36"/>
        <v>0</v>
      </c>
      <c r="L350" s="160">
        <f t="shared" si="36"/>
        <v>-2454078</v>
      </c>
      <c r="M350" s="160">
        <f t="shared" si="36"/>
        <v>-1702876.2899</v>
      </c>
      <c r="N350" s="160">
        <f t="shared" si="36"/>
        <v>-2279118.7999999998</v>
      </c>
      <c r="O350" s="160">
        <f t="shared" si="36"/>
        <v>-2279118.7999999998</v>
      </c>
    </row>
    <row r="351" spans="1:15" x14ac:dyDescent="0.25">
      <c r="A351" s="64"/>
      <c r="B351" s="64"/>
      <c r="C351" s="64"/>
      <c r="D351" s="64"/>
      <c r="E351" s="71" t="s">
        <v>156</v>
      </c>
      <c r="F351" s="64"/>
      <c r="G351" s="21"/>
      <c r="H351" s="21"/>
      <c r="I351" s="21"/>
      <c r="J351" s="21"/>
      <c r="K351" s="21"/>
      <c r="L351" s="21"/>
      <c r="M351" s="21"/>
      <c r="N351" s="21"/>
      <c r="O351" s="21"/>
    </row>
    <row r="352" spans="1:15" ht="27" x14ac:dyDescent="0.25">
      <c r="A352" s="64">
        <v>2491</v>
      </c>
      <c r="B352" s="64" t="s">
        <v>9</v>
      </c>
      <c r="C352" s="64">
        <v>9</v>
      </c>
      <c r="D352" s="64">
        <v>1</v>
      </c>
      <c r="E352" s="71" t="s">
        <v>278</v>
      </c>
      <c r="F352" s="64"/>
      <c r="G352" s="21">
        <v>-751201.71010000003</v>
      </c>
      <c r="H352" s="21">
        <v>-174959.2</v>
      </c>
      <c r="I352" s="21">
        <v>-174959.2</v>
      </c>
      <c r="J352" s="21">
        <f>K352+L352</f>
        <v>-2454078</v>
      </c>
      <c r="K352" s="21"/>
      <c r="L352" s="21">
        <f>+'4.Gorcarakan ev tntesagitakan'!G350</f>
        <v>-2454078</v>
      </c>
      <c r="M352" s="21">
        <f t="shared" ref="M352:M374" si="37">+J352-G352</f>
        <v>-1702876.2899</v>
      </c>
      <c r="N352" s="21">
        <f t="shared" ref="N352:N374" si="38">+J352-H352</f>
        <v>-2279118.7999999998</v>
      </c>
      <c r="O352" s="21">
        <f t="shared" ref="O352:O374" si="39">+J352-I352</f>
        <v>-2279118.7999999998</v>
      </c>
    </row>
    <row r="353" spans="1:15" ht="40.5" x14ac:dyDescent="0.25">
      <c r="A353" s="64"/>
      <c r="B353" s="64"/>
      <c r="C353" s="64"/>
      <c r="D353" s="64"/>
      <c r="E353" s="71" t="s">
        <v>180</v>
      </c>
      <c r="F353" s="64"/>
      <c r="G353" s="21"/>
      <c r="H353" s="21"/>
      <c r="I353" s="21"/>
      <c r="J353" s="21"/>
      <c r="K353" s="21"/>
      <c r="L353" s="21"/>
      <c r="M353" s="21"/>
      <c r="N353" s="21"/>
      <c r="O353" s="21"/>
    </row>
    <row r="354" spans="1:15" x14ac:dyDescent="0.25">
      <c r="A354" s="64"/>
      <c r="B354" s="64"/>
      <c r="C354" s="64"/>
      <c r="D354" s="64"/>
      <c r="E354" s="71" t="s">
        <v>181</v>
      </c>
      <c r="F354" s="64"/>
      <c r="G354" s="21"/>
      <c r="H354" s="21"/>
      <c r="I354" s="21"/>
      <c r="J354" s="21"/>
      <c r="K354" s="21"/>
      <c r="L354" s="21"/>
      <c r="M354" s="21"/>
      <c r="N354" s="21"/>
      <c r="O354" s="21"/>
    </row>
    <row r="355" spans="1:15" x14ac:dyDescent="0.25">
      <c r="A355" s="64"/>
      <c r="B355" s="64"/>
      <c r="C355" s="64"/>
      <c r="D355" s="64"/>
      <c r="E355" s="71" t="s">
        <v>181</v>
      </c>
      <c r="F355" s="64"/>
      <c r="G355" s="21"/>
      <c r="H355" s="21"/>
      <c r="I355" s="21"/>
      <c r="J355" s="21"/>
      <c r="K355" s="21"/>
      <c r="L355" s="21"/>
      <c r="M355" s="21"/>
      <c r="N355" s="21"/>
      <c r="O355" s="21"/>
    </row>
    <row r="356" spans="1:15" s="96" customFormat="1" ht="28.5" x14ac:dyDescent="0.25">
      <c r="A356" s="158">
        <v>2500</v>
      </c>
      <c r="B356" s="158" t="s">
        <v>10</v>
      </c>
      <c r="C356" s="158">
        <v>0</v>
      </c>
      <c r="D356" s="158">
        <v>0</v>
      </c>
      <c r="E356" s="159" t="s">
        <v>899</v>
      </c>
      <c r="F356" s="158"/>
      <c r="G356" s="160">
        <f t="shared" ref="G356:O356" si="40">G358+G375+G381+G387+G393+G399</f>
        <v>508450.32750000001</v>
      </c>
      <c r="H356" s="160">
        <f t="shared" si="40"/>
        <v>624104.9</v>
      </c>
      <c r="I356" s="160">
        <f t="shared" si="40"/>
        <v>649832.9</v>
      </c>
      <c r="J356" s="160">
        <f t="shared" si="40"/>
        <v>780955.04599999986</v>
      </c>
      <c r="K356" s="160">
        <f t="shared" si="40"/>
        <v>773805.04599999986</v>
      </c>
      <c r="L356" s="160">
        <f t="shared" si="40"/>
        <v>7150</v>
      </c>
      <c r="M356" s="160">
        <f t="shared" si="40"/>
        <v>272504.7184999999</v>
      </c>
      <c r="N356" s="160">
        <f t="shared" si="40"/>
        <v>156850.14599999989</v>
      </c>
      <c r="O356" s="160">
        <f t="shared" si="40"/>
        <v>131122.14599999992</v>
      </c>
    </row>
    <row r="357" spans="1:15" ht="14.25" customHeight="1" x14ac:dyDescent="0.25">
      <c r="A357" s="64"/>
      <c r="B357" s="64"/>
      <c r="C357" s="64"/>
      <c r="D357" s="64"/>
      <c r="E357" s="71" t="s">
        <v>154</v>
      </c>
      <c r="F357" s="64"/>
      <c r="G357" s="21"/>
      <c r="H357" s="21"/>
      <c r="I357" s="21"/>
      <c r="J357" s="21"/>
      <c r="K357" s="21"/>
      <c r="L357" s="21"/>
      <c r="M357" s="21"/>
      <c r="N357" s="21"/>
      <c r="O357" s="21"/>
    </row>
    <row r="358" spans="1:15" s="96" customFormat="1" ht="18" customHeight="1" x14ac:dyDescent="0.25">
      <c r="A358" s="158">
        <v>2510</v>
      </c>
      <c r="B358" s="158" t="s">
        <v>10</v>
      </c>
      <c r="C358" s="158">
        <v>1</v>
      </c>
      <c r="D358" s="158">
        <v>0</v>
      </c>
      <c r="E358" s="161" t="s">
        <v>280</v>
      </c>
      <c r="F358" s="158"/>
      <c r="G358" s="160">
        <f>G360</f>
        <v>419058.71650000004</v>
      </c>
      <c r="H358" s="160">
        <f t="shared" ref="H358:O358" si="41">H360</f>
        <v>509462.4</v>
      </c>
      <c r="I358" s="160">
        <f t="shared" si="41"/>
        <v>529305.4</v>
      </c>
      <c r="J358" s="160">
        <f t="shared" si="41"/>
        <v>634337.24599999993</v>
      </c>
      <c r="K358" s="160">
        <f t="shared" si="41"/>
        <v>632337.24599999993</v>
      </c>
      <c r="L358" s="160">
        <f t="shared" si="41"/>
        <v>2000</v>
      </c>
      <c r="M358" s="160">
        <f t="shared" si="41"/>
        <v>215278.52949999989</v>
      </c>
      <c r="N358" s="160">
        <f t="shared" si="41"/>
        <v>124874.8459999999</v>
      </c>
      <c r="O358" s="160">
        <f t="shared" si="41"/>
        <v>105031.84599999992</v>
      </c>
    </row>
    <row r="359" spans="1:15" ht="16.5" customHeight="1" x14ac:dyDescent="0.25">
      <c r="A359" s="64"/>
      <c r="B359" s="64"/>
      <c r="C359" s="64"/>
      <c r="D359" s="64"/>
      <c r="E359" s="71" t="s">
        <v>156</v>
      </c>
      <c r="F359" s="64"/>
      <c r="G359" s="21"/>
      <c r="H359" s="21"/>
      <c r="I359" s="21"/>
      <c r="J359" s="21"/>
      <c r="K359" s="21"/>
      <c r="L359" s="21"/>
      <c r="M359" s="21"/>
      <c r="N359" s="21"/>
      <c r="O359" s="21"/>
    </row>
    <row r="360" spans="1:15" ht="18.75" customHeight="1" x14ac:dyDescent="0.25">
      <c r="A360" s="64">
        <v>2511</v>
      </c>
      <c r="B360" s="64" t="s">
        <v>10</v>
      </c>
      <c r="C360" s="64">
        <v>1</v>
      </c>
      <c r="D360" s="64">
        <v>1</v>
      </c>
      <c r="E360" s="71" t="s">
        <v>280</v>
      </c>
      <c r="F360" s="64"/>
      <c r="G360" s="21">
        <f t="shared" ref="G360:O360" si="42">SUM(G362:G374)</f>
        <v>419058.71650000004</v>
      </c>
      <c r="H360" s="21">
        <f t="shared" si="42"/>
        <v>509462.4</v>
      </c>
      <c r="I360" s="21">
        <f t="shared" si="42"/>
        <v>529305.4</v>
      </c>
      <c r="J360" s="21">
        <f t="shared" si="42"/>
        <v>634337.24599999993</v>
      </c>
      <c r="K360" s="21">
        <f t="shared" si="42"/>
        <v>632337.24599999993</v>
      </c>
      <c r="L360" s="21">
        <f t="shared" si="42"/>
        <v>2000</v>
      </c>
      <c r="M360" s="21">
        <f t="shared" si="42"/>
        <v>215278.52949999989</v>
      </c>
      <c r="N360" s="21">
        <f t="shared" si="42"/>
        <v>124874.8459999999</v>
      </c>
      <c r="O360" s="21">
        <f t="shared" si="42"/>
        <v>105031.84599999992</v>
      </c>
    </row>
    <row r="361" spans="1:15" ht="15" customHeight="1" x14ac:dyDescent="0.25">
      <c r="A361" s="64"/>
      <c r="B361" s="64"/>
      <c r="C361" s="64"/>
      <c r="D361" s="64"/>
      <c r="E361" s="71" t="s">
        <v>154</v>
      </c>
      <c r="F361" s="64"/>
      <c r="G361" s="21"/>
      <c r="H361" s="21"/>
      <c r="I361" s="21"/>
      <c r="J361" s="21"/>
      <c r="K361" s="21"/>
      <c r="L361" s="21"/>
      <c r="M361" s="21"/>
      <c r="N361" s="21"/>
      <c r="O361" s="21"/>
    </row>
    <row r="362" spans="1:15" ht="27" customHeight="1" x14ac:dyDescent="0.25">
      <c r="A362" s="64"/>
      <c r="B362" s="64"/>
      <c r="C362" s="64"/>
      <c r="D362" s="64"/>
      <c r="E362" s="71" t="s">
        <v>158</v>
      </c>
      <c r="F362" s="64" t="s">
        <v>20</v>
      </c>
      <c r="G362" s="21">
        <v>361292.04800000001</v>
      </c>
      <c r="H362" s="21">
        <v>416778</v>
      </c>
      <c r="I362" s="21">
        <v>441203</v>
      </c>
      <c r="J362" s="21">
        <f>K362+L362</f>
        <v>533704.61599999992</v>
      </c>
      <c r="K362" s="21">
        <f>+'4.Gorcarakan ev tntesagitakan'!G360</f>
        <v>533704.61599999992</v>
      </c>
      <c r="L362" s="21"/>
      <c r="M362" s="21">
        <f t="shared" si="37"/>
        <v>172412.56799999991</v>
      </c>
      <c r="N362" s="21">
        <f t="shared" si="38"/>
        <v>116926.61599999992</v>
      </c>
      <c r="O362" s="21">
        <f t="shared" si="39"/>
        <v>92501.615999999922</v>
      </c>
    </row>
    <row r="363" spans="1:15" ht="18" customHeight="1" x14ac:dyDescent="0.25">
      <c r="A363" s="64"/>
      <c r="B363" s="64"/>
      <c r="C363" s="64"/>
      <c r="D363" s="64"/>
      <c r="E363" s="71" t="s">
        <v>609</v>
      </c>
      <c r="F363" s="64" t="s">
        <v>30</v>
      </c>
      <c r="G363" s="21">
        <v>0</v>
      </c>
      <c r="H363" s="21">
        <v>2000</v>
      </c>
      <c r="I363" s="21">
        <v>500</v>
      </c>
      <c r="J363" s="21">
        <f t="shared" ref="J363:J374" si="43">K363+L363</f>
        <v>0</v>
      </c>
      <c r="K363" s="21">
        <f>+'4.Gorcarakan ev tntesagitakan'!G361</f>
        <v>0</v>
      </c>
      <c r="L363" s="21"/>
      <c r="M363" s="21">
        <f t="shared" si="37"/>
        <v>0</v>
      </c>
      <c r="N363" s="21">
        <f t="shared" si="38"/>
        <v>-2000</v>
      </c>
      <c r="O363" s="21">
        <f t="shared" si="39"/>
        <v>-500</v>
      </c>
    </row>
    <row r="364" spans="1:15" ht="18" customHeight="1" x14ac:dyDescent="0.25">
      <c r="A364" s="64"/>
      <c r="B364" s="64"/>
      <c r="C364" s="64"/>
      <c r="D364" s="64"/>
      <c r="E364" s="71" t="s">
        <v>552</v>
      </c>
      <c r="F364" s="64" t="s">
        <v>40</v>
      </c>
      <c r="G364" s="21">
        <v>9130.7000000000007</v>
      </c>
      <c r="H364" s="21">
        <v>12750</v>
      </c>
      <c r="I364" s="21">
        <v>9470</v>
      </c>
      <c r="J364" s="21">
        <f t="shared" si="43"/>
        <v>13022</v>
      </c>
      <c r="K364" s="21">
        <f>+'4.Gorcarakan ev tntesagitakan'!G362</f>
        <v>13022</v>
      </c>
      <c r="L364" s="21"/>
      <c r="M364" s="21">
        <f t="shared" si="37"/>
        <v>3891.2999999999993</v>
      </c>
      <c r="N364" s="21">
        <f t="shared" si="38"/>
        <v>272</v>
      </c>
      <c r="O364" s="21">
        <f t="shared" si="39"/>
        <v>3552</v>
      </c>
    </row>
    <row r="365" spans="1:15" ht="18" customHeight="1" x14ac:dyDescent="0.25">
      <c r="A365" s="64"/>
      <c r="B365" s="64"/>
      <c r="C365" s="64"/>
      <c r="D365" s="64"/>
      <c r="E365" s="71" t="s">
        <v>900</v>
      </c>
      <c r="F365" s="64">
        <v>4823</v>
      </c>
      <c r="G365" s="21">
        <v>481.05</v>
      </c>
      <c r="H365" s="21">
        <v>1200</v>
      </c>
      <c r="I365" s="21">
        <v>1700</v>
      </c>
      <c r="J365" s="21">
        <f t="shared" si="43"/>
        <v>900</v>
      </c>
      <c r="K365" s="21">
        <f>+'4.Gorcarakan ev tntesagitakan'!G363</f>
        <v>900</v>
      </c>
      <c r="L365" s="21"/>
      <c r="M365" s="21">
        <f t="shared" si="37"/>
        <v>418.95</v>
      </c>
      <c r="N365" s="21">
        <f t="shared" si="38"/>
        <v>-300</v>
      </c>
      <c r="O365" s="21">
        <f t="shared" si="39"/>
        <v>-800</v>
      </c>
    </row>
    <row r="366" spans="1:15" ht="18" customHeight="1" x14ac:dyDescent="0.25">
      <c r="A366" s="64"/>
      <c r="B366" s="64"/>
      <c r="C366" s="64"/>
      <c r="D366" s="64"/>
      <c r="E366" s="71" t="s">
        <v>554</v>
      </c>
      <c r="F366" s="64">
        <v>4213</v>
      </c>
      <c r="G366" s="21">
        <v>0</v>
      </c>
      <c r="H366" s="21">
        <v>0</v>
      </c>
      <c r="I366" s="21">
        <v>0</v>
      </c>
      <c r="J366" s="21">
        <f t="shared" si="43"/>
        <v>0</v>
      </c>
      <c r="K366" s="21"/>
      <c r="L366" s="21"/>
      <c r="M366" s="21">
        <f t="shared" si="37"/>
        <v>0</v>
      </c>
      <c r="N366" s="21">
        <f t="shared" si="38"/>
        <v>0</v>
      </c>
      <c r="O366" s="21">
        <f t="shared" si="39"/>
        <v>0</v>
      </c>
    </row>
    <row r="367" spans="1:15" ht="18.75" customHeight="1" x14ac:dyDescent="0.25">
      <c r="A367" s="64"/>
      <c r="B367" s="64"/>
      <c r="C367" s="64"/>
      <c r="D367" s="64"/>
      <c r="E367" s="71" t="s">
        <v>760</v>
      </c>
      <c r="F367" s="64" t="s">
        <v>29</v>
      </c>
      <c r="G367" s="21">
        <v>2031.5</v>
      </c>
      <c r="H367" s="21">
        <v>2894</v>
      </c>
      <c r="I367" s="21">
        <v>2894</v>
      </c>
      <c r="J367" s="21">
        <f t="shared" si="43"/>
        <v>600</v>
      </c>
      <c r="K367" s="21">
        <f>+'4.Gorcarakan ev tntesagitakan'!G364</f>
        <v>600</v>
      </c>
      <c r="L367" s="21"/>
      <c r="M367" s="21">
        <f t="shared" si="37"/>
        <v>-1431.5</v>
      </c>
      <c r="N367" s="21">
        <f t="shared" si="38"/>
        <v>-2294</v>
      </c>
      <c r="O367" s="21">
        <f t="shared" si="39"/>
        <v>-2294</v>
      </c>
    </row>
    <row r="368" spans="1:15" x14ac:dyDescent="0.25">
      <c r="A368" s="64"/>
      <c r="B368" s="64"/>
      <c r="C368" s="64"/>
      <c r="D368" s="64"/>
      <c r="E368" s="71" t="s">
        <v>546</v>
      </c>
      <c r="F368" s="64" t="s">
        <v>41</v>
      </c>
      <c r="G368" s="21">
        <v>95</v>
      </c>
      <c r="H368" s="21">
        <v>351.4</v>
      </c>
      <c r="I368" s="21">
        <v>351.4</v>
      </c>
      <c r="J368" s="21">
        <f t="shared" si="43"/>
        <v>51.4</v>
      </c>
      <c r="K368" s="21">
        <f>+'4.Gorcarakan ev tntesagitakan'!G365</f>
        <v>51.4</v>
      </c>
      <c r="L368" s="21"/>
      <c r="M368" s="21">
        <f t="shared" si="37"/>
        <v>-43.6</v>
      </c>
      <c r="N368" s="21">
        <f t="shared" si="38"/>
        <v>-300</v>
      </c>
      <c r="O368" s="21">
        <f t="shared" si="39"/>
        <v>-300</v>
      </c>
    </row>
    <row r="369" spans="1:15" ht="15.75" customHeight="1" x14ac:dyDescent="0.25">
      <c r="A369" s="64"/>
      <c r="B369" s="64"/>
      <c r="C369" s="64"/>
      <c r="D369" s="64"/>
      <c r="E369" s="71" t="s">
        <v>169</v>
      </c>
      <c r="F369" s="64">
        <v>4252</v>
      </c>
      <c r="G369" s="21">
        <v>1399.086</v>
      </c>
      <c r="H369" s="21">
        <v>2520</v>
      </c>
      <c r="I369" s="21">
        <v>2520</v>
      </c>
      <c r="J369" s="21">
        <f t="shared" si="43"/>
        <v>3000</v>
      </c>
      <c r="K369" s="21">
        <f>+'4.Gorcarakan ev tntesagitakan'!G366</f>
        <v>3000</v>
      </c>
      <c r="L369" s="21"/>
      <c r="M369" s="21">
        <f t="shared" si="37"/>
        <v>1600.914</v>
      </c>
      <c r="N369" s="21">
        <f t="shared" si="38"/>
        <v>480</v>
      </c>
      <c r="O369" s="21">
        <f t="shared" si="39"/>
        <v>480</v>
      </c>
    </row>
    <row r="370" spans="1:15" x14ac:dyDescent="0.25">
      <c r="A370" s="64"/>
      <c r="B370" s="64"/>
      <c r="C370" s="64"/>
      <c r="D370" s="64"/>
      <c r="E370" s="9" t="s">
        <v>545</v>
      </c>
      <c r="F370" s="64" t="s">
        <v>44</v>
      </c>
      <c r="G370" s="21">
        <v>209.69</v>
      </c>
      <c r="H370" s="21">
        <v>560</v>
      </c>
      <c r="I370" s="21">
        <v>560</v>
      </c>
      <c r="J370" s="21">
        <f t="shared" si="43"/>
        <v>560</v>
      </c>
      <c r="K370" s="21">
        <f>+'4.Gorcarakan ev tntesagitakan'!G367</f>
        <v>560</v>
      </c>
      <c r="L370" s="21"/>
      <c r="M370" s="21">
        <f t="shared" si="37"/>
        <v>350.31</v>
      </c>
      <c r="N370" s="21">
        <f t="shared" si="38"/>
        <v>0</v>
      </c>
      <c r="O370" s="21">
        <f t="shared" si="39"/>
        <v>0</v>
      </c>
    </row>
    <row r="371" spans="1:15" x14ac:dyDescent="0.25">
      <c r="A371" s="64"/>
      <c r="B371" s="64"/>
      <c r="C371" s="64"/>
      <c r="D371" s="64"/>
      <c r="E371" s="71" t="s">
        <v>582</v>
      </c>
      <c r="F371" s="64">
        <v>4264</v>
      </c>
      <c r="G371" s="21">
        <v>37863.612399999998</v>
      </c>
      <c r="H371" s="21">
        <v>55279</v>
      </c>
      <c r="I371" s="21">
        <v>59177</v>
      </c>
      <c r="J371" s="21">
        <f t="shared" si="43"/>
        <v>74199.23</v>
      </c>
      <c r="K371" s="21">
        <f>+'4.Gorcarakan ev tntesagitakan'!G368</f>
        <v>74199.23</v>
      </c>
      <c r="L371" s="21"/>
      <c r="M371" s="21">
        <f t="shared" si="37"/>
        <v>36335.617599999998</v>
      </c>
      <c r="N371" s="21">
        <f t="shared" si="38"/>
        <v>18920.229999999996</v>
      </c>
      <c r="O371" s="21">
        <f t="shared" si="39"/>
        <v>15022.229999999996</v>
      </c>
    </row>
    <row r="372" spans="1:15" x14ac:dyDescent="0.25">
      <c r="A372" s="64"/>
      <c r="B372" s="64"/>
      <c r="C372" s="64"/>
      <c r="D372" s="64"/>
      <c r="E372" s="71" t="s">
        <v>600</v>
      </c>
      <c r="F372" s="64" t="s">
        <v>51</v>
      </c>
      <c r="G372" s="21">
        <v>2710.8301000000001</v>
      </c>
      <c r="H372" s="21">
        <v>4130</v>
      </c>
      <c r="I372" s="21">
        <v>7930</v>
      </c>
      <c r="J372" s="21">
        <f t="shared" si="43"/>
        <v>6300</v>
      </c>
      <c r="K372" s="21">
        <f>+'4.Gorcarakan ev tntesagitakan'!G369</f>
        <v>6300</v>
      </c>
      <c r="L372" s="21"/>
      <c r="M372" s="21">
        <f t="shared" si="37"/>
        <v>3589.1698999999999</v>
      </c>
      <c r="N372" s="21">
        <f t="shared" si="38"/>
        <v>2170</v>
      </c>
      <c r="O372" s="21">
        <f t="shared" si="39"/>
        <v>-1630</v>
      </c>
    </row>
    <row r="373" spans="1:15" x14ac:dyDescent="0.25">
      <c r="A373" s="64"/>
      <c r="B373" s="64"/>
      <c r="C373" s="64"/>
      <c r="D373" s="64"/>
      <c r="E373" s="71" t="s">
        <v>178</v>
      </c>
      <c r="F373" s="64">
        <v>5122</v>
      </c>
      <c r="G373" s="21">
        <v>196</v>
      </c>
      <c r="H373" s="21">
        <v>1000</v>
      </c>
      <c r="I373" s="21">
        <v>1000</v>
      </c>
      <c r="J373" s="21">
        <f t="shared" si="43"/>
        <v>1000</v>
      </c>
      <c r="K373" s="21"/>
      <c r="L373" s="21">
        <f>+'4.Gorcarakan ev tntesagitakan'!G370</f>
        <v>1000</v>
      </c>
      <c r="M373" s="21">
        <f t="shared" si="37"/>
        <v>804</v>
      </c>
      <c r="N373" s="21">
        <f t="shared" si="38"/>
        <v>0</v>
      </c>
      <c r="O373" s="21">
        <f t="shared" si="39"/>
        <v>0</v>
      </c>
    </row>
    <row r="374" spans="1:15" ht="17.25" customHeight="1" x14ac:dyDescent="0.25">
      <c r="A374" s="64"/>
      <c r="B374" s="64"/>
      <c r="C374" s="64"/>
      <c r="D374" s="64"/>
      <c r="E374" s="71" t="s">
        <v>555</v>
      </c>
      <c r="F374" s="64">
        <v>5129</v>
      </c>
      <c r="G374" s="21">
        <v>3649.2</v>
      </c>
      <c r="H374" s="21">
        <v>10000</v>
      </c>
      <c r="I374" s="21">
        <v>2000</v>
      </c>
      <c r="J374" s="21">
        <f t="shared" si="43"/>
        <v>1000</v>
      </c>
      <c r="K374" s="21"/>
      <c r="L374" s="21">
        <f>+'4.Gorcarakan ev tntesagitakan'!G371</f>
        <v>1000</v>
      </c>
      <c r="M374" s="21">
        <f t="shared" si="37"/>
        <v>-2649.2</v>
      </c>
      <c r="N374" s="21">
        <f t="shared" si="38"/>
        <v>-9000</v>
      </c>
      <c r="O374" s="21">
        <f t="shared" si="39"/>
        <v>-1000</v>
      </c>
    </row>
    <row r="375" spans="1:15" x14ac:dyDescent="0.25">
      <c r="A375" s="64">
        <v>2520</v>
      </c>
      <c r="B375" s="64" t="s">
        <v>10</v>
      </c>
      <c r="C375" s="64">
        <v>2</v>
      </c>
      <c r="D375" s="64">
        <v>0</v>
      </c>
      <c r="E375" s="71" t="s">
        <v>281</v>
      </c>
      <c r="F375" s="64"/>
      <c r="G375" s="21"/>
      <c r="H375" s="21"/>
      <c r="I375" s="21"/>
      <c r="J375" s="21"/>
      <c r="K375" s="21"/>
      <c r="L375" s="21"/>
      <c r="M375" s="21"/>
      <c r="N375" s="21"/>
      <c r="O375" s="21"/>
    </row>
    <row r="376" spans="1:15" x14ac:dyDescent="0.25">
      <c r="A376" s="64"/>
      <c r="B376" s="64"/>
      <c r="C376" s="64"/>
      <c r="D376" s="64"/>
      <c r="E376" s="71" t="s">
        <v>156</v>
      </c>
      <c r="F376" s="64"/>
      <c r="G376" s="21"/>
      <c r="H376" s="21"/>
      <c r="I376" s="21"/>
      <c r="J376" s="21"/>
      <c r="K376" s="21"/>
      <c r="L376" s="21"/>
      <c r="M376" s="21"/>
      <c r="N376" s="21"/>
      <c r="O376" s="21"/>
    </row>
    <row r="377" spans="1:15" ht="22.5" customHeight="1" x14ac:dyDescent="0.25">
      <c r="A377" s="64">
        <v>2521</v>
      </c>
      <c r="B377" s="64" t="s">
        <v>10</v>
      </c>
      <c r="C377" s="64">
        <v>2</v>
      </c>
      <c r="D377" s="64">
        <v>1</v>
      </c>
      <c r="E377" s="71" t="s">
        <v>282</v>
      </c>
      <c r="F377" s="64"/>
      <c r="G377" s="21"/>
      <c r="H377" s="21"/>
      <c r="I377" s="21"/>
      <c r="J377" s="21"/>
      <c r="K377" s="21"/>
      <c r="L377" s="21"/>
      <c r="M377" s="21"/>
      <c r="N377" s="21"/>
      <c r="O377" s="21"/>
    </row>
    <row r="378" spans="1:15" ht="40.5" x14ac:dyDescent="0.25">
      <c r="A378" s="64"/>
      <c r="B378" s="64"/>
      <c r="C378" s="64"/>
      <c r="D378" s="64"/>
      <c r="E378" s="71" t="s">
        <v>180</v>
      </c>
      <c r="F378" s="64"/>
      <c r="G378" s="21"/>
      <c r="H378" s="21"/>
      <c r="I378" s="21"/>
      <c r="J378" s="21"/>
      <c r="K378" s="21"/>
      <c r="L378" s="21"/>
      <c r="M378" s="21"/>
      <c r="N378" s="21"/>
      <c r="O378" s="21"/>
    </row>
    <row r="379" spans="1:15" ht="21.75" customHeight="1" x14ac:dyDescent="0.25">
      <c r="A379" s="64"/>
      <c r="B379" s="64"/>
      <c r="C379" s="64"/>
      <c r="D379" s="64"/>
      <c r="E379" s="71" t="s">
        <v>181</v>
      </c>
      <c r="F379" s="64"/>
      <c r="G379" s="21"/>
      <c r="H379" s="21"/>
      <c r="I379" s="21"/>
      <c r="J379" s="21"/>
      <c r="K379" s="21"/>
      <c r="L379" s="21"/>
      <c r="M379" s="21"/>
      <c r="N379" s="21"/>
      <c r="O379" s="21"/>
    </row>
    <row r="380" spans="1:15" ht="54.75" customHeight="1" x14ac:dyDescent="0.25">
      <c r="A380" s="64"/>
      <c r="B380" s="64"/>
      <c r="C380" s="64"/>
      <c r="D380" s="64"/>
      <c r="E380" s="71" t="s">
        <v>181</v>
      </c>
      <c r="F380" s="64"/>
      <c r="G380" s="21"/>
      <c r="H380" s="21"/>
      <c r="I380" s="21"/>
      <c r="J380" s="21"/>
      <c r="K380" s="21"/>
      <c r="L380" s="21"/>
      <c r="M380" s="21"/>
      <c r="N380" s="21"/>
      <c r="O380" s="21"/>
    </row>
    <row r="381" spans="1:15" x14ac:dyDescent="0.25">
      <c r="A381" s="64">
        <v>2530</v>
      </c>
      <c r="B381" s="64" t="s">
        <v>10</v>
      </c>
      <c r="C381" s="64">
        <v>3</v>
      </c>
      <c r="D381" s="64">
        <v>0</v>
      </c>
      <c r="E381" s="71" t="s">
        <v>283</v>
      </c>
      <c r="F381" s="64"/>
      <c r="G381" s="21"/>
      <c r="H381" s="21"/>
      <c r="I381" s="21"/>
      <c r="J381" s="21"/>
      <c r="K381" s="21"/>
      <c r="L381" s="21"/>
      <c r="M381" s="21"/>
      <c r="N381" s="21"/>
      <c r="O381" s="21"/>
    </row>
    <row r="382" spans="1:15" x14ac:dyDescent="0.25">
      <c r="A382" s="64"/>
      <c r="B382" s="64"/>
      <c r="C382" s="64"/>
      <c r="D382" s="64"/>
      <c r="E382" s="71" t="s">
        <v>156</v>
      </c>
      <c r="F382" s="64"/>
      <c r="G382" s="21"/>
      <c r="H382" s="21"/>
      <c r="I382" s="21"/>
      <c r="J382" s="21"/>
      <c r="K382" s="21"/>
      <c r="L382" s="21"/>
      <c r="M382" s="21"/>
      <c r="N382" s="21"/>
      <c r="O382" s="21"/>
    </row>
    <row r="383" spans="1:15" ht="38.25" customHeight="1" x14ac:dyDescent="0.25">
      <c r="A383" s="64">
        <v>2531</v>
      </c>
      <c r="B383" s="64" t="s">
        <v>10</v>
      </c>
      <c r="C383" s="64">
        <v>3</v>
      </c>
      <c r="D383" s="64">
        <v>1</v>
      </c>
      <c r="E383" s="71" t="s">
        <v>283</v>
      </c>
      <c r="F383" s="64"/>
      <c r="G383" s="21"/>
      <c r="H383" s="21"/>
      <c r="I383" s="21"/>
      <c r="J383" s="21"/>
      <c r="K383" s="21"/>
      <c r="L383" s="21"/>
      <c r="M383" s="21"/>
      <c r="N383" s="21"/>
      <c r="O383" s="21"/>
    </row>
    <row r="384" spans="1:15" ht="40.5" x14ac:dyDescent="0.25">
      <c r="A384" s="64"/>
      <c r="B384" s="64"/>
      <c r="C384" s="64"/>
      <c r="D384" s="64"/>
      <c r="E384" s="71" t="s">
        <v>180</v>
      </c>
      <c r="F384" s="64"/>
      <c r="G384" s="21"/>
      <c r="H384" s="21"/>
      <c r="I384" s="21"/>
      <c r="J384" s="21"/>
      <c r="K384" s="21"/>
      <c r="L384" s="21"/>
      <c r="M384" s="21"/>
      <c r="N384" s="21"/>
      <c r="O384" s="21"/>
    </row>
    <row r="385" spans="1:15" ht="38.25" customHeight="1" x14ac:dyDescent="0.25">
      <c r="A385" s="64"/>
      <c r="B385" s="64"/>
      <c r="C385" s="64"/>
      <c r="D385" s="64"/>
      <c r="E385" s="71" t="s">
        <v>181</v>
      </c>
      <c r="F385" s="64"/>
      <c r="G385" s="21"/>
      <c r="H385" s="21"/>
      <c r="I385" s="21"/>
      <c r="J385" s="21"/>
      <c r="K385" s="21"/>
      <c r="L385" s="21"/>
      <c r="M385" s="21"/>
      <c r="N385" s="21"/>
      <c r="O385" s="21"/>
    </row>
    <row r="386" spans="1:15" ht="50.25" customHeight="1" x14ac:dyDescent="0.25">
      <c r="A386" s="64"/>
      <c r="B386" s="64"/>
      <c r="C386" s="64"/>
      <c r="D386" s="64"/>
      <c r="E386" s="71" t="s">
        <v>181</v>
      </c>
      <c r="F386" s="64"/>
      <c r="G386" s="21"/>
      <c r="H386" s="21"/>
      <c r="I386" s="21"/>
      <c r="J386" s="21"/>
      <c r="K386" s="21"/>
      <c r="L386" s="21"/>
      <c r="M386" s="21"/>
      <c r="N386" s="21"/>
      <c r="O386" s="21"/>
    </row>
    <row r="387" spans="1:15" ht="27" x14ac:dyDescent="0.25">
      <c r="A387" s="64">
        <v>2540</v>
      </c>
      <c r="B387" s="64" t="s">
        <v>10</v>
      </c>
      <c r="C387" s="64">
        <v>4</v>
      </c>
      <c r="D387" s="64">
        <v>0</v>
      </c>
      <c r="E387" s="71" t="s">
        <v>284</v>
      </c>
      <c r="F387" s="64"/>
      <c r="G387" s="21"/>
      <c r="H387" s="21"/>
      <c r="I387" s="21"/>
      <c r="J387" s="21"/>
      <c r="K387" s="21"/>
      <c r="L387" s="21"/>
      <c r="M387" s="21"/>
      <c r="N387" s="21"/>
      <c r="O387" s="21"/>
    </row>
    <row r="388" spans="1:15" x14ac:dyDescent="0.25">
      <c r="A388" s="64"/>
      <c r="B388" s="64"/>
      <c r="C388" s="64"/>
      <c r="D388" s="64"/>
      <c r="E388" s="71" t="s">
        <v>156</v>
      </c>
      <c r="F388" s="64"/>
      <c r="G388" s="21"/>
      <c r="H388" s="21"/>
      <c r="I388" s="21"/>
      <c r="J388" s="21"/>
      <c r="K388" s="21"/>
      <c r="L388" s="21"/>
      <c r="M388" s="21"/>
      <c r="N388" s="21"/>
      <c r="O388" s="21"/>
    </row>
    <row r="389" spans="1:15" ht="51" customHeight="1" x14ac:dyDescent="0.25">
      <c r="A389" s="64">
        <v>2541</v>
      </c>
      <c r="B389" s="64" t="s">
        <v>10</v>
      </c>
      <c r="C389" s="64">
        <v>4</v>
      </c>
      <c r="D389" s="64">
        <v>1</v>
      </c>
      <c r="E389" s="71" t="s">
        <v>284</v>
      </c>
      <c r="F389" s="64"/>
      <c r="G389" s="21"/>
      <c r="H389" s="21"/>
      <c r="I389" s="21"/>
      <c r="J389" s="21"/>
      <c r="K389" s="21"/>
      <c r="L389" s="21"/>
      <c r="M389" s="21"/>
      <c r="N389" s="21"/>
      <c r="O389" s="21"/>
    </row>
    <row r="390" spans="1:15" ht="40.5" x14ac:dyDescent="0.25">
      <c r="A390" s="64"/>
      <c r="B390" s="64"/>
      <c r="C390" s="64"/>
      <c r="D390" s="64"/>
      <c r="E390" s="71" t="s">
        <v>180</v>
      </c>
      <c r="F390" s="64"/>
      <c r="G390" s="21"/>
      <c r="H390" s="21"/>
      <c r="I390" s="21"/>
      <c r="J390" s="21"/>
      <c r="K390" s="21"/>
      <c r="L390" s="21"/>
      <c r="M390" s="21"/>
      <c r="N390" s="21"/>
      <c r="O390" s="21"/>
    </row>
    <row r="391" spans="1:15" x14ac:dyDescent="0.25">
      <c r="A391" s="64"/>
      <c r="B391" s="64"/>
      <c r="C391" s="64"/>
      <c r="D391" s="64"/>
      <c r="E391" s="71" t="s">
        <v>181</v>
      </c>
      <c r="F391" s="64"/>
      <c r="G391" s="21"/>
      <c r="H391" s="21"/>
      <c r="I391" s="21"/>
      <c r="J391" s="21"/>
      <c r="K391" s="21"/>
      <c r="L391" s="21"/>
      <c r="M391" s="21"/>
      <c r="N391" s="21"/>
      <c r="O391" s="21"/>
    </row>
    <row r="392" spans="1:15" ht="56.25" customHeight="1" x14ac:dyDescent="0.25">
      <c r="A392" s="64"/>
      <c r="B392" s="64"/>
      <c r="C392" s="64"/>
      <c r="D392" s="64"/>
      <c r="E392" s="71" t="s">
        <v>181</v>
      </c>
      <c r="F392" s="64"/>
      <c r="G392" s="21"/>
      <c r="H392" s="21"/>
      <c r="I392" s="21"/>
      <c r="J392" s="21"/>
      <c r="K392" s="21"/>
      <c r="L392" s="21"/>
      <c r="M392" s="21"/>
      <c r="N392" s="21"/>
      <c r="O392" s="21"/>
    </row>
    <row r="393" spans="1:15" ht="27" x14ac:dyDescent="0.25">
      <c r="A393" s="64">
        <v>2550</v>
      </c>
      <c r="B393" s="64" t="s">
        <v>10</v>
      </c>
      <c r="C393" s="64">
        <v>5</v>
      </c>
      <c r="D393" s="64">
        <v>0</v>
      </c>
      <c r="E393" s="71" t="s">
        <v>285</v>
      </c>
      <c r="F393" s="64"/>
      <c r="G393" s="21"/>
      <c r="H393" s="21"/>
      <c r="I393" s="21"/>
      <c r="J393" s="21"/>
      <c r="K393" s="21"/>
      <c r="L393" s="21"/>
      <c r="M393" s="21"/>
      <c r="N393" s="21"/>
      <c r="O393" s="21"/>
    </row>
    <row r="394" spans="1:15" x14ac:dyDescent="0.25">
      <c r="A394" s="64"/>
      <c r="B394" s="64"/>
      <c r="C394" s="64"/>
      <c r="D394" s="64"/>
      <c r="E394" s="71" t="s">
        <v>156</v>
      </c>
      <c r="F394" s="64"/>
      <c r="G394" s="21"/>
      <c r="H394" s="21"/>
      <c r="I394" s="21"/>
      <c r="J394" s="21"/>
      <c r="K394" s="21"/>
      <c r="L394" s="21"/>
      <c r="M394" s="21"/>
      <c r="N394" s="21"/>
      <c r="O394" s="21"/>
    </row>
    <row r="395" spans="1:15" ht="36.75" customHeight="1" x14ac:dyDescent="0.25">
      <c r="A395" s="64">
        <v>2551</v>
      </c>
      <c r="B395" s="64" t="s">
        <v>10</v>
      </c>
      <c r="C395" s="64">
        <v>5</v>
      </c>
      <c r="D395" s="64">
        <v>1</v>
      </c>
      <c r="E395" s="71" t="s">
        <v>285</v>
      </c>
      <c r="F395" s="64"/>
      <c r="G395" s="21"/>
      <c r="H395" s="21"/>
      <c r="I395" s="21"/>
      <c r="J395" s="21"/>
      <c r="K395" s="21"/>
      <c r="L395" s="21"/>
      <c r="M395" s="21"/>
      <c r="N395" s="21"/>
      <c r="O395" s="21"/>
    </row>
    <row r="396" spans="1:15" ht="40.5" x14ac:dyDescent="0.25">
      <c r="A396" s="64"/>
      <c r="B396" s="64"/>
      <c r="C396" s="64"/>
      <c r="D396" s="64"/>
      <c r="E396" s="71" t="s">
        <v>180</v>
      </c>
      <c r="F396" s="64"/>
      <c r="G396" s="21"/>
      <c r="H396" s="21"/>
      <c r="I396" s="21"/>
      <c r="J396" s="21"/>
      <c r="K396" s="21"/>
      <c r="L396" s="21"/>
      <c r="M396" s="21"/>
      <c r="N396" s="21"/>
      <c r="O396" s="21"/>
    </row>
    <row r="397" spans="1:15" ht="42.75" customHeight="1" x14ac:dyDescent="0.25">
      <c r="A397" s="64"/>
      <c r="B397" s="64"/>
      <c r="C397" s="64"/>
      <c r="D397" s="64"/>
      <c r="E397" s="71" t="s">
        <v>181</v>
      </c>
      <c r="F397" s="64"/>
      <c r="G397" s="21"/>
      <c r="H397" s="21"/>
      <c r="I397" s="21"/>
      <c r="J397" s="21"/>
      <c r="K397" s="21"/>
      <c r="L397" s="21"/>
      <c r="M397" s="21"/>
      <c r="N397" s="21"/>
      <c r="O397" s="21"/>
    </row>
    <row r="398" spans="1:15" ht="53.25" customHeight="1" x14ac:dyDescent="0.25">
      <c r="A398" s="64"/>
      <c r="B398" s="64"/>
      <c r="C398" s="64"/>
      <c r="D398" s="64"/>
      <c r="E398" s="71" t="s">
        <v>181</v>
      </c>
      <c r="F398" s="64"/>
      <c r="G398" s="21"/>
      <c r="H398" s="21"/>
      <c r="I398" s="21"/>
      <c r="J398" s="21"/>
      <c r="K398" s="21"/>
      <c r="L398" s="21"/>
      <c r="M398" s="21"/>
      <c r="N398" s="21"/>
      <c r="O398" s="21"/>
    </row>
    <row r="399" spans="1:15" s="96" customFormat="1" ht="30" customHeight="1" x14ac:dyDescent="0.25">
      <c r="A399" s="158">
        <v>2560</v>
      </c>
      <c r="B399" s="158" t="s">
        <v>10</v>
      </c>
      <c r="C399" s="158">
        <v>6</v>
      </c>
      <c r="D399" s="158">
        <v>0</v>
      </c>
      <c r="E399" s="161" t="s">
        <v>286</v>
      </c>
      <c r="F399" s="158"/>
      <c r="G399" s="160">
        <f>G401</f>
        <v>89391.61099999999</v>
      </c>
      <c r="H399" s="160">
        <f t="shared" ref="H399:O399" si="44">H401</f>
        <v>114642.5</v>
      </c>
      <c r="I399" s="160">
        <f t="shared" si="44"/>
        <v>120527.5</v>
      </c>
      <c r="J399" s="160">
        <f t="shared" si="44"/>
        <v>146617.79999999999</v>
      </c>
      <c r="K399" s="160">
        <f t="shared" si="44"/>
        <v>141467.79999999999</v>
      </c>
      <c r="L399" s="160">
        <f t="shared" si="44"/>
        <v>5150</v>
      </c>
      <c r="M399" s="160">
        <f t="shared" si="44"/>
        <v>57226.188999999998</v>
      </c>
      <c r="N399" s="160">
        <f t="shared" si="44"/>
        <v>31975.300000000003</v>
      </c>
      <c r="O399" s="160">
        <f t="shared" si="44"/>
        <v>26090.300000000003</v>
      </c>
    </row>
    <row r="400" spans="1:15" ht="16.5" customHeight="1" x14ac:dyDescent="0.25">
      <c r="A400" s="64"/>
      <c r="B400" s="64"/>
      <c r="C400" s="64"/>
      <c r="D400" s="64"/>
      <c r="E400" s="71" t="s">
        <v>156</v>
      </c>
      <c r="F400" s="64"/>
      <c r="G400" s="21"/>
      <c r="H400" s="21"/>
      <c r="I400" s="21"/>
      <c r="J400" s="21"/>
      <c r="K400" s="21"/>
      <c r="L400" s="21"/>
      <c r="M400" s="21"/>
      <c r="N400" s="21"/>
      <c r="O400" s="21"/>
    </row>
    <row r="401" spans="1:15" ht="27" x14ac:dyDescent="0.25">
      <c r="A401" s="64">
        <v>2561</v>
      </c>
      <c r="B401" s="64" t="s">
        <v>10</v>
      </c>
      <c r="C401" s="64">
        <v>6</v>
      </c>
      <c r="D401" s="64">
        <v>1</v>
      </c>
      <c r="E401" s="71" t="s">
        <v>286</v>
      </c>
      <c r="F401" s="64"/>
      <c r="G401" s="21">
        <f>SUM(G403:G408)</f>
        <v>89391.61099999999</v>
      </c>
      <c r="H401" s="21">
        <f t="shared" ref="H401:O401" si="45">SUM(H403:H408)</f>
        <v>114642.5</v>
      </c>
      <c r="I401" s="21">
        <f t="shared" si="45"/>
        <v>120527.5</v>
      </c>
      <c r="J401" s="21">
        <f t="shared" si="45"/>
        <v>146617.79999999999</v>
      </c>
      <c r="K401" s="21">
        <f t="shared" si="45"/>
        <v>141467.79999999999</v>
      </c>
      <c r="L401" s="21">
        <f t="shared" si="45"/>
        <v>5150</v>
      </c>
      <c r="M401" s="21">
        <f t="shared" si="45"/>
        <v>57226.188999999998</v>
      </c>
      <c r="N401" s="21">
        <f t="shared" si="45"/>
        <v>31975.300000000003</v>
      </c>
      <c r="O401" s="21">
        <f t="shared" si="45"/>
        <v>26090.300000000003</v>
      </c>
    </row>
    <row r="402" spans="1:15" ht="26.25" customHeight="1" x14ac:dyDescent="0.25">
      <c r="A402" s="64"/>
      <c r="B402" s="64"/>
      <c r="C402" s="64"/>
      <c r="D402" s="64"/>
      <c r="E402" s="71" t="s">
        <v>180</v>
      </c>
      <c r="F402" s="64"/>
      <c r="G402" s="21"/>
      <c r="H402" s="21"/>
      <c r="I402" s="21"/>
      <c r="J402" s="21"/>
      <c r="K402" s="21"/>
      <c r="L402" s="21"/>
      <c r="M402" s="21"/>
      <c r="N402" s="21"/>
      <c r="O402" s="21"/>
    </row>
    <row r="403" spans="1:15" ht="27" x14ac:dyDescent="0.25">
      <c r="A403" s="64"/>
      <c r="B403" s="64"/>
      <c r="C403" s="64"/>
      <c r="D403" s="64"/>
      <c r="E403" s="71" t="s">
        <v>158</v>
      </c>
      <c r="F403" s="64" t="s">
        <v>20</v>
      </c>
      <c r="G403" s="21">
        <v>52705.574000000001</v>
      </c>
      <c r="H403" s="21">
        <v>62548</v>
      </c>
      <c r="I403" s="21">
        <v>71948</v>
      </c>
      <c r="J403" s="21">
        <f t="shared" ref="J403:J408" si="46">K403+L403</f>
        <v>96002.8</v>
      </c>
      <c r="K403" s="21">
        <f>+'4.Gorcarakan ev tntesagitakan'!G400</f>
        <v>96002.8</v>
      </c>
      <c r="L403" s="21"/>
      <c r="M403" s="21">
        <f t="shared" ref="M403:M408" si="47">+J403-G403</f>
        <v>43297.226000000002</v>
      </c>
      <c r="N403" s="21">
        <f t="shared" ref="N403:N408" si="48">+J403-H403</f>
        <v>33454.800000000003</v>
      </c>
      <c r="O403" s="21">
        <f t="shared" ref="O403:O408" si="49">+J403-I403</f>
        <v>24054.800000000003</v>
      </c>
    </row>
    <row r="404" spans="1:15" ht="17.25" customHeight="1" x14ac:dyDescent="0.25">
      <c r="A404" s="64"/>
      <c r="B404" s="64"/>
      <c r="C404" s="64"/>
      <c r="D404" s="64"/>
      <c r="E404" s="71" t="s">
        <v>556</v>
      </c>
      <c r="F404" s="64">
        <v>4213</v>
      </c>
      <c r="G404" s="21">
        <v>25435</v>
      </c>
      <c r="H404" s="21">
        <v>30000</v>
      </c>
      <c r="I404" s="21">
        <v>30145</v>
      </c>
      <c r="J404" s="21">
        <f t="shared" si="46"/>
        <v>30000</v>
      </c>
      <c r="K404" s="21">
        <f>+'4.Gorcarakan ev tntesagitakan'!G401</f>
        <v>30000</v>
      </c>
      <c r="L404" s="21"/>
      <c r="M404" s="21">
        <f t="shared" si="47"/>
        <v>4565</v>
      </c>
      <c r="N404" s="21">
        <f t="shared" si="48"/>
        <v>0</v>
      </c>
      <c r="O404" s="21">
        <f t="shared" si="49"/>
        <v>-145</v>
      </c>
    </row>
    <row r="405" spans="1:15" x14ac:dyDescent="0.25">
      <c r="A405" s="64"/>
      <c r="B405" s="64"/>
      <c r="C405" s="64"/>
      <c r="D405" s="64"/>
      <c r="E405" s="71" t="s">
        <v>557</v>
      </c>
      <c r="F405" s="64">
        <v>4262</v>
      </c>
      <c r="G405" s="21">
        <v>1359.16</v>
      </c>
      <c r="H405" s="21">
        <v>3465</v>
      </c>
      <c r="I405" s="21">
        <v>3465</v>
      </c>
      <c r="J405" s="21">
        <f t="shared" si="46"/>
        <v>2465</v>
      </c>
      <c r="K405" s="21">
        <f>+'4.Gorcarakan ev tntesagitakan'!G402</f>
        <v>2465</v>
      </c>
      <c r="L405" s="21"/>
      <c r="M405" s="21">
        <f t="shared" si="47"/>
        <v>1105.8399999999999</v>
      </c>
      <c r="N405" s="21">
        <f t="shared" si="48"/>
        <v>-1000</v>
      </c>
      <c r="O405" s="21">
        <f t="shared" si="49"/>
        <v>-1000</v>
      </c>
    </row>
    <row r="406" spans="1:15" x14ac:dyDescent="0.25">
      <c r="A406" s="64"/>
      <c r="B406" s="64"/>
      <c r="C406" s="64"/>
      <c r="D406" s="64"/>
      <c r="E406" s="71" t="s">
        <v>582</v>
      </c>
      <c r="F406" s="64" t="s">
        <v>47</v>
      </c>
      <c r="G406" s="21">
        <v>3431.95</v>
      </c>
      <c r="H406" s="21">
        <v>8629.5</v>
      </c>
      <c r="I406" s="21">
        <v>8629.5</v>
      </c>
      <c r="J406" s="21">
        <f t="shared" si="46"/>
        <v>10000</v>
      </c>
      <c r="K406" s="21">
        <f>+'4.Gorcarakan ev tntesagitakan'!G403</f>
        <v>10000</v>
      </c>
      <c r="L406" s="21"/>
      <c r="M406" s="21">
        <f t="shared" si="47"/>
        <v>6568.05</v>
      </c>
      <c r="N406" s="21">
        <f t="shared" si="48"/>
        <v>1370.5</v>
      </c>
      <c r="O406" s="21">
        <f t="shared" si="49"/>
        <v>1370.5</v>
      </c>
    </row>
    <row r="407" spans="1:15" x14ac:dyDescent="0.25">
      <c r="A407" s="64"/>
      <c r="B407" s="64"/>
      <c r="C407" s="64"/>
      <c r="D407" s="64"/>
      <c r="E407" s="71" t="s">
        <v>600</v>
      </c>
      <c r="F407" s="64">
        <v>4269</v>
      </c>
      <c r="G407" s="21">
        <v>843.12699999999995</v>
      </c>
      <c r="H407" s="21">
        <v>2000</v>
      </c>
      <c r="I407" s="21">
        <v>2000</v>
      </c>
      <c r="J407" s="21">
        <f t="shared" si="46"/>
        <v>3000</v>
      </c>
      <c r="K407" s="21">
        <f>+'4.Gorcarakan ev tntesagitakan'!G404</f>
        <v>3000</v>
      </c>
      <c r="L407" s="21"/>
      <c r="M407" s="21">
        <f t="shared" si="47"/>
        <v>2156.873</v>
      </c>
      <c r="N407" s="21">
        <f t="shared" si="48"/>
        <v>1000</v>
      </c>
      <c r="O407" s="21">
        <f t="shared" si="49"/>
        <v>1000</v>
      </c>
    </row>
    <row r="408" spans="1:15" x14ac:dyDescent="0.25">
      <c r="A408" s="64"/>
      <c r="B408" s="64"/>
      <c r="C408" s="64"/>
      <c r="D408" s="64"/>
      <c r="E408" s="71" t="s">
        <v>601</v>
      </c>
      <c r="F408" s="64">
        <v>5131</v>
      </c>
      <c r="G408" s="21">
        <v>5616.8</v>
      </c>
      <c r="H408" s="21">
        <v>8000</v>
      </c>
      <c r="I408" s="21">
        <v>4340</v>
      </c>
      <c r="J408" s="21">
        <f t="shared" si="46"/>
        <v>5150</v>
      </c>
      <c r="K408" s="21"/>
      <c r="L408" s="21">
        <f>+'4.Gorcarakan ev tntesagitakan'!G406</f>
        <v>5150</v>
      </c>
      <c r="M408" s="21">
        <f t="shared" si="47"/>
        <v>-466.80000000000018</v>
      </c>
      <c r="N408" s="21">
        <f t="shared" si="48"/>
        <v>-2850</v>
      </c>
      <c r="O408" s="21">
        <f t="shared" si="49"/>
        <v>810</v>
      </c>
    </row>
    <row r="409" spans="1:15" x14ac:dyDescent="0.25">
      <c r="A409" s="64"/>
      <c r="B409" s="64"/>
      <c r="C409" s="64"/>
      <c r="D409" s="64"/>
      <c r="E409" s="71"/>
      <c r="F409" s="64"/>
      <c r="G409" s="21"/>
      <c r="H409" s="21"/>
      <c r="I409" s="21"/>
      <c r="J409" s="21"/>
      <c r="K409" s="21"/>
      <c r="L409" s="21"/>
      <c r="M409" s="21"/>
      <c r="N409" s="21"/>
      <c r="O409" s="21"/>
    </row>
    <row r="410" spans="1:15" s="96" customFormat="1" ht="28.5" x14ac:dyDescent="0.25">
      <c r="A410" s="158">
        <v>2600</v>
      </c>
      <c r="B410" s="158" t="s">
        <v>11</v>
      </c>
      <c r="C410" s="158">
        <v>0</v>
      </c>
      <c r="D410" s="158">
        <v>0</v>
      </c>
      <c r="E410" s="159" t="s">
        <v>901</v>
      </c>
      <c r="F410" s="158"/>
      <c r="G410" s="160">
        <f>G412+G418+G424+G430+G441+G446</f>
        <v>595161.1311</v>
      </c>
      <c r="H410" s="160">
        <f t="shared" ref="H410:O410" si="50">H412+H418+H424+H430+H441+H446</f>
        <v>691096.9</v>
      </c>
      <c r="I410" s="160">
        <f t="shared" si="50"/>
        <v>831835.3</v>
      </c>
      <c r="J410" s="160">
        <f t="shared" si="50"/>
        <v>2285447.4069999997</v>
      </c>
      <c r="K410" s="160">
        <f t="shared" si="50"/>
        <v>343587.07</v>
      </c>
      <c r="L410" s="160">
        <f t="shared" si="50"/>
        <v>1941860.3369999998</v>
      </c>
      <c r="M410" s="160">
        <f t="shared" si="50"/>
        <v>1690286.2758999995</v>
      </c>
      <c r="N410" s="160">
        <f t="shared" si="50"/>
        <v>1594350.5069999998</v>
      </c>
      <c r="O410" s="160">
        <f t="shared" si="50"/>
        <v>1453612.1069999998</v>
      </c>
    </row>
    <row r="411" spans="1:15" ht="16.5" customHeight="1" x14ac:dyDescent="0.25">
      <c r="A411" s="64"/>
      <c r="B411" s="64"/>
      <c r="C411" s="64"/>
      <c r="D411" s="64"/>
      <c r="E411" s="71" t="s">
        <v>154</v>
      </c>
      <c r="F411" s="64"/>
      <c r="G411" s="21"/>
      <c r="H411" s="21"/>
      <c r="I411" s="21"/>
      <c r="J411" s="21"/>
      <c r="K411" s="21"/>
      <c r="L411" s="21"/>
      <c r="M411" s="21"/>
      <c r="N411" s="21"/>
      <c r="O411" s="21"/>
    </row>
    <row r="412" spans="1:15" x14ac:dyDescent="0.25">
      <c r="A412" s="64">
        <v>2610</v>
      </c>
      <c r="B412" s="64" t="s">
        <v>11</v>
      </c>
      <c r="C412" s="64">
        <v>1</v>
      </c>
      <c r="D412" s="64">
        <v>0</v>
      </c>
      <c r="E412" s="71" t="s">
        <v>288</v>
      </c>
      <c r="F412" s="64"/>
      <c r="G412" s="21"/>
      <c r="H412" s="21"/>
      <c r="I412" s="21"/>
      <c r="J412" s="21"/>
      <c r="K412" s="21"/>
      <c r="L412" s="21"/>
      <c r="M412" s="21"/>
      <c r="N412" s="21"/>
      <c r="O412" s="21"/>
    </row>
    <row r="413" spans="1:15" x14ac:dyDescent="0.25">
      <c r="A413" s="64"/>
      <c r="B413" s="64"/>
      <c r="C413" s="64"/>
      <c r="D413" s="64"/>
      <c r="E413" s="71" t="s">
        <v>156</v>
      </c>
      <c r="F413" s="64"/>
      <c r="G413" s="21"/>
      <c r="H413" s="21"/>
      <c r="I413" s="21"/>
      <c r="J413" s="21"/>
      <c r="K413" s="21"/>
      <c r="L413" s="21"/>
      <c r="M413" s="21"/>
      <c r="N413" s="21"/>
      <c r="O413" s="21"/>
    </row>
    <row r="414" spans="1:15" x14ac:dyDescent="0.25">
      <c r="A414" s="64">
        <v>2611</v>
      </c>
      <c r="B414" s="64" t="s">
        <v>11</v>
      </c>
      <c r="C414" s="64">
        <v>1</v>
      </c>
      <c r="D414" s="64">
        <v>1</v>
      </c>
      <c r="E414" s="71" t="s">
        <v>289</v>
      </c>
      <c r="F414" s="64"/>
      <c r="G414" s="21"/>
      <c r="H414" s="21"/>
      <c r="I414" s="21"/>
      <c r="J414" s="21"/>
      <c r="K414" s="21"/>
      <c r="L414" s="21"/>
      <c r="M414" s="21"/>
      <c r="N414" s="21"/>
      <c r="O414" s="21"/>
    </row>
    <row r="415" spans="1:15" ht="40.5" x14ac:dyDescent="0.25">
      <c r="A415" s="64"/>
      <c r="B415" s="64"/>
      <c r="C415" s="64"/>
      <c r="D415" s="64"/>
      <c r="E415" s="71" t="s">
        <v>180</v>
      </c>
      <c r="F415" s="64"/>
      <c r="G415" s="21"/>
      <c r="H415" s="21"/>
      <c r="I415" s="21"/>
      <c r="J415" s="21"/>
      <c r="K415" s="21"/>
      <c r="L415" s="21"/>
      <c r="M415" s="21"/>
      <c r="N415" s="21"/>
      <c r="O415" s="21"/>
    </row>
    <row r="416" spans="1:15" x14ac:dyDescent="0.25">
      <c r="A416" s="64"/>
      <c r="B416" s="64"/>
      <c r="C416" s="64"/>
      <c r="D416" s="64"/>
      <c r="E416" s="71" t="s">
        <v>181</v>
      </c>
      <c r="F416" s="64"/>
      <c r="G416" s="21"/>
      <c r="H416" s="21"/>
      <c r="I416" s="21"/>
      <c r="J416" s="21"/>
      <c r="K416" s="21"/>
      <c r="L416" s="21"/>
      <c r="M416" s="21"/>
      <c r="N416" s="21"/>
      <c r="O416" s="21"/>
    </row>
    <row r="417" spans="1:15" ht="60.75" customHeight="1" x14ac:dyDescent="0.25">
      <c r="A417" s="64"/>
      <c r="B417" s="64"/>
      <c r="C417" s="64"/>
      <c r="D417" s="64"/>
      <c r="E417" s="71" t="s">
        <v>181</v>
      </c>
      <c r="F417" s="64"/>
      <c r="G417" s="21"/>
      <c r="H417" s="21"/>
      <c r="I417" s="21"/>
      <c r="J417" s="21"/>
      <c r="K417" s="21"/>
      <c r="L417" s="21"/>
      <c r="M417" s="21"/>
      <c r="N417" s="21"/>
      <c r="O417" s="21"/>
    </row>
    <row r="418" spans="1:15" x14ac:dyDescent="0.25">
      <c r="A418" s="64">
        <v>2620</v>
      </c>
      <c r="B418" s="64" t="s">
        <v>11</v>
      </c>
      <c r="C418" s="64">
        <v>2</v>
      </c>
      <c r="D418" s="64">
        <v>0</v>
      </c>
      <c r="E418" s="71" t="s">
        <v>290</v>
      </c>
      <c r="F418" s="64"/>
      <c r="G418" s="21"/>
      <c r="H418" s="21"/>
      <c r="I418" s="21"/>
      <c r="J418" s="21"/>
      <c r="K418" s="21"/>
      <c r="L418" s="21"/>
      <c r="M418" s="21"/>
      <c r="N418" s="21"/>
      <c r="O418" s="21"/>
    </row>
    <row r="419" spans="1:15" x14ac:dyDescent="0.25">
      <c r="A419" s="64"/>
      <c r="B419" s="64"/>
      <c r="C419" s="64"/>
      <c r="D419" s="64"/>
      <c r="E419" s="71" t="s">
        <v>156</v>
      </c>
      <c r="F419" s="64"/>
      <c r="G419" s="21"/>
      <c r="H419" s="21"/>
      <c r="I419" s="21"/>
      <c r="J419" s="21"/>
      <c r="K419" s="21"/>
      <c r="L419" s="21"/>
      <c r="M419" s="21"/>
      <c r="N419" s="21"/>
      <c r="O419" s="21"/>
    </row>
    <row r="420" spans="1:15" x14ac:dyDescent="0.25">
      <c r="A420" s="64">
        <v>2621</v>
      </c>
      <c r="B420" s="64" t="s">
        <v>11</v>
      </c>
      <c r="C420" s="64">
        <v>2</v>
      </c>
      <c r="D420" s="64">
        <v>1</v>
      </c>
      <c r="E420" s="71" t="s">
        <v>290</v>
      </c>
      <c r="F420" s="64"/>
      <c r="G420" s="21"/>
      <c r="H420" s="21"/>
      <c r="I420" s="21"/>
      <c r="J420" s="21"/>
      <c r="K420" s="21"/>
      <c r="L420" s="21"/>
      <c r="M420" s="21"/>
      <c r="N420" s="21"/>
      <c r="O420" s="21"/>
    </row>
    <row r="421" spans="1:15" ht="40.5" x14ac:dyDescent="0.25">
      <c r="A421" s="64"/>
      <c r="B421" s="64"/>
      <c r="C421" s="64"/>
      <c r="D421" s="64"/>
      <c r="E421" s="71" t="s">
        <v>180</v>
      </c>
      <c r="F421" s="64"/>
      <c r="G421" s="21"/>
      <c r="H421" s="21"/>
      <c r="I421" s="21"/>
      <c r="J421" s="21"/>
      <c r="K421" s="21"/>
      <c r="L421" s="21"/>
      <c r="M421" s="21"/>
      <c r="N421" s="21"/>
      <c r="O421" s="21"/>
    </row>
    <row r="422" spans="1:15" x14ac:dyDescent="0.25">
      <c r="A422" s="64"/>
      <c r="B422" s="64"/>
      <c r="C422" s="64"/>
      <c r="D422" s="64"/>
      <c r="E422" s="71" t="s">
        <v>599</v>
      </c>
      <c r="F422" s="64"/>
      <c r="G422" s="21"/>
      <c r="H422" s="21"/>
      <c r="I422" s="21"/>
      <c r="J422" s="21"/>
      <c r="K422" s="21"/>
      <c r="L422" s="21"/>
      <c r="M422" s="21"/>
      <c r="N422" s="21"/>
      <c r="O422" s="21"/>
    </row>
    <row r="423" spans="1:15" ht="56.25" customHeight="1" x14ac:dyDescent="0.25">
      <c r="A423" s="64"/>
      <c r="B423" s="64"/>
      <c r="C423" s="64"/>
      <c r="D423" s="64"/>
      <c r="E423" s="71" t="s">
        <v>181</v>
      </c>
      <c r="F423" s="64"/>
      <c r="G423" s="21"/>
      <c r="H423" s="21"/>
      <c r="I423" s="21"/>
      <c r="J423" s="21"/>
      <c r="K423" s="21"/>
      <c r="L423" s="21"/>
      <c r="M423" s="21"/>
      <c r="N423" s="21"/>
      <c r="O423" s="21"/>
    </row>
    <row r="424" spans="1:15" x14ac:dyDescent="0.25">
      <c r="A424" s="64">
        <v>2630</v>
      </c>
      <c r="B424" s="64" t="s">
        <v>11</v>
      </c>
      <c r="C424" s="64">
        <v>3</v>
      </c>
      <c r="D424" s="64">
        <v>0</v>
      </c>
      <c r="E424" s="71" t="s">
        <v>291</v>
      </c>
      <c r="F424" s="64"/>
      <c r="G424" s="21"/>
      <c r="H424" s="21"/>
      <c r="I424" s="21"/>
      <c r="J424" s="21"/>
      <c r="K424" s="21"/>
      <c r="L424" s="21"/>
      <c r="M424" s="21"/>
      <c r="N424" s="21"/>
      <c r="O424" s="21"/>
    </row>
    <row r="425" spans="1:15" x14ac:dyDescent="0.25">
      <c r="A425" s="64"/>
      <c r="B425" s="64"/>
      <c r="C425" s="64"/>
      <c r="D425" s="64"/>
      <c r="E425" s="71" t="s">
        <v>156</v>
      </c>
      <c r="F425" s="64"/>
      <c r="G425" s="21"/>
      <c r="H425" s="21"/>
      <c r="I425" s="21"/>
      <c r="J425" s="21"/>
      <c r="K425" s="21"/>
      <c r="L425" s="21"/>
      <c r="M425" s="21"/>
      <c r="N425" s="21"/>
      <c r="O425" s="21"/>
    </row>
    <row r="426" spans="1:15" x14ac:dyDescent="0.25">
      <c r="A426" s="64">
        <v>2631</v>
      </c>
      <c r="B426" s="64" t="s">
        <v>11</v>
      </c>
      <c r="C426" s="64">
        <v>3</v>
      </c>
      <c r="D426" s="64">
        <v>1</v>
      </c>
      <c r="E426" s="71" t="s">
        <v>292</v>
      </c>
      <c r="F426" s="64"/>
      <c r="G426" s="21"/>
      <c r="H426" s="21"/>
      <c r="I426" s="21"/>
      <c r="J426" s="21"/>
      <c r="K426" s="21"/>
      <c r="L426" s="21"/>
      <c r="M426" s="21"/>
      <c r="N426" s="21"/>
      <c r="O426" s="21"/>
    </row>
    <row r="427" spans="1:15" ht="40.5" x14ac:dyDescent="0.25">
      <c r="A427" s="64"/>
      <c r="B427" s="64"/>
      <c r="C427" s="64"/>
      <c r="D427" s="64"/>
      <c r="E427" s="71" t="s">
        <v>180</v>
      </c>
      <c r="F427" s="64"/>
      <c r="G427" s="21"/>
      <c r="H427" s="21"/>
      <c r="I427" s="21"/>
      <c r="J427" s="21"/>
      <c r="K427" s="21"/>
      <c r="L427" s="21"/>
      <c r="M427" s="21"/>
      <c r="N427" s="21"/>
      <c r="O427" s="21"/>
    </row>
    <row r="428" spans="1:15" x14ac:dyDescent="0.25">
      <c r="A428" s="64"/>
      <c r="B428" s="64"/>
      <c r="C428" s="64"/>
      <c r="D428" s="64"/>
      <c r="E428" s="71" t="s">
        <v>181</v>
      </c>
      <c r="F428" s="64"/>
      <c r="G428" s="21"/>
      <c r="H428" s="21"/>
      <c r="I428" s="21"/>
      <c r="J428" s="21"/>
      <c r="K428" s="21"/>
      <c r="L428" s="21"/>
      <c r="M428" s="21"/>
      <c r="N428" s="21"/>
      <c r="O428" s="21"/>
    </row>
    <row r="429" spans="1:15" ht="55.5" customHeight="1" x14ac:dyDescent="0.25">
      <c r="A429" s="64"/>
      <c r="B429" s="64"/>
      <c r="C429" s="64"/>
      <c r="D429" s="64"/>
      <c r="E429" s="71" t="s">
        <v>181</v>
      </c>
      <c r="F429" s="64"/>
      <c r="G429" s="21"/>
      <c r="H429" s="21"/>
      <c r="I429" s="21"/>
      <c r="J429" s="21"/>
      <c r="K429" s="21"/>
      <c r="L429" s="21"/>
      <c r="M429" s="21"/>
      <c r="N429" s="21"/>
      <c r="O429" s="21"/>
    </row>
    <row r="430" spans="1:15" s="96" customFormat="1" ht="28.5" x14ac:dyDescent="0.25">
      <c r="A430" s="158">
        <v>2640</v>
      </c>
      <c r="B430" s="158" t="s">
        <v>11</v>
      </c>
      <c r="C430" s="158">
        <v>4</v>
      </c>
      <c r="D430" s="158">
        <v>0</v>
      </c>
      <c r="E430" s="161" t="s">
        <v>293</v>
      </c>
      <c r="F430" s="158"/>
      <c r="G430" s="160">
        <f>G432</f>
        <v>181396.92749999999</v>
      </c>
      <c r="H430" s="160">
        <f t="shared" ref="H430:O430" si="51">H432</f>
        <v>186492.5</v>
      </c>
      <c r="I430" s="160">
        <f t="shared" si="51"/>
        <v>192244.3</v>
      </c>
      <c r="J430" s="160">
        <f t="shared" si="51"/>
        <v>129556.4</v>
      </c>
      <c r="K430" s="160">
        <f t="shared" si="51"/>
        <v>123156.4</v>
      </c>
      <c r="L430" s="160">
        <f t="shared" si="51"/>
        <v>6400</v>
      </c>
      <c r="M430" s="160">
        <f t="shared" si="51"/>
        <v>-51840.527499999997</v>
      </c>
      <c r="N430" s="160">
        <f t="shared" si="51"/>
        <v>-56936.100000000006</v>
      </c>
      <c r="O430" s="160">
        <f t="shared" si="51"/>
        <v>-62687.899999999994</v>
      </c>
    </row>
    <row r="431" spans="1:15" x14ac:dyDescent="0.25">
      <c r="A431" s="64"/>
      <c r="B431" s="64"/>
      <c r="C431" s="64"/>
      <c r="D431" s="64"/>
      <c r="E431" s="71" t="s">
        <v>156</v>
      </c>
      <c r="F431" s="64"/>
      <c r="G431" s="21"/>
      <c r="H431" s="21"/>
      <c r="I431" s="21"/>
      <c r="J431" s="21"/>
      <c r="K431" s="21"/>
      <c r="L431" s="21"/>
      <c r="M431" s="21"/>
      <c r="N431" s="21"/>
      <c r="O431" s="21"/>
    </row>
    <row r="432" spans="1:15" x14ac:dyDescent="0.25">
      <c r="A432" s="64">
        <v>2641</v>
      </c>
      <c r="B432" s="64" t="s">
        <v>11</v>
      </c>
      <c r="C432" s="64">
        <v>4</v>
      </c>
      <c r="D432" s="64">
        <v>1</v>
      </c>
      <c r="E432" s="71" t="s">
        <v>294</v>
      </c>
      <c r="F432" s="64"/>
      <c r="G432" s="21">
        <f>SUM(G434:G439)</f>
        <v>181396.92749999999</v>
      </c>
      <c r="H432" s="21">
        <f t="shared" ref="H432:O432" si="52">SUM(H434:H439)</f>
        <v>186492.5</v>
      </c>
      <c r="I432" s="21">
        <f t="shared" si="52"/>
        <v>192244.3</v>
      </c>
      <c r="J432" s="21">
        <f t="shared" si="52"/>
        <v>129556.4</v>
      </c>
      <c r="K432" s="21">
        <f t="shared" si="52"/>
        <v>123156.4</v>
      </c>
      <c r="L432" s="21">
        <f t="shared" si="52"/>
        <v>6400</v>
      </c>
      <c r="M432" s="21">
        <f t="shared" si="52"/>
        <v>-51840.527499999997</v>
      </c>
      <c r="N432" s="21">
        <f t="shared" si="52"/>
        <v>-56936.100000000006</v>
      </c>
      <c r="O432" s="21">
        <f t="shared" si="52"/>
        <v>-62687.899999999994</v>
      </c>
    </row>
    <row r="433" spans="1:15" ht="40.5" x14ac:dyDescent="0.25">
      <c r="A433" s="64"/>
      <c r="B433" s="64"/>
      <c r="C433" s="64"/>
      <c r="D433" s="64"/>
      <c r="E433" s="71" t="s">
        <v>180</v>
      </c>
      <c r="F433" s="64"/>
      <c r="G433" s="21"/>
      <c r="H433" s="21"/>
      <c r="I433" s="21"/>
      <c r="J433" s="21"/>
      <c r="K433" s="21"/>
      <c r="L433" s="21"/>
      <c r="M433" s="21"/>
      <c r="N433" s="21"/>
      <c r="O433" s="21"/>
    </row>
    <row r="434" spans="1:15" x14ac:dyDescent="0.25">
      <c r="A434" s="64"/>
      <c r="B434" s="64"/>
      <c r="C434" s="64"/>
      <c r="D434" s="64"/>
      <c r="E434" s="71" t="s">
        <v>597</v>
      </c>
      <c r="F434" s="64">
        <v>4212</v>
      </c>
      <c r="G434" s="21">
        <v>176617.92749999999</v>
      </c>
      <c r="H434" s="21">
        <v>180000</v>
      </c>
      <c r="I434" s="21">
        <v>185751.8</v>
      </c>
      <c r="J434" s="21">
        <f t="shared" ref="J434:J439" si="53">K434+L434</f>
        <v>116556.4</v>
      </c>
      <c r="K434" s="21">
        <f>+'4.Gorcarakan ev tntesagitakan'!G433</f>
        <v>116556.4</v>
      </c>
      <c r="L434" s="21"/>
      <c r="M434" s="21">
        <f t="shared" ref="M434:M439" si="54">+J434-G434</f>
        <v>-60061.527499999997</v>
      </c>
      <c r="N434" s="21">
        <f t="shared" ref="N434:N439" si="55">+J434-H434</f>
        <v>-63443.600000000006</v>
      </c>
      <c r="O434" s="21">
        <f t="shared" ref="O434:O439" si="56">+J434-I434</f>
        <v>-69195.399999999994</v>
      </c>
    </row>
    <row r="435" spans="1:15" x14ac:dyDescent="0.25">
      <c r="A435" s="64"/>
      <c r="B435" s="64"/>
      <c r="C435" s="64"/>
      <c r="D435" s="64"/>
      <c r="E435" s="71" t="s">
        <v>552</v>
      </c>
      <c r="F435" s="64">
        <v>4239</v>
      </c>
      <c r="G435" s="21">
        <v>4489</v>
      </c>
      <c r="H435" s="21">
        <v>0</v>
      </c>
      <c r="I435" s="21">
        <v>0</v>
      </c>
      <c r="J435" s="21">
        <f t="shared" si="53"/>
        <v>5000</v>
      </c>
      <c r="K435" s="21">
        <f>+'4.Gorcarakan ev tntesagitakan'!G434</f>
        <v>5000</v>
      </c>
      <c r="L435" s="21"/>
      <c r="M435" s="21">
        <f t="shared" si="54"/>
        <v>511</v>
      </c>
      <c r="N435" s="21">
        <f t="shared" si="55"/>
        <v>5000</v>
      </c>
      <c r="O435" s="21">
        <f t="shared" si="56"/>
        <v>5000</v>
      </c>
    </row>
    <row r="436" spans="1:15" x14ac:dyDescent="0.25">
      <c r="A436" s="64"/>
      <c r="B436" s="64"/>
      <c r="C436" s="64"/>
      <c r="D436" s="64"/>
      <c r="E436" s="71" t="s">
        <v>172</v>
      </c>
      <c r="F436" s="64">
        <v>4269</v>
      </c>
      <c r="G436" s="21">
        <v>0</v>
      </c>
      <c r="H436" s="21">
        <v>5000</v>
      </c>
      <c r="I436" s="21">
        <v>5000</v>
      </c>
      <c r="J436" s="21">
        <f t="shared" si="53"/>
        <v>1600</v>
      </c>
      <c r="K436" s="21">
        <f>+'4.Gorcarakan ev tntesagitakan'!G435</f>
        <v>1600</v>
      </c>
      <c r="L436" s="21"/>
      <c r="M436" s="21">
        <f t="shared" si="54"/>
        <v>1600</v>
      </c>
      <c r="N436" s="21">
        <f t="shared" si="55"/>
        <v>-3400</v>
      </c>
      <c r="O436" s="21">
        <f t="shared" si="56"/>
        <v>-3400</v>
      </c>
    </row>
    <row r="437" spans="1:15" ht="15.75" customHeight="1" x14ac:dyDescent="0.25">
      <c r="A437" s="64"/>
      <c r="B437" s="64"/>
      <c r="C437" s="64"/>
      <c r="D437" s="64"/>
      <c r="E437" s="71" t="s">
        <v>548</v>
      </c>
      <c r="F437" s="64">
        <v>4822</v>
      </c>
      <c r="G437" s="21">
        <v>0</v>
      </c>
      <c r="H437" s="21">
        <v>0</v>
      </c>
      <c r="I437" s="21">
        <v>0</v>
      </c>
      <c r="J437" s="21">
        <f t="shared" si="53"/>
        <v>0</v>
      </c>
      <c r="K437" s="21">
        <f>+'4.Gorcarakan ev tntesagitakan'!G436</f>
        <v>0</v>
      </c>
      <c r="L437" s="21"/>
      <c r="M437" s="21">
        <f t="shared" si="54"/>
        <v>0</v>
      </c>
      <c r="N437" s="21">
        <f t="shared" si="55"/>
        <v>0</v>
      </c>
      <c r="O437" s="21">
        <f t="shared" si="56"/>
        <v>0</v>
      </c>
    </row>
    <row r="438" spans="1:15" x14ac:dyDescent="0.25">
      <c r="A438" s="64"/>
      <c r="B438" s="64"/>
      <c r="C438" s="64"/>
      <c r="D438" s="64"/>
      <c r="E438" s="71" t="s">
        <v>558</v>
      </c>
      <c r="F438" s="64">
        <v>5112</v>
      </c>
      <c r="G438" s="21">
        <v>0</v>
      </c>
      <c r="H438" s="21">
        <v>680</v>
      </c>
      <c r="I438" s="21">
        <v>680</v>
      </c>
      <c r="J438" s="21">
        <f t="shared" si="53"/>
        <v>800</v>
      </c>
      <c r="K438" s="21"/>
      <c r="L438" s="21">
        <f>+'4.Gorcarakan ev tntesagitakan'!G437</f>
        <v>800</v>
      </c>
      <c r="M438" s="21">
        <f t="shared" si="54"/>
        <v>800</v>
      </c>
      <c r="N438" s="21">
        <f t="shared" si="55"/>
        <v>120</v>
      </c>
      <c r="O438" s="21">
        <f t="shared" si="56"/>
        <v>120</v>
      </c>
    </row>
    <row r="439" spans="1:15" ht="16.5" customHeight="1" x14ac:dyDescent="0.25">
      <c r="A439" s="64"/>
      <c r="B439" s="64"/>
      <c r="C439" s="64"/>
      <c r="D439" s="64"/>
      <c r="E439" s="71" t="s">
        <v>598</v>
      </c>
      <c r="F439" s="64">
        <v>5129</v>
      </c>
      <c r="G439" s="21">
        <v>290</v>
      </c>
      <c r="H439" s="21">
        <v>812.5</v>
      </c>
      <c r="I439" s="21">
        <v>812.5</v>
      </c>
      <c r="J439" s="21">
        <f t="shared" si="53"/>
        <v>5600</v>
      </c>
      <c r="K439" s="21"/>
      <c r="L439" s="21">
        <f>+'4.Gorcarakan ev tntesagitakan'!G438</f>
        <v>5600</v>
      </c>
      <c r="M439" s="21">
        <f t="shared" si="54"/>
        <v>5310</v>
      </c>
      <c r="N439" s="21">
        <f t="shared" si="55"/>
        <v>4787.5</v>
      </c>
      <c r="O439" s="21">
        <f t="shared" si="56"/>
        <v>4787.5</v>
      </c>
    </row>
    <row r="440" spans="1:15" ht="54" customHeight="1" x14ac:dyDescent="0.25">
      <c r="A440" s="64"/>
      <c r="B440" s="64"/>
      <c r="C440" s="64"/>
      <c r="D440" s="64"/>
      <c r="E440" s="71" t="s">
        <v>181</v>
      </c>
      <c r="F440" s="64"/>
      <c r="G440" s="21"/>
      <c r="H440" s="21"/>
      <c r="I440" s="21"/>
      <c r="J440" s="21"/>
      <c r="K440" s="21"/>
      <c r="L440" s="21"/>
      <c r="M440" s="21"/>
      <c r="N440" s="21"/>
      <c r="O440" s="21"/>
    </row>
    <row r="441" spans="1:15" ht="40.5" x14ac:dyDescent="0.25">
      <c r="A441" s="64">
        <v>2650</v>
      </c>
      <c r="B441" s="64" t="s">
        <v>11</v>
      </c>
      <c r="C441" s="64">
        <v>5</v>
      </c>
      <c r="D441" s="64">
        <v>0</v>
      </c>
      <c r="E441" s="71" t="s">
        <v>295</v>
      </c>
      <c r="F441" s="64"/>
      <c r="G441" s="21"/>
      <c r="H441" s="21"/>
      <c r="I441" s="21"/>
      <c r="J441" s="21"/>
      <c r="K441" s="21"/>
      <c r="L441" s="21"/>
      <c r="M441" s="21"/>
      <c r="N441" s="21"/>
      <c r="O441" s="21"/>
    </row>
    <row r="442" spans="1:15" ht="37.5" customHeight="1" x14ac:dyDescent="0.25">
      <c r="A442" s="64"/>
      <c r="B442" s="64"/>
      <c r="C442" s="64"/>
      <c r="D442" s="64"/>
      <c r="E442" s="71" t="s">
        <v>156</v>
      </c>
      <c r="F442" s="64"/>
      <c r="G442" s="21"/>
      <c r="H442" s="21"/>
      <c r="I442" s="21"/>
      <c r="J442" s="21"/>
      <c r="K442" s="21"/>
      <c r="L442" s="21"/>
      <c r="M442" s="21"/>
      <c r="N442" s="21"/>
      <c r="O442" s="21"/>
    </row>
    <row r="443" spans="1:15" ht="40.5" x14ac:dyDescent="0.25">
      <c r="A443" s="64">
        <v>2651</v>
      </c>
      <c r="B443" s="64" t="s">
        <v>11</v>
      </c>
      <c r="C443" s="64">
        <v>5</v>
      </c>
      <c r="D443" s="64">
        <v>1</v>
      </c>
      <c r="E443" s="71" t="s">
        <v>295</v>
      </c>
      <c r="F443" s="64"/>
      <c r="G443" s="21"/>
      <c r="H443" s="21"/>
      <c r="I443" s="21"/>
      <c r="J443" s="21"/>
      <c r="K443" s="21"/>
      <c r="L443" s="21"/>
      <c r="M443" s="21"/>
      <c r="N443" s="21"/>
      <c r="O443" s="21"/>
    </row>
    <row r="444" spans="1:15" ht="36" customHeight="1" x14ac:dyDescent="0.25">
      <c r="A444" s="64"/>
      <c r="B444" s="64"/>
      <c r="C444" s="64"/>
      <c r="D444" s="64"/>
      <c r="E444" s="71" t="s">
        <v>180</v>
      </c>
      <c r="F444" s="64"/>
      <c r="G444" s="21"/>
      <c r="H444" s="21"/>
      <c r="I444" s="21"/>
      <c r="J444" s="21"/>
      <c r="K444" s="21"/>
      <c r="L444" s="21"/>
      <c r="M444" s="21"/>
      <c r="N444" s="21"/>
      <c r="O444" s="21"/>
    </row>
    <row r="445" spans="1:15" ht="55.5" customHeight="1" x14ac:dyDescent="0.25">
      <c r="A445" s="64"/>
      <c r="B445" s="64"/>
      <c r="C445" s="64"/>
      <c r="D445" s="64"/>
      <c r="E445" s="71" t="s">
        <v>181</v>
      </c>
      <c r="F445" s="64"/>
      <c r="G445" s="21"/>
      <c r="H445" s="21"/>
      <c r="I445" s="21"/>
      <c r="J445" s="21"/>
      <c r="K445" s="21"/>
      <c r="L445" s="21"/>
      <c r="M445" s="21"/>
      <c r="N445" s="21"/>
      <c r="O445" s="21"/>
    </row>
    <row r="446" spans="1:15" s="96" customFormat="1" ht="30.75" customHeight="1" x14ac:dyDescent="0.25">
      <c r="A446" s="158">
        <v>2660</v>
      </c>
      <c r="B446" s="158" t="s">
        <v>11</v>
      </c>
      <c r="C446" s="158">
        <v>6</v>
      </c>
      <c r="D446" s="158">
        <v>0</v>
      </c>
      <c r="E446" s="161" t="s">
        <v>296</v>
      </c>
      <c r="F446" s="158"/>
      <c r="G446" s="160">
        <f>G448</f>
        <v>413764.20360000001</v>
      </c>
      <c r="H446" s="160">
        <f t="shared" ref="H446:O446" si="57">H448</f>
        <v>504604.4</v>
      </c>
      <c r="I446" s="160">
        <f t="shared" si="57"/>
        <v>639591</v>
      </c>
      <c r="J446" s="160">
        <f t="shared" si="57"/>
        <v>2155891.0069999998</v>
      </c>
      <c r="K446" s="160">
        <f t="shared" si="57"/>
        <v>220430.67</v>
      </c>
      <c r="L446" s="160">
        <f t="shared" si="57"/>
        <v>1935460.3369999998</v>
      </c>
      <c r="M446" s="160">
        <f t="shared" si="57"/>
        <v>1742126.8033999996</v>
      </c>
      <c r="N446" s="160">
        <f t="shared" si="57"/>
        <v>1651286.6069999998</v>
      </c>
      <c r="O446" s="160">
        <f t="shared" si="57"/>
        <v>1516300.0069999998</v>
      </c>
    </row>
    <row r="447" spans="1:15" ht="15.75" customHeight="1" x14ac:dyDescent="0.25">
      <c r="A447" s="64"/>
      <c r="B447" s="64"/>
      <c r="C447" s="64"/>
      <c r="D447" s="64"/>
      <c r="E447" s="71" t="s">
        <v>156</v>
      </c>
      <c r="F447" s="64"/>
      <c r="G447" s="21"/>
      <c r="H447" s="21"/>
      <c r="I447" s="21"/>
      <c r="J447" s="21"/>
      <c r="K447" s="21"/>
      <c r="L447" s="21"/>
      <c r="M447" s="21"/>
      <c r="N447" s="21"/>
      <c r="O447" s="21"/>
    </row>
    <row r="448" spans="1:15" ht="27" customHeight="1" x14ac:dyDescent="0.25">
      <c r="A448" s="64">
        <v>2661</v>
      </c>
      <c r="B448" s="64" t="s">
        <v>11</v>
      </c>
      <c r="C448" s="64">
        <v>6</v>
      </c>
      <c r="D448" s="64">
        <v>1</v>
      </c>
      <c r="E448" s="71" t="s">
        <v>296</v>
      </c>
      <c r="F448" s="64"/>
      <c r="G448" s="21">
        <f t="shared" ref="G448:O448" si="58">SUM(G450:G464)</f>
        <v>413764.20360000001</v>
      </c>
      <c r="H448" s="21">
        <f t="shared" si="58"/>
        <v>504604.4</v>
      </c>
      <c r="I448" s="21">
        <f t="shared" si="58"/>
        <v>639591</v>
      </c>
      <c r="J448" s="21">
        <f t="shared" si="58"/>
        <v>2155891.0069999998</v>
      </c>
      <c r="K448" s="21">
        <f t="shared" si="58"/>
        <v>220430.67</v>
      </c>
      <c r="L448" s="21">
        <f t="shared" si="58"/>
        <v>1935460.3369999998</v>
      </c>
      <c r="M448" s="21">
        <f t="shared" si="58"/>
        <v>1742126.8033999996</v>
      </c>
      <c r="N448" s="21">
        <f t="shared" si="58"/>
        <v>1651286.6069999998</v>
      </c>
      <c r="O448" s="21">
        <f t="shared" si="58"/>
        <v>1516300.0069999998</v>
      </c>
    </row>
    <row r="449" spans="1:15" ht="20.25" customHeight="1" x14ac:dyDescent="0.25">
      <c r="A449" s="64"/>
      <c r="B449" s="64"/>
      <c r="C449" s="64"/>
      <c r="D449" s="64"/>
      <c r="E449" s="71" t="s">
        <v>180</v>
      </c>
      <c r="F449" s="64"/>
      <c r="G449" s="21"/>
      <c r="H449" s="21"/>
      <c r="I449" s="21"/>
      <c r="J449" s="21"/>
      <c r="K449" s="21"/>
      <c r="L449" s="21"/>
      <c r="M449" s="21"/>
      <c r="N449" s="21"/>
      <c r="O449" s="21"/>
    </row>
    <row r="450" spans="1:15" ht="27" x14ac:dyDescent="0.25">
      <c r="A450" s="64"/>
      <c r="B450" s="64"/>
      <c r="C450" s="64"/>
      <c r="D450" s="64"/>
      <c r="E450" s="71" t="s">
        <v>158</v>
      </c>
      <c r="F450" s="64" t="s">
        <v>20</v>
      </c>
      <c r="G450" s="21">
        <v>63854.328000000001</v>
      </c>
      <c r="H450" s="21">
        <v>72308</v>
      </c>
      <c r="I450" s="21">
        <v>76685.7</v>
      </c>
      <c r="J450" s="21">
        <f>K450+L450</f>
        <v>99754.27</v>
      </c>
      <c r="K450" s="21">
        <f>+'4.Gorcarakan ev tntesagitakan'!G449</f>
        <v>99754.27</v>
      </c>
      <c r="L450" s="21"/>
      <c r="M450" s="21">
        <f t="shared" ref="M450:M464" si="59">+J450-G450</f>
        <v>35899.942000000003</v>
      </c>
      <c r="N450" s="21">
        <f t="shared" ref="N450:N464" si="60">+J450-H450</f>
        <v>27446.270000000004</v>
      </c>
      <c r="O450" s="21">
        <f t="shared" ref="O450:O464" si="61">+J450-I450</f>
        <v>23068.570000000007</v>
      </c>
    </row>
    <row r="451" spans="1:15" x14ac:dyDescent="0.25">
      <c r="A451" s="64"/>
      <c r="B451" s="64"/>
      <c r="C451" s="64"/>
      <c r="D451" s="64"/>
      <c r="E451" s="71" t="s">
        <v>760</v>
      </c>
      <c r="F451" s="64" t="s">
        <v>29</v>
      </c>
      <c r="G451" s="21"/>
      <c r="H451" s="21">
        <v>638</v>
      </c>
      <c r="I451" s="21">
        <v>638</v>
      </c>
      <c r="J451" s="21">
        <f t="shared" ref="J451:J464" si="62">K451+L451</f>
        <v>100</v>
      </c>
      <c r="K451" s="21">
        <f>+'4.Gorcarakan ev tntesagitakan'!G450</f>
        <v>100</v>
      </c>
      <c r="L451" s="21"/>
      <c r="M451" s="21">
        <f t="shared" si="59"/>
        <v>100</v>
      </c>
      <c r="N451" s="21">
        <f t="shared" si="60"/>
        <v>-538</v>
      </c>
      <c r="O451" s="21">
        <f t="shared" si="61"/>
        <v>-538</v>
      </c>
    </row>
    <row r="452" spans="1:15" x14ac:dyDescent="0.25">
      <c r="A452" s="64"/>
      <c r="B452" s="64"/>
      <c r="C452" s="64"/>
      <c r="D452" s="64"/>
      <c r="E452" s="71" t="s">
        <v>552</v>
      </c>
      <c r="F452" s="64" t="s">
        <v>40</v>
      </c>
      <c r="G452" s="21">
        <v>1565.5439999999999</v>
      </c>
      <c r="H452" s="21">
        <v>3351</v>
      </c>
      <c r="I452" s="21">
        <v>2051</v>
      </c>
      <c r="J452" s="21">
        <f t="shared" si="62"/>
        <v>2385</v>
      </c>
      <c r="K452" s="21">
        <f>+'4.Gorcarakan ev tntesagitakan'!G451</f>
        <v>2385</v>
      </c>
      <c r="L452" s="21"/>
      <c r="M452" s="21">
        <f t="shared" si="59"/>
        <v>819.45600000000013</v>
      </c>
      <c r="N452" s="21">
        <f t="shared" si="60"/>
        <v>-966</v>
      </c>
      <c r="O452" s="21">
        <f t="shared" si="61"/>
        <v>334</v>
      </c>
    </row>
    <row r="453" spans="1:15" ht="17.25" customHeight="1" x14ac:dyDescent="0.25">
      <c r="A453" s="64"/>
      <c r="B453" s="64"/>
      <c r="C453" s="64"/>
      <c r="D453" s="64"/>
      <c r="E453" s="71" t="s">
        <v>547</v>
      </c>
      <c r="F453" s="64" t="s">
        <v>41</v>
      </c>
      <c r="G453" s="21"/>
      <c r="H453" s="21">
        <v>351.5</v>
      </c>
      <c r="I453" s="21">
        <v>351.5</v>
      </c>
      <c r="J453" s="21">
        <f t="shared" si="62"/>
        <v>101.5</v>
      </c>
      <c r="K453" s="21">
        <f>+'4.Gorcarakan ev tntesagitakan'!G452</f>
        <v>101.5</v>
      </c>
      <c r="L453" s="21"/>
      <c r="M453" s="21">
        <f t="shared" si="59"/>
        <v>101.5</v>
      </c>
      <c r="N453" s="21">
        <f t="shared" si="60"/>
        <v>-250</v>
      </c>
      <c r="O453" s="21">
        <f t="shared" si="61"/>
        <v>-250</v>
      </c>
    </row>
    <row r="454" spans="1:15" x14ac:dyDescent="0.25">
      <c r="A454" s="64"/>
      <c r="B454" s="64"/>
      <c r="C454" s="64"/>
      <c r="D454" s="64"/>
      <c r="E454" s="71" t="s">
        <v>559</v>
      </c>
      <c r="F454" s="64">
        <v>4251</v>
      </c>
      <c r="G454" s="21">
        <v>1846.05</v>
      </c>
      <c r="H454" s="21">
        <v>3000</v>
      </c>
      <c r="I454" s="21">
        <v>1000</v>
      </c>
      <c r="J454" s="21">
        <f t="shared" si="62"/>
        <v>600</v>
      </c>
      <c r="K454" s="21">
        <f>+'4.Gorcarakan ev tntesagitakan'!G453</f>
        <v>600</v>
      </c>
      <c r="L454" s="21"/>
      <c r="M454" s="21">
        <f t="shared" si="59"/>
        <v>-1246.05</v>
      </c>
      <c r="N454" s="21">
        <f t="shared" si="60"/>
        <v>-2400</v>
      </c>
      <c r="O454" s="21">
        <f t="shared" si="61"/>
        <v>-400</v>
      </c>
    </row>
    <row r="455" spans="1:15" ht="27" x14ac:dyDescent="0.25">
      <c r="A455" s="64"/>
      <c r="B455" s="64"/>
      <c r="C455" s="64"/>
      <c r="D455" s="64"/>
      <c r="E455" s="71" t="s">
        <v>766</v>
      </c>
      <c r="F455" s="64" t="s">
        <v>43</v>
      </c>
      <c r="G455" s="21">
        <v>2131.9740000000002</v>
      </c>
      <c r="H455" s="21">
        <v>2150</v>
      </c>
      <c r="I455" s="21">
        <v>650</v>
      </c>
      <c r="J455" s="21">
        <f t="shared" si="62"/>
        <v>300</v>
      </c>
      <c r="K455" s="21">
        <f>+'4.Gorcarakan ev tntesagitakan'!G454</f>
        <v>300</v>
      </c>
      <c r="L455" s="21"/>
      <c r="M455" s="21">
        <f t="shared" si="59"/>
        <v>-1831.9740000000002</v>
      </c>
      <c r="N455" s="21">
        <f t="shared" si="60"/>
        <v>-1850</v>
      </c>
      <c r="O455" s="21">
        <f t="shared" si="61"/>
        <v>-350</v>
      </c>
    </row>
    <row r="456" spans="1:15" x14ac:dyDescent="0.25">
      <c r="A456" s="64"/>
      <c r="B456" s="64"/>
      <c r="C456" s="64"/>
      <c r="D456" s="64"/>
      <c r="E456" s="71" t="s">
        <v>560</v>
      </c>
      <c r="F456" s="64">
        <v>4264</v>
      </c>
      <c r="G456" s="21">
        <v>24535.104899999998</v>
      </c>
      <c r="H456" s="21">
        <v>40072.400000000001</v>
      </c>
      <c r="I456" s="21">
        <v>40654.400000000001</v>
      </c>
      <c r="J456" s="21">
        <f t="shared" si="62"/>
        <v>52820</v>
      </c>
      <c r="K456" s="21">
        <f>+'4.Gorcarakan ev tntesagitakan'!G455</f>
        <v>52820</v>
      </c>
      <c r="L456" s="21"/>
      <c r="M456" s="21">
        <f t="shared" si="59"/>
        <v>28284.895100000002</v>
      </c>
      <c r="N456" s="21">
        <f t="shared" si="60"/>
        <v>12747.599999999999</v>
      </c>
      <c r="O456" s="21">
        <f t="shared" si="61"/>
        <v>12165.599999999999</v>
      </c>
    </row>
    <row r="457" spans="1:15" x14ac:dyDescent="0.25">
      <c r="A457" s="64"/>
      <c r="B457" s="64"/>
      <c r="C457" s="64"/>
      <c r="D457" s="64"/>
      <c r="E457" s="71" t="s">
        <v>172</v>
      </c>
      <c r="F457" s="64">
        <v>4269</v>
      </c>
      <c r="G457" s="21">
        <v>21127.5353</v>
      </c>
      <c r="H457" s="21">
        <v>21000</v>
      </c>
      <c r="I457" s="21">
        <v>22638.5</v>
      </c>
      <c r="J457" s="21">
        <f t="shared" si="62"/>
        <v>31369.9</v>
      </c>
      <c r="K457" s="21">
        <f>+'4.Gorcarakan ev tntesagitakan'!G456</f>
        <v>31369.9</v>
      </c>
      <c r="L457" s="21"/>
      <c r="M457" s="21">
        <f t="shared" si="59"/>
        <v>10242.364700000002</v>
      </c>
      <c r="N457" s="21">
        <f t="shared" si="60"/>
        <v>10369.900000000001</v>
      </c>
      <c r="O457" s="21">
        <f t="shared" si="61"/>
        <v>8731.4000000000015</v>
      </c>
    </row>
    <row r="458" spans="1:15" ht="27" x14ac:dyDescent="0.25">
      <c r="A458" s="64"/>
      <c r="B458" s="64"/>
      <c r="C458" s="64"/>
      <c r="D458" s="64"/>
      <c r="E458" s="71" t="s">
        <v>561</v>
      </c>
      <c r="F458" s="64">
        <v>4521</v>
      </c>
      <c r="G458" s="21">
        <v>14940</v>
      </c>
      <c r="H458" s="21">
        <v>32000</v>
      </c>
      <c r="I458" s="21">
        <v>34260</v>
      </c>
      <c r="J458" s="21">
        <f t="shared" si="62"/>
        <v>33000</v>
      </c>
      <c r="K458" s="21">
        <f>+'4.Gorcarakan ev tntesagitakan'!G457</f>
        <v>33000</v>
      </c>
      <c r="L458" s="21"/>
      <c r="M458" s="21">
        <f t="shared" si="59"/>
        <v>18060</v>
      </c>
      <c r="N458" s="21">
        <f t="shared" si="60"/>
        <v>1000</v>
      </c>
      <c r="O458" s="21">
        <f t="shared" si="61"/>
        <v>-1260</v>
      </c>
    </row>
    <row r="459" spans="1:15" x14ac:dyDescent="0.25">
      <c r="A459" s="64"/>
      <c r="B459" s="64"/>
      <c r="C459" s="64"/>
      <c r="D459" s="64"/>
      <c r="E459" s="71" t="s">
        <v>589</v>
      </c>
      <c r="F459" s="64" t="s">
        <v>59</v>
      </c>
      <c r="G459" s="21"/>
      <c r="H459" s="21">
        <v>0</v>
      </c>
      <c r="I459" s="21">
        <v>0</v>
      </c>
      <c r="J459" s="21">
        <f t="shared" si="62"/>
        <v>0</v>
      </c>
      <c r="K459" s="21">
        <f>+'4.Gorcarakan ev tntesagitakan'!G458</f>
        <v>0</v>
      </c>
      <c r="L459" s="21"/>
      <c r="M459" s="21">
        <f t="shared" si="59"/>
        <v>0</v>
      </c>
      <c r="N459" s="21">
        <f t="shared" si="60"/>
        <v>0</v>
      </c>
      <c r="O459" s="21">
        <f t="shared" si="61"/>
        <v>0</v>
      </c>
    </row>
    <row r="460" spans="1:15" ht="19.5" customHeight="1" x14ac:dyDescent="0.25">
      <c r="A460" s="64"/>
      <c r="B460" s="64"/>
      <c r="C460" s="64"/>
      <c r="D460" s="64"/>
      <c r="E460" s="71" t="s">
        <v>608</v>
      </c>
      <c r="F460" s="64" t="s">
        <v>92</v>
      </c>
      <c r="G460" s="21">
        <v>239938.96739999999</v>
      </c>
      <c r="H460" s="21">
        <v>305000</v>
      </c>
      <c r="I460" s="21">
        <v>404268.4</v>
      </c>
      <c r="J460" s="21">
        <f t="shared" si="62"/>
        <v>1764833.5999999999</v>
      </c>
      <c r="K460" s="21"/>
      <c r="L460" s="21">
        <f>+'4.Gorcarakan ev tntesagitakan'!G459</f>
        <v>1764833.5999999999</v>
      </c>
      <c r="M460" s="21">
        <f t="shared" si="59"/>
        <v>1524894.6325999999</v>
      </c>
      <c r="N460" s="21">
        <f t="shared" si="60"/>
        <v>1459833.5999999999</v>
      </c>
      <c r="O460" s="21">
        <f t="shared" si="61"/>
        <v>1360565.1999999997</v>
      </c>
    </row>
    <row r="461" spans="1:15" x14ac:dyDescent="0.25">
      <c r="A461" s="64"/>
      <c r="B461" s="64"/>
      <c r="C461" s="64"/>
      <c r="D461" s="64"/>
      <c r="E461" s="71" t="s">
        <v>596</v>
      </c>
      <c r="F461" s="64">
        <v>5112</v>
      </c>
      <c r="G461" s="21"/>
      <c r="H461" s="21">
        <v>0</v>
      </c>
      <c r="I461" s="21">
        <v>0</v>
      </c>
      <c r="J461" s="21">
        <f t="shared" si="62"/>
        <v>0</v>
      </c>
      <c r="K461" s="21"/>
      <c r="L461" s="21">
        <f>+'4.Gorcarakan ev tntesagitakan'!G460</f>
        <v>0</v>
      </c>
      <c r="M461" s="21">
        <f t="shared" si="59"/>
        <v>0</v>
      </c>
      <c r="N461" s="21">
        <f t="shared" si="60"/>
        <v>0</v>
      </c>
      <c r="O461" s="21">
        <f t="shared" si="61"/>
        <v>0</v>
      </c>
    </row>
    <row r="462" spans="1:15" ht="17.25" customHeight="1" x14ac:dyDescent="0.25">
      <c r="A462" s="64"/>
      <c r="B462" s="64"/>
      <c r="C462" s="64"/>
      <c r="D462" s="64"/>
      <c r="E462" s="71" t="s">
        <v>188</v>
      </c>
      <c r="F462" s="64">
        <v>5122</v>
      </c>
      <c r="G462" s="21"/>
      <c r="H462" s="21">
        <v>0</v>
      </c>
      <c r="I462" s="21">
        <v>0</v>
      </c>
      <c r="J462" s="21">
        <f t="shared" si="62"/>
        <v>0</v>
      </c>
      <c r="K462" s="21"/>
      <c r="L462" s="21">
        <f>+'4.Gorcarakan ev tntesagitakan'!G461</f>
        <v>0</v>
      </c>
      <c r="M462" s="21">
        <f t="shared" si="59"/>
        <v>0</v>
      </c>
      <c r="N462" s="21">
        <f t="shared" si="60"/>
        <v>0</v>
      </c>
      <c r="O462" s="21">
        <f t="shared" si="61"/>
        <v>0</v>
      </c>
    </row>
    <row r="463" spans="1:15" x14ac:dyDescent="0.25">
      <c r="A463" s="64"/>
      <c r="B463" s="64"/>
      <c r="C463" s="64"/>
      <c r="D463" s="64"/>
      <c r="E463" s="71" t="s">
        <v>562</v>
      </c>
      <c r="F463" s="64">
        <v>5129</v>
      </c>
      <c r="G463" s="21">
        <v>28344.7</v>
      </c>
      <c r="H463" s="21">
        <v>15733.5</v>
      </c>
      <c r="I463" s="21">
        <v>27393.5</v>
      </c>
      <c r="J463" s="21">
        <f t="shared" si="62"/>
        <v>131249.88399999999</v>
      </c>
      <c r="K463" s="21"/>
      <c r="L463" s="21">
        <f>+'4.Gorcarakan ev tntesagitakan'!G462</f>
        <v>131249.88399999999</v>
      </c>
      <c r="M463" s="21">
        <f t="shared" si="59"/>
        <v>102905.18399999999</v>
      </c>
      <c r="N463" s="21">
        <f t="shared" si="60"/>
        <v>115516.38399999999</v>
      </c>
      <c r="O463" s="21">
        <f t="shared" si="61"/>
        <v>103856.38399999999</v>
      </c>
    </row>
    <row r="464" spans="1:15" x14ac:dyDescent="0.25">
      <c r="A464" s="64"/>
      <c r="B464" s="64"/>
      <c r="C464" s="64"/>
      <c r="D464" s="64"/>
      <c r="E464" s="71" t="s">
        <v>765</v>
      </c>
      <c r="F464" s="64" t="s">
        <v>99</v>
      </c>
      <c r="G464" s="21">
        <v>15480</v>
      </c>
      <c r="H464" s="21">
        <v>9000</v>
      </c>
      <c r="I464" s="21">
        <v>29000</v>
      </c>
      <c r="J464" s="21">
        <f t="shared" si="62"/>
        <v>39376.852999999996</v>
      </c>
      <c r="K464" s="21"/>
      <c r="L464" s="21">
        <f>+'4.Gorcarakan ev tntesagitakan'!G463</f>
        <v>39376.852999999996</v>
      </c>
      <c r="M464" s="21">
        <f t="shared" si="59"/>
        <v>23896.852999999996</v>
      </c>
      <c r="N464" s="21">
        <f t="shared" si="60"/>
        <v>30376.852999999996</v>
      </c>
      <c r="O464" s="21">
        <f t="shared" si="61"/>
        <v>10376.852999999996</v>
      </c>
    </row>
    <row r="465" spans="1:15" ht="51.75" customHeight="1" x14ac:dyDescent="0.25">
      <c r="A465" s="64">
        <v>2700</v>
      </c>
      <c r="B465" s="64" t="s">
        <v>12</v>
      </c>
      <c r="C465" s="64">
        <v>0</v>
      </c>
      <c r="D465" s="64">
        <v>0</v>
      </c>
      <c r="E465" s="71" t="s">
        <v>297</v>
      </c>
      <c r="F465" s="64"/>
      <c r="G465" s="21"/>
      <c r="H465" s="21"/>
      <c r="I465" s="21"/>
      <c r="J465" s="21"/>
      <c r="K465" s="21"/>
      <c r="L465" s="21"/>
      <c r="M465" s="21"/>
      <c r="N465" s="21"/>
      <c r="O465" s="21"/>
    </row>
    <row r="466" spans="1:15" x14ac:dyDescent="0.25">
      <c r="A466" s="64"/>
      <c r="B466" s="64"/>
      <c r="C466" s="64"/>
      <c r="D466" s="64"/>
      <c r="E466" s="71" t="s">
        <v>154</v>
      </c>
      <c r="F466" s="64"/>
      <c r="G466" s="21"/>
      <c r="H466" s="21"/>
      <c r="I466" s="21"/>
      <c r="J466" s="21"/>
      <c r="K466" s="21"/>
      <c r="L466" s="21"/>
      <c r="M466" s="21"/>
      <c r="N466" s="21"/>
      <c r="O466" s="21"/>
    </row>
    <row r="467" spans="1:15" ht="27" x14ac:dyDescent="0.25">
      <c r="A467" s="64">
        <v>2710</v>
      </c>
      <c r="B467" s="64" t="s">
        <v>12</v>
      </c>
      <c r="C467" s="64">
        <v>1</v>
      </c>
      <c r="D467" s="64">
        <v>0</v>
      </c>
      <c r="E467" s="71" t="s">
        <v>298</v>
      </c>
      <c r="F467" s="64"/>
      <c r="G467" s="21"/>
      <c r="H467" s="21"/>
      <c r="I467" s="21"/>
      <c r="J467" s="21"/>
      <c r="K467" s="21"/>
      <c r="L467" s="21"/>
      <c r="M467" s="21"/>
      <c r="N467" s="21"/>
      <c r="O467" s="21"/>
    </row>
    <row r="468" spans="1:15" x14ac:dyDescent="0.25">
      <c r="A468" s="64"/>
      <c r="B468" s="64"/>
      <c r="C468" s="64"/>
      <c r="D468" s="64"/>
      <c r="E468" s="71" t="s">
        <v>156</v>
      </c>
      <c r="F468" s="64"/>
      <c r="G468" s="21"/>
      <c r="H468" s="21"/>
      <c r="I468" s="21"/>
      <c r="J468" s="21"/>
      <c r="K468" s="21"/>
      <c r="L468" s="21"/>
      <c r="M468" s="21"/>
      <c r="N468" s="21"/>
      <c r="O468" s="21"/>
    </row>
    <row r="469" spans="1:15" ht="60" customHeight="1" x14ac:dyDescent="0.25">
      <c r="A469" s="64">
        <v>2711</v>
      </c>
      <c r="B469" s="64" t="s">
        <v>12</v>
      </c>
      <c r="C469" s="64">
        <v>1</v>
      </c>
      <c r="D469" s="64">
        <v>1</v>
      </c>
      <c r="E469" s="71" t="s">
        <v>299</v>
      </c>
      <c r="F469" s="64"/>
      <c r="G469" s="21"/>
      <c r="H469" s="21"/>
      <c r="I469" s="21"/>
      <c r="J469" s="21"/>
      <c r="K469" s="21"/>
      <c r="L469" s="21"/>
      <c r="M469" s="21"/>
      <c r="N469" s="21"/>
      <c r="O469" s="21"/>
    </row>
    <row r="470" spans="1:15" ht="40.5" x14ac:dyDescent="0.25">
      <c r="A470" s="64"/>
      <c r="B470" s="64"/>
      <c r="C470" s="64"/>
      <c r="D470" s="64"/>
      <c r="E470" s="71" t="s">
        <v>180</v>
      </c>
      <c r="F470" s="64"/>
      <c r="G470" s="21"/>
      <c r="H470" s="21"/>
      <c r="I470" s="21"/>
      <c r="J470" s="21"/>
      <c r="K470" s="21"/>
      <c r="L470" s="21"/>
      <c r="M470" s="21"/>
      <c r="N470" s="21"/>
      <c r="O470" s="21"/>
    </row>
    <row r="471" spans="1:15" x14ac:dyDescent="0.25">
      <c r="A471" s="64"/>
      <c r="B471" s="64"/>
      <c r="C471" s="64"/>
      <c r="D471" s="64"/>
      <c r="E471" s="71" t="s">
        <v>181</v>
      </c>
      <c r="F471" s="64"/>
      <c r="G471" s="21"/>
      <c r="H471" s="21"/>
      <c r="I471" s="21"/>
      <c r="J471" s="21"/>
      <c r="K471" s="21"/>
      <c r="L471" s="21"/>
      <c r="M471" s="21"/>
      <c r="N471" s="21"/>
      <c r="O471" s="21"/>
    </row>
    <row r="472" spans="1:15" x14ac:dyDescent="0.25">
      <c r="A472" s="64"/>
      <c r="B472" s="64"/>
      <c r="C472" s="64"/>
      <c r="D472" s="64"/>
      <c r="E472" s="71" t="s">
        <v>181</v>
      </c>
      <c r="F472" s="64"/>
      <c r="G472" s="21"/>
      <c r="H472" s="21"/>
      <c r="I472" s="21"/>
      <c r="J472" s="21"/>
      <c r="K472" s="21"/>
      <c r="L472" s="21"/>
      <c r="M472" s="21"/>
      <c r="N472" s="21"/>
      <c r="O472" s="21"/>
    </row>
    <row r="473" spans="1:15" ht="54" customHeight="1" x14ac:dyDescent="0.25">
      <c r="A473" s="64">
        <v>2712</v>
      </c>
      <c r="B473" s="64" t="s">
        <v>12</v>
      </c>
      <c r="C473" s="64">
        <v>1</v>
      </c>
      <c r="D473" s="64">
        <v>2</v>
      </c>
      <c r="E473" s="71" t="s">
        <v>300</v>
      </c>
      <c r="F473" s="64"/>
      <c r="G473" s="21"/>
      <c r="H473" s="21"/>
      <c r="I473" s="21"/>
      <c r="J473" s="21"/>
      <c r="K473" s="21"/>
      <c r="L473" s="21"/>
      <c r="M473" s="21"/>
      <c r="N473" s="21"/>
      <c r="O473" s="21"/>
    </row>
    <row r="474" spans="1:15" ht="40.5" x14ac:dyDescent="0.25">
      <c r="A474" s="64"/>
      <c r="B474" s="64"/>
      <c r="C474" s="64"/>
      <c r="D474" s="64"/>
      <c r="E474" s="71" t="s">
        <v>180</v>
      </c>
      <c r="F474" s="64"/>
      <c r="G474" s="21"/>
      <c r="H474" s="21"/>
      <c r="I474" s="21"/>
      <c r="J474" s="21"/>
      <c r="K474" s="21"/>
      <c r="L474" s="21"/>
      <c r="M474" s="21"/>
      <c r="N474" s="21"/>
      <c r="O474" s="21"/>
    </row>
    <row r="475" spans="1:15" x14ac:dyDescent="0.25">
      <c r="A475" s="64"/>
      <c r="B475" s="64"/>
      <c r="C475" s="64"/>
      <c r="D475" s="64"/>
      <c r="E475" s="71" t="s">
        <v>181</v>
      </c>
      <c r="F475" s="64"/>
      <c r="G475" s="21"/>
      <c r="H475" s="21"/>
      <c r="I475" s="21"/>
      <c r="J475" s="21"/>
      <c r="K475" s="21"/>
      <c r="L475" s="21"/>
      <c r="M475" s="21"/>
      <c r="N475" s="21"/>
      <c r="O475" s="21"/>
    </row>
    <row r="476" spans="1:15" x14ac:dyDescent="0.25">
      <c r="A476" s="64"/>
      <c r="B476" s="64"/>
      <c r="C476" s="64"/>
      <c r="D476" s="64"/>
      <c r="E476" s="71" t="s">
        <v>181</v>
      </c>
      <c r="F476" s="64"/>
      <c r="G476" s="21"/>
      <c r="H476" s="21"/>
      <c r="I476" s="21"/>
      <c r="J476" s="21"/>
      <c r="K476" s="21"/>
      <c r="L476" s="21"/>
      <c r="M476" s="21"/>
      <c r="N476" s="21"/>
      <c r="O476" s="21"/>
    </row>
    <row r="477" spans="1:15" x14ac:dyDescent="0.25">
      <c r="A477" s="64">
        <v>2713</v>
      </c>
      <c r="B477" s="64" t="s">
        <v>12</v>
      </c>
      <c r="C477" s="64">
        <v>1</v>
      </c>
      <c r="D477" s="64">
        <v>3</v>
      </c>
      <c r="E477" s="71" t="s">
        <v>301</v>
      </c>
      <c r="F477" s="64"/>
      <c r="G477" s="21"/>
      <c r="H477" s="21"/>
      <c r="I477" s="21"/>
      <c r="J477" s="21"/>
      <c r="K477" s="21"/>
      <c r="L477" s="21"/>
      <c r="M477" s="21"/>
      <c r="N477" s="21"/>
      <c r="O477" s="21"/>
    </row>
    <row r="478" spans="1:15" ht="33.75" customHeight="1" x14ac:dyDescent="0.25">
      <c r="A478" s="64"/>
      <c r="B478" s="64"/>
      <c r="C478" s="64"/>
      <c r="D478" s="64"/>
      <c r="E478" s="71" t="s">
        <v>180</v>
      </c>
      <c r="F478" s="64"/>
      <c r="G478" s="21"/>
      <c r="H478" s="21"/>
      <c r="I478" s="21"/>
      <c r="J478" s="21"/>
      <c r="K478" s="21"/>
      <c r="L478" s="21"/>
      <c r="M478" s="21"/>
      <c r="N478" s="21"/>
      <c r="O478" s="21"/>
    </row>
    <row r="479" spans="1:15" ht="53.25" customHeight="1" x14ac:dyDescent="0.25">
      <c r="A479" s="64"/>
      <c r="B479" s="64"/>
      <c r="C479" s="64"/>
      <c r="D479" s="64"/>
      <c r="E479" s="71" t="s">
        <v>181</v>
      </c>
      <c r="F479" s="64"/>
      <c r="G479" s="21"/>
      <c r="H479" s="21"/>
      <c r="I479" s="21"/>
      <c r="J479" s="21"/>
      <c r="K479" s="21"/>
      <c r="L479" s="21"/>
      <c r="M479" s="21"/>
      <c r="N479" s="21"/>
      <c r="O479" s="21"/>
    </row>
    <row r="480" spans="1:15" x14ac:dyDescent="0.25">
      <c r="A480" s="64"/>
      <c r="B480" s="64"/>
      <c r="C480" s="64"/>
      <c r="D480" s="64"/>
      <c r="E480" s="71" t="s">
        <v>181</v>
      </c>
      <c r="F480" s="64"/>
      <c r="G480" s="21"/>
      <c r="H480" s="21"/>
      <c r="I480" s="21"/>
      <c r="J480" s="21"/>
      <c r="K480" s="21"/>
      <c r="L480" s="21"/>
      <c r="M480" s="21"/>
      <c r="N480" s="21"/>
      <c r="O480" s="21"/>
    </row>
    <row r="481" spans="1:15" x14ac:dyDescent="0.25">
      <c r="A481" s="64">
        <v>2720</v>
      </c>
      <c r="B481" s="64" t="s">
        <v>12</v>
      </c>
      <c r="C481" s="64">
        <v>2</v>
      </c>
      <c r="D481" s="64">
        <v>0</v>
      </c>
      <c r="E481" s="71" t="s">
        <v>302</v>
      </c>
      <c r="F481" s="64"/>
      <c r="G481" s="21"/>
      <c r="H481" s="21"/>
      <c r="I481" s="21"/>
      <c r="J481" s="21"/>
      <c r="K481" s="21"/>
      <c r="L481" s="21"/>
      <c r="M481" s="21"/>
      <c r="N481" s="21"/>
      <c r="O481" s="21"/>
    </row>
    <row r="482" spans="1:15" x14ac:dyDescent="0.25">
      <c r="A482" s="64"/>
      <c r="B482" s="64"/>
      <c r="C482" s="64"/>
      <c r="D482" s="64"/>
      <c r="E482" s="71" t="s">
        <v>156</v>
      </c>
      <c r="F482" s="64"/>
      <c r="G482" s="21"/>
      <c r="H482" s="21"/>
      <c r="I482" s="21"/>
      <c r="J482" s="21"/>
      <c r="K482" s="21"/>
      <c r="L482" s="21"/>
      <c r="M482" s="21"/>
      <c r="N482" s="21"/>
      <c r="O482" s="21"/>
    </row>
    <row r="483" spans="1:15" ht="51.75" customHeight="1" x14ac:dyDescent="0.25">
      <c r="A483" s="64">
        <v>2721</v>
      </c>
      <c r="B483" s="64" t="s">
        <v>12</v>
      </c>
      <c r="C483" s="64">
        <v>2</v>
      </c>
      <c r="D483" s="64">
        <v>1</v>
      </c>
      <c r="E483" s="71" t="s">
        <v>303</v>
      </c>
      <c r="F483" s="64"/>
      <c r="G483" s="21"/>
      <c r="H483" s="21"/>
      <c r="I483" s="21"/>
      <c r="J483" s="21"/>
      <c r="K483" s="21"/>
      <c r="L483" s="21"/>
      <c r="M483" s="21"/>
      <c r="N483" s="21"/>
      <c r="O483" s="21"/>
    </row>
    <row r="484" spans="1:15" ht="40.5" x14ac:dyDescent="0.25">
      <c r="A484" s="64"/>
      <c r="B484" s="64"/>
      <c r="C484" s="64"/>
      <c r="D484" s="64"/>
      <c r="E484" s="71" t="s">
        <v>180</v>
      </c>
      <c r="F484" s="64"/>
      <c r="G484" s="21"/>
      <c r="H484" s="21"/>
      <c r="I484" s="21"/>
      <c r="J484" s="21"/>
      <c r="K484" s="21"/>
      <c r="L484" s="21"/>
      <c r="M484" s="21"/>
      <c r="N484" s="21"/>
      <c r="O484" s="21"/>
    </row>
    <row r="485" spans="1:15" x14ac:dyDescent="0.25">
      <c r="A485" s="64"/>
      <c r="B485" s="64"/>
      <c r="C485" s="64"/>
      <c r="D485" s="64"/>
      <c r="E485" s="71" t="s">
        <v>181</v>
      </c>
      <c r="F485" s="64"/>
      <c r="G485" s="21"/>
      <c r="H485" s="21"/>
      <c r="I485" s="21"/>
      <c r="J485" s="21"/>
      <c r="K485" s="21"/>
      <c r="L485" s="21"/>
      <c r="M485" s="21"/>
      <c r="N485" s="21"/>
      <c r="O485" s="21"/>
    </row>
    <row r="486" spans="1:15" x14ac:dyDescent="0.25">
      <c r="A486" s="64"/>
      <c r="B486" s="64"/>
      <c r="C486" s="64"/>
      <c r="D486" s="64"/>
      <c r="E486" s="71" t="s">
        <v>181</v>
      </c>
      <c r="F486" s="64"/>
      <c r="G486" s="21"/>
      <c r="H486" s="21"/>
      <c r="I486" s="21"/>
      <c r="J486" s="21"/>
      <c r="K486" s="21"/>
      <c r="L486" s="21"/>
      <c r="M486" s="21"/>
      <c r="N486" s="21"/>
      <c r="O486" s="21"/>
    </row>
    <row r="487" spans="1:15" ht="53.25" customHeight="1" x14ac:dyDescent="0.25">
      <c r="A487" s="64">
        <v>2722</v>
      </c>
      <c r="B487" s="64" t="s">
        <v>12</v>
      </c>
      <c r="C487" s="64">
        <v>2</v>
      </c>
      <c r="D487" s="64">
        <v>2</v>
      </c>
      <c r="E487" s="71" t="s">
        <v>304</v>
      </c>
      <c r="F487" s="64"/>
      <c r="G487" s="21"/>
      <c r="H487" s="21"/>
      <c r="I487" s="21"/>
      <c r="J487" s="21"/>
      <c r="K487" s="21"/>
      <c r="L487" s="21"/>
      <c r="M487" s="21"/>
      <c r="N487" s="21"/>
      <c r="O487" s="21"/>
    </row>
    <row r="488" spans="1:15" ht="40.5" x14ac:dyDescent="0.25">
      <c r="A488" s="64"/>
      <c r="B488" s="64"/>
      <c r="C488" s="64"/>
      <c r="D488" s="64"/>
      <c r="E488" s="71" t="s">
        <v>180</v>
      </c>
      <c r="F488" s="64"/>
      <c r="G488" s="21"/>
      <c r="H488" s="21"/>
      <c r="I488" s="21"/>
      <c r="J488" s="21"/>
      <c r="K488" s="21"/>
      <c r="L488" s="21"/>
      <c r="M488" s="21"/>
      <c r="N488" s="21"/>
      <c r="O488" s="21"/>
    </row>
    <row r="489" spans="1:15" x14ac:dyDescent="0.25">
      <c r="A489" s="64"/>
      <c r="B489" s="64"/>
      <c r="C489" s="64"/>
      <c r="D489" s="64"/>
      <c r="E489" s="71" t="s">
        <v>181</v>
      </c>
      <c r="F489" s="64"/>
      <c r="G489" s="21"/>
      <c r="H489" s="21"/>
      <c r="I489" s="21"/>
      <c r="J489" s="21"/>
      <c r="K489" s="21"/>
      <c r="L489" s="21"/>
      <c r="M489" s="21"/>
      <c r="N489" s="21"/>
      <c r="O489" s="21"/>
    </row>
    <row r="490" spans="1:15" x14ac:dyDescent="0.25">
      <c r="A490" s="64"/>
      <c r="B490" s="64"/>
      <c r="C490" s="64"/>
      <c r="D490" s="64"/>
      <c r="E490" s="71" t="s">
        <v>181</v>
      </c>
      <c r="F490" s="64"/>
      <c r="G490" s="21"/>
      <c r="H490" s="21"/>
      <c r="I490" s="21"/>
      <c r="J490" s="21"/>
      <c r="K490" s="21"/>
      <c r="L490" s="21"/>
      <c r="M490" s="21"/>
      <c r="N490" s="21"/>
      <c r="O490" s="21"/>
    </row>
    <row r="491" spans="1:15" ht="54.75" customHeight="1" x14ac:dyDescent="0.25">
      <c r="A491" s="64">
        <v>2723</v>
      </c>
      <c r="B491" s="64" t="s">
        <v>12</v>
      </c>
      <c r="C491" s="64">
        <v>2</v>
      </c>
      <c r="D491" s="64">
        <v>3</v>
      </c>
      <c r="E491" s="71" t="s">
        <v>305</v>
      </c>
      <c r="F491" s="64"/>
      <c r="G491" s="21"/>
      <c r="H491" s="21"/>
      <c r="I491" s="21"/>
      <c r="J491" s="21"/>
      <c r="K491" s="21"/>
      <c r="L491" s="21"/>
      <c r="M491" s="21"/>
      <c r="N491" s="21"/>
      <c r="O491" s="21"/>
    </row>
    <row r="492" spans="1:15" ht="40.5" x14ac:dyDescent="0.25">
      <c r="A492" s="64"/>
      <c r="B492" s="64"/>
      <c r="C492" s="64"/>
      <c r="D492" s="64"/>
      <c r="E492" s="71" t="s">
        <v>180</v>
      </c>
      <c r="F492" s="64"/>
      <c r="G492" s="21"/>
      <c r="H492" s="21"/>
      <c r="I492" s="21"/>
      <c r="J492" s="21"/>
      <c r="K492" s="21"/>
      <c r="L492" s="21"/>
      <c r="M492" s="21"/>
      <c r="N492" s="21"/>
      <c r="O492" s="21"/>
    </row>
    <row r="493" spans="1:15" x14ac:dyDescent="0.25">
      <c r="A493" s="64"/>
      <c r="B493" s="64"/>
      <c r="C493" s="64"/>
      <c r="D493" s="64"/>
      <c r="E493" s="71" t="s">
        <v>181</v>
      </c>
      <c r="F493" s="64"/>
      <c r="G493" s="21"/>
      <c r="H493" s="21"/>
      <c r="I493" s="21"/>
      <c r="J493" s="21"/>
      <c r="K493" s="21"/>
      <c r="L493" s="21"/>
      <c r="M493" s="21"/>
      <c r="N493" s="21"/>
      <c r="O493" s="21"/>
    </row>
    <row r="494" spans="1:15" x14ac:dyDescent="0.25">
      <c r="A494" s="64"/>
      <c r="B494" s="64"/>
      <c r="C494" s="64"/>
      <c r="D494" s="64"/>
      <c r="E494" s="71" t="s">
        <v>181</v>
      </c>
      <c r="F494" s="64"/>
      <c r="G494" s="21"/>
      <c r="H494" s="21"/>
      <c r="I494" s="21"/>
      <c r="J494" s="21"/>
      <c r="K494" s="21"/>
      <c r="L494" s="21"/>
      <c r="M494" s="21"/>
      <c r="N494" s="21"/>
      <c r="O494" s="21"/>
    </row>
    <row r="495" spans="1:15" x14ac:dyDescent="0.25">
      <c r="A495" s="64">
        <v>2724</v>
      </c>
      <c r="B495" s="64" t="s">
        <v>12</v>
      </c>
      <c r="C495" s="64">
        <v>2</v>
      </c>
      <c r="D495" s="64">
        <v>4</v>
      </c>
      <c r="E495" s="71" t="s">
        <v>306</v>
      </c>
      <c r="F495" s="64"/>
      <c r="G495" s="21"/>
      <c r="H495" s="21"/>
      <c r="I495" s="21"/>
      <c r="J495" s="21"/>
      <c r="K495" s="21"/>
      <c r="L495" s="21"/>
      <c r="M495" s="21"/>
      <c r="N495" s="21"/>
      <c r="O495" s="21"/>
    </row>
    <row r="496" spans="1:15" ht="40.5" customHeight="1" x14ac:dyDescent="0.25">
      <c r="A496" s="64"/>
      <c r="B496" s="64"/>
      <c r="C496" s="64"/>
      <c r="D496" s="64"/>
      <c r="E496" s="71" t="s">
        <v>180</v>
      </c>
      <c r="F496" s="64"/>
      <c r="G496" s="21"/>
      <c r="H496" s="21"/>
      <c r="I496" s="21"/>
      <c r="J496" s="21"/>
      <c r="K496" s="21"/>
      <c r="L496" s="21"/>
      <c r="M496" s="21"/>
      <c r="N496" s="21"/>
      <c r="O496" s="21"/>
    </row>
    <row r="497" spans="1:15" ht="52.5" customHeight="1" x14ac:dyDescent="0.25">
      <c r="A497" s="64"/>
      <c r="B497" s="64"/>
      <c r="C497" s="64"/>
      <c r="D497" s="64"/>
      <c r="E497" s="71" t="s">
        <v>181</v>
      </c>
      <c r="F497" s="64"/>
      <c r="G497" s="21"/>
      <c r="H497" s="21"/>
      <c r="I497" s="21"/>
      <c r="J497" s="21"/>
      <c r="K497" s="21"/>
      <c r="L497" s="21"/>
      <c r="M497" s="21"/>
      <c r="N497" s="21"/>
      <c r="O497" s="21"/>
    </row>
    <row r="498" spans="1:15" x14ac:dyDescent="0.25">
      <c r="A498" s="64"/>
      <c r="B498" s="64"/>
      <c r="C498" s="64"/>
      <c r="D498" s="64"/>
      <c r="E498" s="71" t="s">
        <v>181</v>
      </c>
      <c r="F498" s="64"/>
      <c r="G498" s="21"/>
      <c r="H498" s="21"/>
      <c r="I498" s="21"/>
      <c r="J498" s="21"/>
      <c r="K498" s="21"/>
      <c r="L498" s="21"/>
      <c r="M498" s="21"/>
      <c r="N498" s="21"/>
      <c r="O498" s="21"/>
    </row>
    <row r="499" spans="1:15" x14ac:dyDescent="0.25">
      <c r="A499" s="64">
        <v>2730</v>
      </c>
      <c r="B499" s="64" t="s">
        <v>12</v>
      </c>
      <c r="C499" s="64">
        <v>3</v>
      </c>
      <c r="D499" s="64">
        <v>0</v>
      </c>
      <c r="E499" s="71" t="s">
        <v>307</v>
      </c>
      <c r="F499" s="64"/>
      <c r="G499" s="21"/>
      <c r="H499" s="21"/>
      <c r="I499" s="21"/>
      <c r="J499" s="21"/>
      <c r="K499" s="21"/>
      <c r="L499" s="21"/>
      <c r="M499" s="21"/>
      <c r="N499" s="21"/>
      <c r="O499" s="21"/>
    </row>
    <row r="500" spans="1:15" ht="37.5" customHeight="1" x14ac:dyDescent="0.25">
      <c r="A500" s="64"/>
      <c r="B500" s="64"/>
      <c r="C500" s="64"/>
      <c r="D500" s="64"/>
      <c r="E500" s="71" t="s">
        <v>156</v>
      </c>
      <c r="F500" s="64"/>
      <c r="G500" s="21"/>
      <c r="H500" s="21"/>
      <c r="I500" s="21"/>
      <c r="J500" s="21"/>
      <c r="K500" s="21"/>
      <c r="L500" s="21"/>
      <c r="M500" s="21"/>
      <c r="N500" s="21"/>
      <c r="O500" s="21"/>
    </row>
    <row r="501" spans="1:15" ht="57" customHeight="1" x14ac:dyDescent="0.25">
      <c r="A501" s="64">
        <v>2731</v>
      </c>
      <c r="B501" s="64" t="s">
        <v>12</v>
      </c>
      <c r="C501" s="64">
        <v>3</v>
      </c>
      <c r="D501" s="64">
        <v>1</v>
      </c>
      <c r="E501" s="71" t="s">
        <v>308</v>
      </c>
      <c r="F501" s="64"/>
      <c r="G501" s="21"/>
      <c r="H501" s="21"/>
      <c r="I501" s="21"/>
      <c r="J501" s="21"/>
      <c r="K501" s="21"/>
      <c r="L501" s="21"/>
      <c r="M501" s="21"/>
      <c r="N501" s="21"/>
      <c r="O501" s="21"/>
    </row>
    <row r="502" spans="1:15" ht="40.5" x14ac:dyDescent="0.25">
      <c r="A502" s="64"/>
      <c r="B502" s="64"/>
      <c r="C502" s="64"/>
      <c r="D502" s="64"/>
      <c r="E502" s="71" t="s">
        <v>180</v>
      </c>
      <c r="F502" s="64"/>
      <c r="G502" s="21"/>
      <c r="H502" s="21"/>
      <c r="I502" s="21"/>
      <c r="J502" s="21"/>
      <c r="K502" s="21"/>
      <c r="L502" s="21"/>
      <c r="M502" s="21"/>
      <c r="N502" s="21"/>
      <c r="O502" s="21"/>
    </row>
    <row r="503" spans="1:15" x14ac:dyDescent="0.25">
      <c r="A503" s="64"/>
      <c r="B503" s="64"/>
      <c r="C503" s="64"/>
      <c r="D503" s="64"/>
      <c r="E503" s="71" t="s">
        <v>181</v>
      </c>
      <c r="F503" s="64"/>
      <c r="G503" s="21"/>
      <c r="H503" s="21"/>
      <c r="I503" s="21"/>
      <c r="J503" s="21"/>
      <c r="K503" s="21"/>
      <c r="L503" s="21"/>
      <c r="M503" s="21"/>
      <c r="N503" s="21"/>
      <c r="O503" s="21"/>
    </row>
    <row r="504" spans="1:15" ht="33.75" customHeight="1" x14ac:dyDescent="0.25">
      <c r="A504" s="64"/>
      <c r="B504" s="64"/>
      <c r="C504" s="64"/>
      <c r="D504" s="64"/>
      <c r="E504" s="71" t="s">
        <v>181</v>
      </c>
      <c r="F504" s="64"/>
      <c r="G504" s="21"/>
      <c r="H504" s="21"/>
      <c r="I504" s="21"/>
      <c r="J504" s="21"/>
      <c r="K504" s="21"/>
      <c r="L504" s="21"/>
      <c r="M504" s="21"/>
      <c r="N504" s="21"/>
      <c r="O504" s="21"/>
    </row>
    <row r="505" spans="1:15" ht="53.25" customHeight="1" x14ac:dyDescent="0.25">
      <c r="A505" s="64">
        <v>2732</v>
      </c>
      <c r="B505" s="64" t="s">
        <v>12</v>
      </c>
      <c r="C505" s="64">
        <v>3</v>
      </c>
      <c r="D505" s="64">
        <v>2</v>
      </c>
      <c r="E505" s="71" t="s">
        <v>309</v>
      </c>
      <c r="F505" s="64"/>
      <c r="G505" s="21"/>
      <c r="H505" s="21"/>
      <c r="I505" s="21"/>
      <c r="J505" s="21"/>
      <c r="K505" s="21"/>
      <c r="L505" s="21"/>
      <c r="M505" s="21"/>
      <c r="N505" s="21"/>
      <c r="O505" s="21"/>
    </row>
    <row r="506" spans="1:15" ht="40.5" x14ac:dyDescent="0.25">
      <c r="A506" s="64"/>
      <c r="B506" s="64"/>
      <c r="C506" s="64"/>
      <c r="D506" s="64"/>
      <c r="E506" s="71" t="s">
        <v>180</v>
      </c>
      <c r="F506" s="64"/>
      <c r="G506" s="21"/>
      <c r="H506" s="21"/>
      <c r="I506" s="21"/>
      <c r="J506" s="21"/>
      <c r="K506" s="21"/>
      <c r="L506" s="21"/>
      <c r="M506" s="21"/>
      <c r="N506" s="21"/>
      <c r="O506" s="21"/>
    </row>
    <row r="507" spans="1:15" x14ac:dyDescent="0.25">
      <c r="A507" s="64"/>
      <c r="B507" s="64"/>
      <c r="C507" s="64"/>
      <c r="D507" s="64"/>
      <c r="E507" s="71" t="s">
        <v>181</v>
      </c>
      <c r="F507" s="64"/>
      <c r="G507" s="21"/>
      <c r="H507" s="21"/>
      <c r="I507" s="21"/>
      <c r="J507" s="21"/>
      <c r="K507" s="21"/>
      <c r="L507" s="21"/>
      <c r="M507" s="21"/>
      <c r="N507" s="21"/>
      <c r="O507" s="21"/>
    </row>
    <row r="508" spans="1:15" ht="40.5" customHeight="1" x14ac:dyDescent="0.25">
      <c r="A508" s="64"/>
      <c r="B508" s="64"/>
      <c r="C508" s="64"/>
      <c r="D508" s="64"/>
      <c r="E508" s="71" t="s">
        <v>181</v>
      </c>
      <c r="F508" s="64"/>
      <c r="G508" s="21"/>
      <c r="H508" s="21"/>
      <c r="I508" s="21"/>
      <c r="J508" s="21"/>
      <c r="K508" s="21"/>
      <c r="L508" s="21"/>
      <c r="M508" s="21"/>
      <c r="N508" s="21"/>
      <c r="O508" s="21"/>
    </row>
    <row r="509" spans="1:15" ht="52.5" customHeight="1" x14ac:dyDescent="0.25">
      <c r="A509" s="64">
        <v>2733</v>
      </c>
      <c r="B509" s="64" t="s">
        <v>12</v>
      </c>
      <c r="C509" s="64">
        <v>3</v>
      </c>
      <c r="D509" s="64">
        <v>3</v>
      </c>
      <c r="E509" s="71" t="s">
        <v>310</v>
      </c>
      <c r="F509" s="64"/>
      <c r="G509" s="21"/>
      <c r="H509" s="21"/>
      <c r="I509" s="21"/>
      <c r="J509" s="21"/>
      <c r="K509" s="21"/>
      <c r="L509" s="21"/>
      <c r="M509" s="21"/>
      <c r="N509" s="21"/>
      <c r="O509" s="21"/>
    </row>
    <row r="510" spans="1:15" ht="40.5" x14ac:dyDescent="0.25">
      <c r="A510" s="64"/>
      <c r="B510" s="64"/>
      <c r="C510" s="64"/>
      <c r="D510" s="64"/>
      <c r="E510" s="71" t="s">
        <v>180</v>
      </c>
      <c r="F510" s="64"/>
      <c r="G510" s="21"/>
      <c r="H510" s="21"/>
      <c r="I510" s="21"/>
      <c r="J510" s="21"/>
      <c r="K510" s="21"/>
      <c r="L510" s="21"/>
      <c r="M510" s="21"/>
      <c r="N510" s="21"/>
      <c r="O510" s="21"/>
    </row>
    <row r="511" spans="1:15" x14ac:dyDescent="0.25">
      <c r="A511" s="64"/>
      <c r="B511" s="64"/>
      <c r="C511" s="64"/>
      <c r="D511" s="64"/>
      <c r="E511" s="71" t="s">
        <v>181</v>
      </c>
      <c r="F511" s="64"/>
      <c r="G511" s="21"/>
      <c r="H511" s="21"/>
      <c r="I511" s="21"/>
      <c r="J511" s="21"/>
      <c r="K511" s="21"/>
      <c r="L511" s="21"/>
      <c r="M511" s="21"/>
      <c r="N511" s="21"/>
      <c r="O511" s="21"/>
    </row>
    <row r="512" spans="1:15" x14ac:dyDescent="0.25">
      <c r="A512" s="64"/>
      <c r="B512" s="64"/>
      <c r="C512" s="64"/>
      <c r="D512" s="64"/>
      <c r="E512" s="71" t="s">
        <v>181</v>
      </c>
      <c r="F512" s="64"/>
      <c r="G512" s="21"/>
      <c r="H512" s="21"/>
      <c r="I512" s="21"/>
      <c r="J512" s="21"/>
      <c r="K512" s="21"/>
      <c r="L512" s="21"/>
      <c r="M512" s="21"/>
      <c r="N512" s="21"/>
      <c r="O512" s="21"/>
    </row>
    <row r="513" spans="1:15" ht="27" x14ac:dyDescent="0.25">
      <c r="A513" s="64">
        <v>2734</v>
      </c>
      <c r="B513" s="64" t="s">
        <v>12</v>
      </c>
      <c r="C513" s="64">
        <v>3</v>
      </c>
      <c r="D513" s="64">
        <v>4</v>
      </c>
      <c r="E513" s="71" t="s">
        <v>311</v>
      </c>
      <c r="F513" s="64"/>
      <c r="G513" s="21"/>
      <c r="H513" s="21"/>
      <c r="I513" s="21"/>
      <c r="J513" s="21"/>
      <c r="K513" s="21"/>
      <c r="L513" s="21"/>
      <c r="M513" s="21"/>
      <c r="N513" s="21"/>
      <c r="O513" s="21"/>
    </row>
    <row r="514" spans="1:15" ht="40.5" x14ac:dyDescent="0.25">
      <c r="A514" s="64"/>
      <c r="B514" s="64"/>
      <c r="C514" s="64"/>
      <c r="D514" s="64"/>
      <c r="E514" s="71" t="s">
        <v>180</v>
      </c>
      <c r="F514" s="64"/>
      <c r="G514" s="21"/>
      <c r="H514" s="21"/>
      <c r="I514" s="21"/>
      <c r="J514" s="21"/>
      <c r="K514" s="21"/>
      <c r="L514" s="21"/>
      <c r="M514" s="21"/>
      <c r="N514" s="21"/>
      <c r="O514" s="21"/>
    </row>
    <row r="515" spans="1:15" ht="53.25" customHeight="1" x14ac:dyDescent="0.25">
      <c r="A515" s="64"/>
      <c r="B515" s="64"/>
      <c r="C515" s="64"/>
      <c r="D515" s="64"/>
      <c r="E515" s="71" t="s">
        <v>181</v>
      </c>
      <c r="F515" s="64"/>
      <c r="G515" s="21"/>
      <c r="H515" s="21"/>
      <c r="I515" s="21"/>
      <c r="J515" s="21"/>
      <c r="K515" s="21"/>
      <c r="L515" s="21"/>
      <c r="M515" s="21"/>
      <c r="N515" s="21"/>
      <c r="O515" s="21"/>
    </row>
    <row r="516" spans="1:15" x14ac:dyDescent="0.25">
      <c r="A516" s="64"/>
      <c r="B516" s="64"/>
      <c r="C516" s="64"/>
      <c r="D516" s="64"/>
      <c r="E516" s="71" t="s">
        <v>181</v>
      </c>
      <c r="F516" s="64"/>
      <c r="G516" s="21"/>
      <c r="H516" s="21"/>
      <c r="I516" s="21"/>
      <c r="J516" s="21"/>
      <c r="K516" s="21"/>
      <c r="L516" s="21"/>
      <c r="M516" s="21"/>
      <c r="N516" s="21"/>
      <c r="O516" s="21"/>
    </row>
    <row r="517" spans="1:15" x14ac:dyDescent="0.25">
      <c r="A517" s="64">
        <v>2740</v>
      </c>
      <c r="B517" s="64" t="s">
        <v>12</v>
      </c>
      <c r="C517" s="64">
        <v>4</v>
      </c>
      <c r="D517" s="64">
        <v>0</v>
      </c>
      <c r="E517" s="71" t="s">
        <v>312</v>
      </c>
      <c r="F517" s="64"/>
      <c r="G517" s="21"/>
      <c r="H517" s="21"/>
      <c r="I517" s="21"/>
      <c r="J517" s="21"/>
      <c r="K517" s="21"/>
      <c r="L517" s="21"/>
      <c r="M517" s="21"/>
      <c r="N517" s="21"/>
      <c r="O517" s="21"/>
    </row>
    <row r="518" spans="1:15" ht="39.75" customHeight="1" x14ac:dyDescent="0.25">
      <c r="A518" s="64"/>
      <c r="B518" s="64"/>
      <c r="C518" s="64"/>
      <c r="D518" s="64"/>
      <c r="E518" s="71" t="s">
        <v>156</v>
      </c>
      <c r="F518" s="64"/>
      <c r="G518" s="21"/>
      <c r="H518" s="21"/>
      <c r="I518" s="21"/>
      <c r="J518" s="21"/>
      <c r="K518" s="21"/>
      <c r="L518" s="21"/>
      <c r="M518" s="21"/>
      <c r="N518" s="21"/>
      <c r="O518" s="21"/>
    </row>
    <row r="519" spans="1:15" x14ac:dyDescent="0.25">
      <c r="A519" s="64">
        <v>2741</v>
      </c>
      <c r="B519" s="64" t="s">
        <v>12</v>
      </c>
      <c r="C519" s="64">
        <v>4</v>
      </c>
      <c r="D519" s="64">
        <v>1</v>
      </c>
      <c r="E519" s="71" t="s">
        <v>312</v>
      </c>
      <c r="F519" s="64"/>
      <c r="G519" s="21"/>
      <c r="H519" s="21"/>
      <c r="I519" s="21"/>
      <c r="J519" s="21"/>
      <c r="K519" s="21"/>
      <c r="L519" s="21"/>
      <c r="M519" s="21"/>
      <c r="N519" s="21"/>
      <c r="O519" s="21"/>
    </row>
    <row r="520" spans="1:15" ht="42.75" customHeight="1" x14ac:dyDescent="0.25">
      <c r="A520" s="64"/>
      <c r="B520" s="64"/>
      <c r="C520" s="64"/>
      <c r="D520" s="64"/>
      <c r="E520" s="71" t="s">
        <v>180</v>
      </c>
      <c r="F520" s="64"/>
      <c r="G520" s="21"/>
      <c r="H520" s="21"/>
      <c r="I520" s="21"/>
      <c r="J520" s="21"/>
      <c r="K520" s="21"/>
      <c r="L520" s="21"/>
      <c r="M520" s="21"/>
      <c r="N520" s="21"/>
      <c r="O520" s="21"/>
    </row>
    <row r="521" spans="1:15" ht="51" customHeight="1" x14ac:dyDescent="0.25">
      <c r="A521" s="64"/>
      <c r="B521" s="64"/>
      <c r="C521" s="64"/>
      <c r="D521" s="64"/>
      <c r="E521" s="71" t="s">
        <v>181</v>
      </c>
      <c r="F521" s="64"/>
      <c r="G521" s="21"/>
      <c r="H521" s="21"/>
      <c r="I521" s="21"/>
      <c r="J521" s="21"/>
      <c r="K521" s="21"/>
      <c r="L521" s="21"/>
      <c r="M521" s="21"/>
      <c r="N521" s="21"/>
      <c r="O521" s="21"/>
    </row>
    <row r="522" spans="1:15" x14ac:dyDescent="0.25">
      <c r="A522" s="64"/>
      <c r="B522" s="64"/>
      <c r="C522" s="64"/>
      <c r="D522" s="64"/>
      <c r="E522" s="71" t="s">
        <v>181</v>
      </c>
      <c r="F522" s="64"/>
      <c r="G522" s="21"/>
      <c r="H522" s="21"/>
      <c r="I522" s="21"/>
      <c r="J522" s="21"/>
      <c r="K522" s="21"/>
      <c r="L522" s="21"/>
      <c r="M522" s="21"/>
      <c r="N522" s="21"/>
      <c r="O522" s="21"/>
    </row>
    <row r="523" spans="1:15" ht="27" x14ac:dyDescent="0.25">
      <c r="A523" s="64">
        <v>2750</v>
      </c>
      <c r="B523" s="64" t="s">
        <v>12</v>
      </c>
      <c r="C523" s="64">
        <v>5</v>
      </c>
      <c r="D523" s="64">
        <v>0</v>
      </c>
      <c r="E523" s="71" t="s">
        <v>313</v>
      </c>
      <c r="F523" s="64"/>
      <c r="G523" s="21"/>
      <c r="H523" s="21"/>
      <c r="I523" s="21"/>
      <c r="J523" s="21"/>
      <c r="K523" s="21"/>
      <c r="L523" s="21"/>
      <c r="M523" s="21"/>
      <c r="N523" s="21"/>
      <c r="O523" s="21"/>
    </row>
    <row r="524" spans="1:15" x14ac:dyDescent="0.25">
      <c r="A524" s="64"/>
      <c r="B524" s="64"/>
      <c r="C524" s="64"/>
      <c r="D524" s="64"/>
      <c r="E524" s="71" t="s">
        <v>156</v>
      </c>
      <c r="F524" s="64"/>
      <c r="G524" s="21"/>
      <c r="H524" s="21"/>
      <c r="I524" s="21"/>
      <c r="J524" s="21"/>
      <c r="K524" s="21"/>
      <c r="L524" s="21"/>
      <c r="M524" s="21"/>
      <c r="N524" s="21"/>
      <c r="O524" s="21"/>
    </row>
    <row r="525" spans="1:15" ht="27" x14ac:dyDescent="0.25">
      <c r="A525" s="64">
        <v>2751</v>
      </c>
      <c r="B525" s="64" t="s">
        <v>12</v>
      </c>
      <c r="C525" s="64">
        <v>5</v>
      </c>
      <c r="D525" s="64">
        <v>1</v>
      </c>
      <c r="E525" s="71" t="s">
        <v>313</v>
      </c>
      <c r="F525" s="64"/>
      <c r="G525" s="21"/>
      <c r="H525" s="21"/>
      <c r="I525" s="21"/>
      <c r="J525" s="21"/>
      <c r="K525" s="21"/>
      <c r="L525" s="21"/>
      <c r="M525" s="21"/>
      <c r="N525" s="21"/>
      <c r="O525" s="21"/>
    </row>
    <row r="526" spans="1:15" ht="39" customHeight="1" x14ac:dyDescent="0.25">
      <c r="A526" s="64"/>
      <c r="B526" s="64"/>
      <c r="C526" s="64"/>
      <c r="D526" s="64"/>
      <c r="E526" s="71" t="s">
        <v>180</v>
      </c>
      <c r="F526" s="64"/>
      <c r="G526" s="21"/>
      <c r="H526" s="21"/>
      <c r="I526" s="21"/>
      <c r="J526" s="21"/>
      <c r="K526" s="21"/>
      <c r="L526" s="21"/>
      <c r="M526" s="21"/>
      <c r="N526" s="21"/>
      <c r="O526" s="21"/>
    </row>
    <row r="527" spans="1:15" ht="51" customHeight="1" x14ac:dyDescent="0.25">
      <c r="A527" s="64"/>
      <c r="B527" s="64"/>
      <c r="C527" s="64"/>
      <c r="D527" s="64"/>
      <c r="E527" s="71" t="s">
        <v>181</v>
      </c>
      <c r="F527" s="64"/>
      <c r="G527" s="21"/>
      <c r="H527" s="21"/>
      <c r="I527" s="21"/>
      <c r="J527" s="21"/>
      <c r="K527" s="21"/>
      <c r="L527" s="21"/>
      <c r="M527" s="21"/>
      <c r="N527" s="21"/>
      <c r="O527" s="21"/>
    </row>
    <row r="528" spans="1:15" x14ac:dyDescent="0.25">
      <c r="A528" s="64"/>
      <c r="B528" s="64"/>
      <c r="C528" s="64"/>
      <c r="D528" s="64"/>
      <c r="E528" s="71" t="s">
        <v>181</v>
      </c>
      <c r="F528" s="64"/>
      <c r="G528" s="21"/>
      <c r="H528" s="21"/>
      <c r="I528" s="21"/>
      <c r="J528" s="21"/>
      <c r="K528" s="21"/>
      <c r="L528" s="21"/>
      <c r="M528" s="21"/>
      <c r="N528" s="21"/>
      <c r="O528" s="21"/>
    </row>
    <row r="529" spans="1:15" x14ac:dyDescent="0.25">
      <c r="A529" s="64">
        <v>2760</v>
      </c>
      <c r="B529" s="64" t="s">
        <v>12</v>
      </c>
      <c r="C529" s="64">
        <v>6</v>
      </c>
      <c r="D529" s="64">
        <v>0</v>
      </c>
      <c r="E529" s="71" t="s">
        <v>314</v>
      </c>
      <c r="F529" s="64"/>
      <c r="G529" s="21"/>
      <c r="H529" s="21"/>
      <c r="I529" s="21"/>
      <c r="J529" s="21"/>
      <c r="K529" s="21"/>
      <c r="L529" s="21"/>
      <c r="M529" s="21"/>
      <c r="N529" s="21"/>
      <c r="O529" s="21"/>
    </row>
    <row r="530" spans="1:15" x14ac:dyDescent="0.25">
      <c r="A530" s="64"/>
      <c r="B530" s="64"/>
      <c r="C530" s="64"/>
      <c r="D530" s="64"/>
      <c r="E530" s="71" t="s">
        <v>156</v>
      </c>
      <c r="F530" s="64"/>
      <c r="G530" s="21"/>
      <c r="H530" s="21"/>
      <c r="I530" s="21"/>
      <c r="J530" s="21"/>
      <c r="K530" s="21"/>
      <c r="L530" s="21"/>
      <c r="M530" s="21"/>
      <c r="N530" s="21"/>
      <c r="O530" s="21"/>
    </row>
    <row r="531" spans="1:15" ht="57.75" customHeight="1" x14ac:dyDescent="0.25">
      <c r="A531" s="64">
        <v>2761</v>
      </c>
      <c r="B531" s="64" t="s">
        <v>12</v>
      </c>
      <c r="C531" s="64">
        <v>6</v>
      </c>
      <c r="D531" s="64">
        <v>1</v>
      </c>
      <c r="E531" s="71" t="s">
        <v>315</v>
      </c>
      <c r="F531" s="64"/>
      <c r="G531" s="21"/>
      <c r="H531" s="21"/>
      <c r="I531" s="21"/>
      <c r="J531" s="21"/>
      <c r="K531" s="21"/>
      <c r="L531" s="21"/>
      <c r="M531" s="21"/>
      <c r="N531" s="21"/>
      <c r="O531" s="21"/>
    </row>
    <row r="532" spans="1:15" ht="40.5" x14ac:dyDescent="0.25">
      <c r="A532" s="64"/>
      <c r="B532" s="64"/>
      <c r="C532" s="64"/>
      <c r="D532" s="64"/>
      <c r="E532" s="71" t="s">
        <v>180</v>
      </c>
      <c r="F532" s="64"/>
      <c r="G532" s="21"/>
      <c r="H532" s="21"/>
      <c r="I532" s="21"/>
      <c r="J532" s="21"/>
      <c r="K532" s="21"/>
      <c r="L532" s="21"/>
      <c r="M532" s="21"/>
      <c r="N532" s="21"/>
      <c r="O532" s="21"/>
    </row>
    <row r="533" spans="1:15" x14ac:dyDescent="0.25">
      <c r="A533" s="64"/>
      <c r="B533" s="64"/>
      <c r="C533" s="64"/>
      <c r="D533" s="64"/>
      <c r="E533" s="71" t="s">
        <v>181</v>
      </c>
      <c r="F533" s="64"/>
      <c r="G533" s="21"/>
      <c r="H533" s="21"/>
      <c r="I533" s="21"/>
      <c r="J533" s="21"/>
      <c r="K533" s="21"/>
      <c r="L533" s="21"/>
      <c r="M533" s="21"/>
      <c r="N533" s="21"/>
      <c r="O533" s="21"/>
    </row>
    <row r="534" spans="1:15" ht="60.75" customHeight="1" x14ac:dyDescent="0.25">
      <c r="A534" s="64"/>
      <c r="B534" s="64"/>
      <c r="C534" s="64"/>
      <c r="D534" s="64"/>
      <c r="E534" s="71" t="s">
        <v>181</v>
      </c>
      <c r="F534" s="64"/>
      <c r="G534" s="21"/>
      <c r="H534" s="21"/>
      <c r="I534" s="21"/>
      <c r="J534" s="21"/>
      <c r="K534" s="21"/>
      <c r="L534" s="21"/>
      <c r="M534" s="21"/>
      <c r="N534" s="21"/>
      <c r="O534" s="21"/>
    </row>
    <row r="535" spans="1:15" x14ac:dyDescent="0.25">
      <c r="A535" s="64">
        <v>2762</v>
      </c>
      <c r="B535" s="64" t="s">
        <v>12</v>
      </c>
      <c r="C535" s="64">
        <v>6</v>
      </c>
      <c r="D535" s="64">
        <v>2</v>
      </c>
      <c r="E535" s="71" t="s">
        <v>314</v>
      </c>
      <c r="F535" s="64"/>
      <c r="G535" s="21"/>
      <c r="H535" s="21"/>
      <c r="I535" s="21"/>
      <c r="J535" s="21"/>
      <c r="K535" s="21"/>
      <c r="L535" s="21"/>
      <c r="M535" s="21"/>
      <c r="N535" s="21"/>
      <c r="O535" s="21"/>
    </row>
    <row r="536" spans="1:15" ht="40.5" x14ac:dyDescent="0.25">
      <c r="A536" s="64"/>
      <c r="B536" s="64"/>
      <c r="C536" s="64"/>
      <c r="D536" s="64"/>
      <c r="E536" s="71" t="s">
        <v>180</v>
      </c>
      <c r="F536" s="64"/>
      <c r="G536" s="21"/>
      <c r="H536" s="21"/>
      <c r="I536" s="21"/>
      <c r="J536" s="21"/>
      <c r="K536" s="21"/>
      <c r="L536" s="21"/>
      <c r="M536" s="21"/>
      <c r="N536" s="21"/>
      <c r="O536" s="21"/>
    </row>
    <row r="537" spans="1:15" x14ac:dyDescent="0.25">
      <c r="A537" s="64"/>
      <c r="B537" s="64"/>
      <c r="C537" s="64"/>
      <c r="D537" s="64"/>
      <c r="E537" s="71" t="s">
        <v>181</v>
      </c>
      <c r="F537" s="64"/>
      <c r="G537" s="21"/>
      <c r="H537" s="21"/>
      <c r="I537" s="21"/>
      <c r="J537" s="21"/>
      <c r="K537" s="21"/>
      <c r="L537" s="21"/>
      <c r="M537" s="21"/>
      <c r="N537" s="21"/>
      <c r="O537" s="21"/>
    </row>
    <row r="538" spans="1:15" x14ac:dyDescent="0.25">
      <c r="A538" s="64"/>
      <c r="B538" s="64"/>
      <c r="C538" s="64"/>
      <c r="D538" s="64"/>
      <c r="E538" s="71" t="s">
        <v>181</v>
      </c>
      <c r="F538" s="64"/>
      <c r="G538" s="21"/>
      <c r="H538" s="21"/>
      <c r="I538" s="21"/>
      <c r="J538" s="21"/>
      <c r="K538" s="21"/>
      <c r="L538" s="21"/>
      <c r="M538" s="21"/>
      <c r="N538" s="21"/>
      <c r="O538" s="21"/>
    </row>
    <row r="539" spans="1:15" s="96" customFormat="1" ht="21.75" customHeight="1" x14ac:dyDescent="0.25">
      <c r="A539" s="158">
        <v>2800</v>
      </c>
      <c r="B539" s="158" t="s">
        <v>13</v>
      </c>
      <c r="C539" s="158">
        <v>0</v>
      </c>
      <c r="D539" s="158">
        <v>0</v>
      </c>
      <c r="E539" s="159" t="s">
        <v>902</v>
      </c>
      <c r="F539" s="158"/>
      <c r="G539" s="160">
        <f>+G541+G554+G596+G609+G629</f>
        <v>1381527.5814000003</v>
      </c>
      <c r="H539" s="160">
        <f t="shared" ref="H539:O539" si="63">+H541+H554+H596+H609+H629</f>
        <v>1427901.5</v>
      </c>
      <c r="I539" s="160">
        <f t="shared" si="63"/>
        <v>1474737</v>
      </c>
      <c r="J539" s="160">
        <f t="shared" si="63"/>
        <v>1399827.2000000002</v>
      </c>
      <c r="K539" s="160">
        <f t="shared" si="63"/>
        <v>1389127.2000000002</v>
      </c>
      <c r="L539" s="160">
        <f t="shared" si="63"/>
        <v>10700</v>
      </c>
      <c r="M539" s="160">
        <f t="shared" si="63"/>
        <v>18299.618600000038</v>
      </c>
      <c r="N539" s="160">
        <f t="shared" si="63"/>
        <v>-28074.299999999879</v>
      </c>
      <c r="O539" s="160">
        <f t="shared" si="63"/>
        <v>-74552.799999999901</v>
      </c>
    </row>
    <row r="540" spans="1:15" x14ac:dyDescent="0.25">
      <c r="A540" s="64"/>
      <c r="B540" s="64"/>
      <c r="C540" s="64"/>
      <c r="D540" s="64"/>
      <c r="E540" s="71" t="s">
        <v>154</v>
      </c>
      <c r="F540" s="64"/>
      <c r="G540" s="21"/>
      <c r="H540" s="21"/>
      <c r="I540" s="21"/>
      <c r="J540" s="21"/>
      <c r="K540" s="21"/>
      <c r="L540" s="21"/>
      <c r="M540" s="21"/>
      <c r="N540" s="21"/>
      <c r="O540" s="21"/>
    </row>
    <row r="541" spans="1:15" s="96" customFormat="1" ht="28.5" x14ac:dyDescent="0.25">
      <c r="A541" s="158">
        <v>2810</v>
      </c>
      <c r="B541" s="158" t="s">
        <v>13</v>
      </c>
      <c r="C541" s="158">
        <v>1</v>
      </c>
      <c r="D541" s="158">
        <v>0</v>
      </c>
      <c r="E541" s="161" t="s">
        <v>317</v>
      </c>
      <c r="F541" s="158"/>
      <c r="G541" s="160">
        <f>G543</f>
        <v>579926.91700000013</v>
      </c>
      <c r="H541" s="160">
        <f t="shared" ref="H541:O541" si="64">H543</f>
        <v>587590.6</v>
      </c>
      <c r="I541" s="160">
        <f t="shared" si="64"/>
        <v>612395.80000000005</v>
      </c>
      <c r="J541" s="160">
        <f t="shared" si="64"/>
        <v>661973.1</v>
      </c>
      <c r="K541" s="160">
        <f t="shared" si="64"/>
        <v>661973.1</v>
      </c>
      <c r="L541" s="160">
        <f t="shared" si="64"/>
        <v>0</v>
      </c>
      <c r="M541" s="160">
        <f t="shared" si="64"/>
        <v>82046.182999999975</v>
      </c>
      <c r="N541" s="160">
        <f t="shared" si="64"/>
        <v>74382.500000000044</v>
      </c>
      <c r="O541" s="160">
        <f t="shared" si="64"/>
        <v>49577.300000000032</v>
      </c>
    </row>
    <row r="542" spans="1:15" x14ac:dyDescent="0.25">
      <c r="A542" s="64"/>
      <c r="B542" s="64"/>
      <c r="C542" s="64"/>
      <c r="D542" s="64"/>
      <c r="E542" s="71" t="s">
        <v>156</v>
      </c>
      <c r="F542" s="64"/>
      <c r="G542" s="21"/>
      <c r="H542" s="21"/>
      <c r="I542" s="21"/>
      <c r="J542" s="21"/>
      <c r="K542" s="21"/>
      <c r="L542" s="21"/>
      <c r="M542" s="21"/>
      <c r="N542" s="21"/>
      <c r="O542" s="21"/>
    </row>
    <row r="543" spans="1:15" x14ac:dyDescent="0.25">
      <c r="A543" s="64">
        <v>2811</v>
      </c>
      <c r="B543" s="64" t="s">
        <v>13</v>
      </c>
      <c r="C543" s="64">
        <v>1</v>
      </c>
      <c r="D543" s="64">
        <v>1</v>
      </c>
      <c r="E543" s="71" t="s">
        <v>317</v>
      </c>
      <c r="F543" s="64"/>
      <c r="G543" s="21">
        <f>SUM(G545:G552)</f>
        <v>579926.91700000013</v>
      </c>
      <c r="H543" s="21">
        <f t="shared" ref="H543:O543" si="65">SUM(H545:H552)</f>
        <v>587590.6</v>
      </c>
      <c r="I543" s="21">
        <f t="shared" si="65"/>
        <v>612395.80000000005</v>
      </c>
      <c r="J543" s="21">
        <f t="shared" si="65"/>
        <v>661973.1</v>
      </c>
      <c r="K543" s="21">
        <f t="shared" si="65"/>
        <v>661973.1</v>
      </c>
      <c r="L543" s="21">
        <f t="shared" si="65"/>
        <v>0</v>
      </c>
      <c r="M543" s="21">
        <f t="shared" si="65"/>
        <v>82046.182999999975</v>
      </c>
      <c r="N543" s="21">
        <f t="shared" si="65"/>
        <v>74382.500000000044</v>
      </c>
      <c r="O543" s="21">
        <f t="shared" si="65"/>
        <v>49577.300000000032</v>
      </c>
    </row>
    <row r="544" spans="1:15" ht="40.5" x14ac:dyDescent="0.25">
      <c r="A544" s="64"/>
      <c r="B544" s="64"/>
      <c r="C544" s="64"/>
      <c r="D544" s="64"/>
      <c r="E544" s="71" t="s">
        <v>180</v>
      </c>
      <c r="F544" s="64"/>
      <c r="G544" s="21"/>
      <c r="H544" s="21"/>
      <c r="I544" s="21"/>
      <c r="J544" s="21"/>
      <c r="K544" s="21"/>
      <c r="L544" s="21"/>
      <c r="M544" s="21"/>
      <c r="N544" s="21"/>
      <c r="O544" s="21"/>
    </row>
    <row r="545" spans="1:15" x14ac:dyDescent="0.25">
      <c r="A545" s="64"/>
      <c r="B545" s="64"/>
      <c r="C545" s="64"/>
      <c r="D545" s="64"/>
      <c r="E545" s="71" t="s">
        <v>563</v>
      </c>
      <c r="F545" s="64">
        <v>4221</v>
      </c>
      <c r="G545" s="21">
        <v>23259.9</v>
      </c>
      <c r="H545" s="21">
        <v>33950</v>
      </c>
      <c r="I545" s="21">
        <v>30950</v>
      </c>
      <c r="J545" s="21">
        <f>K545+L545</f>
        <v>35600</v>
      </c>
      <c r="K545" s="21">
        <f>+'4.Gorcarakan ev tntesagitakan'!G545</f>
        <v>35600</v>
      </c>
      <c r="L545" s="21"/>
      <c r="M545" s="21">
        <f t="shared" ref="M545:M552" si="66">+J545-G545</f>
        <v>12340.099999999999</v>
      </c>
      <c r="N545" s="21">
        <f t="shared" ref="N545:N552" si="67">+J545-H545</f>
        <v>1650</v>
      </c>
      <c r="O545" s="21">
        <f t="shared" ref="O545:O552" si="68">+J545-I545</f>
        <v>4650</v>
      </c>
    </row>
    <row r="546" spans="1:15" x14ac:dyDescent="0.25">
      <c r="A546" s="64"/>
      <c r="B546" s="64"/>
      <c r="C546" s="64"/>
      <c r="D546" s="64"/>
      <c r="E546" s="71" t="s">
        <v>564</v>
      </c>
      <c r="F546" s="64">
        <v>4222</v>
      </c>
      <c r="G546" s="21">
        <v>721.68600000000004</v>
      </c>
      <c r="H546" s="21">
        <v>1500</v>
      </c>
      <c r="I546" s="21">
        <v>1500</v>
      </c>
      <c r="J546" s="21">
        <f t="shared" ref="J546:J552" si="69">K546+L546</f>
        <v>0</v>
      </c>
      <c r="K546" s="21">
        <f>+'4.Gorcarakan ev tntesagitakan'!G546</f>
        <v>0</v>
      </c>
      <c r="L546" s="21"/>
      <c r="M546" s="21">
        <f t="shared" si="66"/>
        <v>-721.68600000000004</v>
      </c>
      <c r="N546" s="21">
        <f t="shared" si="67"/>
        <v>-1500</v>
      </c>
      <c r="O546" s="21">
        <f t="shared" si="68"/>
        <v>-1500</v>
      </c>
    </row>
    <row r="547" spans="1:15" x14ac:dyDescent="0.25">
      <c r="A547" s="64"/>
      <c r="B547" s="64"/>
      <c r="C547" s="64"/>
      <c r="D547" s="64"/>
      <c r="E547" s="71" t="s">
        <v>565</v>
      </c>
      <c r="F547" s="64">
        <v>4511</v>
      </c>
      <c r="G547" s="21">
        <v>466007.4</v>
      </c>
      <c r="H547" s="21">
        <v>470511.6</v>
      </c>
      <c r="I547" s="21">
        <v>498665.8</v>
      </c>
      <c r="J547" s="21">
        <f t="shared" si="69"/>
        <v>516938.9</v>
      </c>
      <c r="K547" s="21">
        <f>+'4.Gorcarakan ev tntesagitakan'!G547</f>
        <v>516938.9</v>
      </c>
      <c r="L547" s="21"/>
      <c r="M547" s="21">
        <f t="shared" si="66"/>
        <v>50931.5</v>
      </c>
      <c r="N547" s="21">
        <f t="shared" si="67"/>
        <v>46427.300000000047</v>
      </c>
      <c r="O547" s="21">
        <f t="shared" si="68"/>
        <v>18273.100000000035</v>
      </c>
    </row>
    <row r="548" spans="1:15" x14ac:dyDescent="0.25">
      <c r="A548" s="64"/>
      <c r="B548" s="64"/>
      <c r="C548" s="64"/>
      <c r="D548" s="64"/>
      <c r="E548" s="71" t="s">
        <v>566</v>
      </c>
      <c r="F548" s="64">
        <v>4729</v>
      </c>
      <c r="G548" s="21">
        <v>40950</v>
      </c>
      <c r="H548" s="21">
        <v>15000</v>
      </c>
      <c r="I548" s="21">
        <v>18000</v>
      </c>
      <c r="J548" s="21">
        <f t="shared" si="69"/>
        <v>51296</v>
      </c>
      <c r="K548" s="21">
        <f>+'4.Gorcarakan ev tntesagitakan'!G548</f>
        <v>51296</v>
      </c>
      <c r="L548" s="21"/>
      <c r="M548" s="21">
        <f t="shared" si="66"/>
        <v>10346</v>
      </c>
      <c r="N548" s="21">
        <f t="shared" si="67"/>
        <v>36296</v>
      </c>
      <c r="O548" s="21">
        <f t="shared" si="68"/>
        <v>33296</v>
      </c>
    </row>
    <row r="549" spans="1:15" ht="27" x14ac:dyDescent="0.25">
      <c r="A549" s="64"/>
      <c r="B549" s="64"/>
      <c r="C549" s="64"/>
      <c r="D549" s="64"/>
      <c r="E549" s="71" t="s">
        <v>571</v>
      </c>
      <c r="F549" s="64">
        <v>4819</v>
      </c>
      <c r="G549" s="21">
        <v>40482.93</v>
      </c>
      <c r="H549" s="21">
        <v>54249</v>
      </c>
      <c r="I549" s="21">
        <v>50186</v>
      </c>
      <c r="J549" s="21">
        <f t="shared" si="69"/>
        <v>36844.199999999997</v>
      </c>
      <c r="K549" s="21">
        <f>+'4.Gorcarakan ev tntesagitakan'!G549</f>
        <v>36844.199999999997</v>
      </c>
      <c r="L549" s="21"/>
      <c r="M549" s="21">
        <f t="shared" si="66"/>
        <v>-3638.7300000000032</v>
      </c>
      <c r="N549" s="21">
        <f t="shared" si="67"/>
        <v>-17404.800000000003</v>
      </c>
      <c r="O549" s="21">
        <f t="shared" si="68"/>
        <v>-13341.800000000003</v>
      </c>
    </row>
    <row r="550" spans="1:15" x14ac:dyDescent="0.25">
      <c r="A550" s="64"/>
      <c r="B550" s="64"/>
      <c r="C550" s="64"/>
      <c r="D550" s="64"/>
      <c r="E550" s="71" t="s">
        <v>549</v>
      </c>
      <c r="F550" s="64">
        <v>4861</v>
      </c>
      <c r="G550" s="21">
        <v>227</v>
      </c>
      <c r="H550" s="21">
        <v>2000</v>
      </c>
      <c r="I550" s="21">
        <v>2714</v>
      </c>
      <c r="J550" s="21">
        <f t="shared" si="69"/>
        <v>9820</v>
      </c>
      <c r="K550" s="21">
        <f>+'4.Gorcarakan ev tntesagitakan'!G550</f>
        <v>9820</v>
      </c>
      <c r="L550" s="21"/>
      <c r="M550" s="21">
        <f t="shared" si="66"/>
        <v>9593</v>
      </c>
      <c r="N550" s="21">
        <f t="shared" si="67"/>
        <v>7820</v>
      </c>
      <c r="O550" s="21">
        <f t="shared" si="68"/>
        <v>7106</v>
      </c>
    </row>
    <row r="551" spans="1:15" x14ac:dyDescent="0.25">
      <c r="A551" s="64"/>
      <c r="B551" s="64"/>
      <c r="C551" s="64"/>
      <c r="D551" s="64"/>
      <c r="E551" s="71" t="s">
        <v>567</v>
      </c>
      <c r="F551" s="64">
        <v>4216</v>
      </c>
      <c r="G551" s="21">
        <v>2780.0010000000002</v>
      </c>
      <c r="H551" s="21">
        <v>3380</v>
      </c>
      <c r="I551" s="21">
        <v>3380</v>
      </c>
      <c r="J551" s="21">
        <f t="shared" si="69"/>
        <v>3770</v>
      </c>
      <c r="K551" s="21">
        <f>+'4.Gorcarakan ev tntesagitakan'!G551</f>
        <v>3770</v>
      </c>
      <c r="L551" s="21"/>
      <c r="M551" s="21">
        <f t="shared" si="66"/>
        <v>989.9989999999998</v>
      </c>
      <c r="N551" s="21">
        <f t="shared" si="67"/>
        <v>390</v>
      </c>
      <c r="O551" s="21">
        <f t="shared" si="68"/>
        <v>390</v>
      </c>
    </row>
    <row r="552" spans="1:15" ht="18.75" customHeight="1" x14ac:dyDescent="0.25">
      <c r="A552" s="64"/>
      <c r="B552" s="64"/>
      <c r="C552" s="64"/>
      <c r="D552" s="64"/>
      <c r="E552" s="71" t="s">
        <v>569</v>
      </c>
      <c r="F552" s="64">
        <v>4727</v>
      </c>
      <c r="G552" s="21">
        <v>5498</v>
      </c>
      <c r="H552" s="21">
        <v>7000</v>
      </c>
      <c r="I552" s="21">
        <v>7000</v>
      </c>
      <c r="J552" s="21">
        <f t="shared" si="69"/>
        <v>7704</v>
      </c>
      <c r="K552" s="21">
        <f>+'4.Gorcarakan ev tntesagitakan'!G552</f>
        <v>7704</v>
      </c>
      <c r="L552" s="21"/>
      <c r="M552" s="21">
        <f t="shared" si="66"/>
        <v>2206</v>
      </c>
      <c r="N552" s="21">
        <f t="shared" si="67"/>
        <v>704</v>
      </c>
      <c r="O552" s="21">
        <f t="shared" si="68"/>
        <v>704</v>
      </c>
    </row>
    <row r="553" spans="1:15" x14ac:dyDescent="0.25">
      <c r="A553" s="64"/>
      <c r="B553" s="64"/>
      <c r="C553" s="64"/>
      <c r="D553" s="64"/>
      <c r="E553" s="71" t="s">
        <v>181</v>
      </c>
      <c r="F553" s="64"/>
      <c r="G553" s="21"/>
      <c r="H553" s="21"/>
      <c r="I553" s="21"/>
      <c r="J553" s="21"/>
      <c r="K553" s="21"/>
      <c r="L553" s="21"/>
      <c r="M553" s="21"/>
      <c r="N553" s="21"/>
      <c r="O553" s="21"/>
    </row>
    <row r="554" spans="1:15" s="96" customFormat="1" ht="28.5" x14ac:dyDescent="0.25">
      <c r="A554" s="158">
        <v>2820</v>
      </c>
      <c r="B554" s="158" t="s">
        <v>13</v>
      </c>
      <c r="C554" s="158">
        <v>2</v>
      </c>
      <c r="D554" s="158">
        <v>0</v>
      </c>
      <c r="E554" s="161" t="s">
        <v>318</v>
      </c>
      <c r="F554" s="158"/>
      <c r="G554" s="160">
        <f>G556+G562+G568+G574+G579+G583+G587</f>
        <v>786992.20940000005</v>
      </c>
      <c r="H554" s="160">
        <f t="shared" ref="H554:O554" si="70">H556+H562+H568+H574+H579+H583+H587</f>
        <v>790310.89999999991</v>
      </c>
      <c r="I554" s="160">
        <f t="shared" si="70"/>
        <v>812312.19999999984</v>
      </c>
      <c r="J554" s="160">
        <f t="shared" si="70"/>
        <v>708339.5</v>
      </c>
      <c r="K554" s="160">
        <f t="shared" si="70"/>
        <v>697639.5</v>
      </c>
      <c r="L554" s="160">
        <f t="shared" si="70"/>
        <v>10700</v>
      </c>
      <c r="M554" s="160">
        <f t="shared" si="70"/>
        <v>-78652.709399999934</v>
      </c>
      <c r="N554" s="160">
        <f t="shared" si="70"/>
        <v>-81971.399999999921</v>
      </c>
      <c r="O554" s="160">
        <f t="shared" si="70"/>
        <v>-103972.69999999992</v>
      </c>
    </row>
    <row r="555" spans="1:15" x14ac:dyDescent="0.25">
      <c r="A555" s="64"/>
      <c r="B555" s="64"/>
      <c r="C555" s="64"/>
      <c r="D555" s="64"/>
      <c r="E555" s="71" t="s">
        <v>156</v>
      </c>
      <c r="F555" s="64"/>
      <c r="G555" s="21"/>
      <c r="H555" s="21"/>
      <c r="I555" s="21"/>
      <c r="J555" s="21"/>
      <c r="K555" s="21"/>
      <c r="L555" s="21"/>
      <c r="M555" s="21"/>
      <c r="N555" s="21"/>
      <c r="O555" s="21"/>
    </row>
    <row r="556" spans="1:15" x14ac:dyDescent="0.25">
      <c r="A556" s="64">
        <v>2821</v>
      </c>
      <c r="B556" s="64" t="s">
        <v>13</v>
      </c>
      <c r="C556" s="64">
        <v>2</v>
      </c>
      <c r="D556" s="64">
        <v>1</v>
      </c>
      <c r="E556" s="71" t="s">
        <v>319</v>
      </c>
      <c r="F556" s="64"/>
      <c r="G556" s="21">
        <f>SUM(G558:G561)</f>
        <v>53809</v>
      </c>
      <c r="H556" s="21">
        <f t="shared" ref="H556:O556" si="71">SUM(H558:H561)</f>
        <v>52537.2</v>
      </c>
      <c r="I556" s="21">
        <f t="shared" si="71"/>
        <v>55601.5</v>
      </c>
      <c r="J556" s="21">
        <f t="shared" si="71"/>
        <v>57460.1</v>
      </c>
      <c r="K556" s="21">
        <f t="shared" si="71"/>
        <v>57460.1</v>
      </c>
      <c r="L556" s="21">
        <f t="shared" si="71"/>
        <v>0</v>
      </c>
      <c r="M556" s="21">
        <f t="shared" si="71"/>
        <v>3651.1000000000013</v>
      </c>
      <c r="N556" s="21">
        <f t="shared" si="71"/>
        <v>4922.9000000000042</v>
      </c>
      <c r="O556" s="21">
        <f t="shared" si="71"/>
        <v>1858.6000000000001</v>
      </c>
    </row>
    <row r="557" spans="1:15" ht="40.5" x14ac:dyDescent="0.25">
      <c r="A557" s="64"/>
      <c r="B557" s="64"/>
      <c r="C557" s="64"/>
      <c r="D557" s="64"/>
      <c r="E557" s="71" t="s">
        <v>180</v>
      </c>
      <c r="F557" s="64"/>
      <c r="G557" s="21"/>
      <c r="H557" s="21"/>
      <c r="I557" s="21"/>
      <c r="J557" s="21"/>
      <c r="K557" s="21"/>
      <c r="L557" s="21"/>
      <c r="M557" s="21"/>
      <c r="N557" s="21"/>
      <c r="O557" s="21"/>
    </row>
    <row r="558" spans="1:15" ht="28.5" customHeight="1" x14ac:dyDescent="0.25">
      <c r="A558" s="64"/>
      <c r="B558" s="64"/>
      <c r="C558" s="64"/>
      <c r="D558" s="64"/>
      <c r="E558" s="71" t="s">
        <v>903</v>
      </c>
      <c r="F558" s="64">
        <v>4511</v>
      </c>
      <c r="G558" s="21">
        <v>50131</v>
      </c>
      <c r="H558" s="21">
        <v>49837.2</v>
      </c>
      <c r="I558" s="21">
        <v>52744.4</v>
      </c>
      <c r="J558" s="21">
        <f>K558+L558</f>
        <v>54697.4</v>
      </c>
      <c r="K558" s="21">
        <f>+'4.Gorcarakan ev tntesagitakan'!G558</f>
        <v>54697.4</v>
      </c>
      <c r="L558" s="21"/>
      <c r="M558" s="21">
        <f>+J558-G558</f>
        <v>4566.4000000000015</v>
      </c>
      <c r="N558" s="21">
        <f>+J558-H558</f>
        <v>4860.2000000000044</v>
      </c>
      <c r="O558" s="21">
        <f>+J558-I558</f>
        <v>1953</v>
      </c>
    </row>
    <row r="559" spans="1:15" ht="16.5" customHeight="1" x14ac:dyDescent="0.25">
      <c r="A559" s="64"/>
      <c r="B559" s="64"/>
      <c r="C559" s="64"/>
      <c r="D559" s="64"/>
      <c r="E559" s="71" t="s">
        <v>567</v>
      </c>
      <c r="F559" s="64">
        <v>4216</v>
      </c>
      <c r="G559" s="21">
        <v>1200</v>
      </c>
      <c r="H559" s="21">
        <v>1200</v>
      </c>
      <c r="I559" s="21">
        <v>1200</v>
      </c>
      <c r="J559" s="21">
        <f>K559+L559</f>
        <v>1200</v>
      </c>
      <c r="K559" s="21">
        <f>+'4.Gorcarakan ev tntesagitakan'!G559</f>
        <v>1200</v>
      </c>
      <c r="L559" s="21"/>
      <c r="M559" s="21">
        <f>+J559-G559</f>
        <v>0</v>
      </c>
      <c r="N559" s="21">
        <f>+J559-H559</f>
        <v>0</v>
      </c>
      <c r="O559" s="21">
        <f>+J559-I559</f>
        <v>0</v>
      </c>
    </row>
    <row r="560" spans="1:15" ht="26.25" customHeight="1" x14ac:dyDescent="0.25">
      <c r="A560" s="64"/>
      <c r="B560" s="64"/>
      <c r="C560" s="64"/>
      <c r="D560" s="64"/>
      <c r="E560" s="71" t="s">
        <v>571</v>
      </c>
      <c r="F560" s="64">
        <v>4819</v>
      </c>
      <c r="G560" s="21">
        <v>2313</v>
      </c>
      <c r="H560" s="21">
        <v>1500</v>
      </c>
      <c r="I560" s="21">
        <v>1657.1</v>
      </c>
      <c r="J560" s="21">
        <f>K560+L560</f>
        <v>1562.7</v>
      </c>
      <c r="K560" s="21">
        <f>+'4.Gorcarakan ev tntesagitakan'!G560</f>
        <v>1562.7</v>
      </c>
      <c r="L560" s="21"/>
      <c r="M560" s="21">
        <f>+J560-G560</f>
        <v>-750.3</v>
      </c>
      <c r="N560" s="21">
        <f>+J560-H560</f>
        <v>62.700000000000045</v>
      </c>
      <c r="O560" s="21">
        <f>+J560-I560</f>
        <v>-94.399999999999864</v>
      </c>
    </row>
    <row r="561" spans="1:15" x14ac:dyDescent="0.25">
      <c r="A561" s="64"/>
      <c r="B561" s="64"/>
      <c r="C561" s="64"/>
      <c r="D561" s="64"/>
      <c r="E561" s="71" t="s">
        <v>188</v>
      </c>
      <c r="F561" s="64" t="s">
        <v>94</v>
      </c>
      <c r="G561" s="21">
        <v>165</v>
      </c>
      <c r="H561" s="21">
        <v>0</v>
      </c>
      <c r="I561" s="21">
        <v>0</v>
      </c>
      <c r="J561" s="21">
        <f>K561+L561</f>
        <v>0</v>
      </c>
      <c r="K561" s="21"/>
      <c r="L561" s="21">
        <f>+'4.Gorcarakan ev tntesagitakan'!G561</f>
        <v>0</v>
      </c>
      <c r="M561" s="21">
        <f>+J561-G561</f>
        <v>-165</v>
      </c>
      <c r="N561" s="21">
        <f>+J561-H561</f>
        <v>0</v>
      </c>
      <c r="O561" s="21">
        <f>+J561-I561</f>
        <v>0</v>
      </c>
    </row>
    <row r="562" spans="1:15" x14ac:dyDescent="0.25">
      <c r="A562" s="64">
        <v>2822</v>
      </c>
      <c r="B562" s="64" t="s">
        <v>13</v>
      </c>
      <c r="C562" s="64">
        <v>2</v>
      </c>
      <c r="D562" s="64">
        <v>2</v>
      </c>
      <c r="E562" s="71" t="s">
        <v>320</v>
      </c>
      <c r="F562" s="64"/>
      <c r="G562" s="21">
        <f>SUM(G564:G565)</f>
        <v>91410.09</v>
      </c>
      <c r="H562" s="21">
        <f t="shared" ref="H562:O562" si="72">SUM(H564:H565)</f>
        <v>104793.09999999999</v>
      </c>
      <c r="I562" s="21">
        <f t="shared" si="72"/>
        <v>100328.79999999999</v>
      </c>
      <c r="J562" s="21">
        <f t="shared" si="72"/>
        <v>65321.7</v>
      </c>
      <c r="K562" s="21">
        <f t="shared" si="72"/>
        <v>65321.7</v>
      </c>
      <c r="L562" s="21">
        <f t="shared" si="72"/>
        <v>0</v>
      </c>
      <c r="M562" s="21">
        <f t="shared" si="72"/>
        <v>-26088.39</v>
      </c>
      <c r="N562" s="21">
        <f t="shared" si="72"/>
        <v>-39471.399999999994</v>
      </c>
      <c r="O562" s="21">
        <f t="shared" si="72"/>
        <v>-35007.1</v>
      </c>
    </row>
    <row r="563" spans="1:15" ht="40.5" x14ac:dyDescent="0.25">
      <c r="A563" s="64"/>
      <c r="B563" s="64"/>
      <c r="C563" s="64"/>
      <c r="D563" s="64"/>
      <c r="E563" s="71" t="s">
        <v>180</v>
      </c>
      <c r="F563" s="64"/>
      <c r="G563" s="21"/>
      <c r="H563" s="21"/>
      <c r="I563" s="21"/>
      <c r="J563" s="21"/>
      <c r="K563" s="21"/>
      <c r="L563" s="21"/>
      <c r="M563" s="21"/>
      <c r="N563" s="21"/>
      <c r="O563" s="21"/>
    </row>
    <row r="564" spans="1:15" ht="30.75" customHeight="1" x14ac:dyDescent="0.25">
      <c r="A564" s="64"/>
      <c r="B564" s="64"/>
      <c r="C564" s="64"/>
      <c r="D564" s="64"/>
      <c r="E564" s="71" t="s">
        <v>571</v>
      </c>
      <c r="F564" s="64">
        <v>4819</v>
      </c>
      <c r="G564" s="21">
        <v>10812.17</v>
      </c>
      <c r="H564" s="21">
        <v>22313.200000000001</v>
      </c>
      <c r="I564" s="21">
        <v>18360.599999999999</v>
      </c>
      <c r="J564" s="21">
        <f>K564+L564</f>
        <v>8747.1</v>
      </c>
      <c r="K564" s="21">
        <f>+'4.Gorcarakan ev tntesagitakan'!G564</f>
        <v>8747.1</v>
      </c>
      <c r="L564" s="21"/>
      <c r="M564" s="21">
        <f>+J564-G564</f>
        <v>-2065.0699999999997</v>
      </c>
      <c r="N564" s="21">
        <f>+J564-H564</f>
        <v>-13566.1</v>
      </c>
      <c r="O564" s="21">
        <f>+J564-I564</f>
        <v>-9613.4999999999982</v>
      </c>
    </row>
    <row r="565" spans="1:15" ht="19.5" customHeight="1" x14ac:dyDescent="0.25">
      <c r="A565" s="64"/>
      <c r="B565" s="64"/>
      <c r="C565" s="64"/>
      <c r="D565" s="64"/>
      <c r="E565" s="71" t="s">
        <v>595</v>
      </c>
      <c r="F565" s="64">
        <v>4511</v>
      </c>
      <c r="G565" s="21">
        <v>80597.919999999998</v>
      </c>
      <c r="H565" s="21">
        <v>82479.899999999994</v>
      </c>
      <c r="I565" s="21">
        <v>81968.2</v>
      </c>
      <c r="J565" s="21">
        <f>K565+L565</f>
        <v>56574.6</v>
      </c>
      <c r="K565" s="21">
        <f>+'4.Gorcarakan ev tntesagitakan'!G565</f>
        <v>56574.6</v>
      </c>
      <c r="L565" s="21"/>
      <c r="M565" s="21">
        <f>+J565-G565</f>
        <v>-24023.32</v>
      </c>
      <c r="N565" s="21">
        <f>+J565-H565</f>
        <v>-25905.299999999996</v>
      </c>
      <c r="O565" s="21">
        <f>+J565-I565</f>
        <v>-25393.599999999999</v>
      </c>
    </row>
    <row r="566" spans="1:15" ht="38.25" customHeight="1" x14ac:dyDescent="0.25">
      <c r="A566" s="64"/>
      <c r="B566" s="64"/>
      <c r="C566" s="64"/>
      <c r="D566" s="64"/>
      <c r="E566" s="71" t="s">
        <v>181</v>
      </c>
      <c r="F566" s="64"/>
      <c r="G566" s="21"/>
      <c r="H566" s="21"/>
      <c r="I566" s="21"/>
      <c r="J566" s="21"/>
      <c r="K566" s="21"/>
      <c r="L566" s="21"/>
      <c r="M566" s="21"/>
      <c r="N566" s="21"/>
      <c r="O566" s="21"/>
    </row>
    <row r="567" spans="1:15" x14ac:dyDescent="0.25">
      <c r="A567" s="64"/>
      <c r="B567" s="64"/>
      <c r="C567" s="64"/>
      <c r="D567" s="64"/>
      <c r="E567" s="71" t="s">
        <v>181</v>
      </c>
      <c r="F567" s="64"/>
      <c r="G567" s="21"/>
      <c r="H567" s="21"/>
      <c r="I567" s="21"/>
      <c r="J567" s="21"/>
      <c r="K567" s="21"/>
      <c r="L567" s="21"/>
      <c r="M567" s="21"/>
      <c r="N567" s="21"/>
      <c r="O567" s="21"/>
    </row>
    <row r="568" spans="1:15" x14ac:dyDescent="0.25">
      <c r="A568" s="64">
        <v>2823</v>
      </c>
      <c r="B568" s="64" t="s">
        <v>13</v>
      </c>
      <c r="C568" s="64">
        <v>2</v>
      </c>
      <c r="D568" s="64">
        <v>3</v>
      </c>
      <c r="E568" s="71" t="s">
        <v>321</v>
      </c>
      <c r="F568" s="64"/>
      <c r="G568" s="21">
        <f>SUM(G570:G571)</f>
        <v>521924.2</v>
      </c>
      <c r="H568" s="21">
        <f t="shared" ref="H568:O568" si="73">SUM(H570:H571)</f>
        <v>547190.6</v>
      </c>
      <c r="I568" s="21">
        <f t="shared" si="73"/>
        <v>570768.29999999993</v>
      </c>
      <c r="J568" s="21">
        <f t="shared" si="73"/>
        <v>574857.70000000007</v>
      </c>
      <c r="K568" s="21">
        <f t="shared" si="73"/>
        <v>574857.70000000007</v>
      </c>
      <c r="L568" s="21">
        <f t="shared" si="73"/>
        <v>0</v>
      </c>
      <c r="M568" s="21">
        <f t="shared" si="73"/>
        <v>52933.500000000058</v>
      </c>
      <c r="N568" s="21">
        <f t="shared" si="73"/>
        <v>27667.100000000071</v>
      </c>
      <c r="O568" s="21">
        <f t="shared" si="73"/>
        <v>4089.4000000000742</v>
      </c>
    </row>
    <row r="569" spans="1:15" ht="40.5" x14ac:dyDescent="0.25">
      <c r="A569" s="64"/>
      <c r="B569" s="64"/>
      <c r="C569" s="64"/>
      <c r="D569" s="64"/>
      <c r="E569" s="71" t="s">
        <v>180</v>
      </c>
      <c r="F569" s="64"/>
      <c r="G569" s="21"/>
      <c r="H569" s="21"/>
      <c r="I569" s="21"/>
      <c r="J569" s="21"/>
      <c r="K569" s="21"/>
      <c r="L569" s="21"/>
      <c r="M569" s="21"/>
      <c r="N569" s="21"/>
      <c r="O569" s="21"/>
    </row>
    <row r="570" spans="1:15" ht="32.25" customHeight="1" x14ac:dyDescent="0.25">
      <c r="A570" s="64"/>
      <c r="B570" s="64"/>
      <c r="C570" s="64"/>
      <c r="D570" s="64"/>
      <c r="E570" s="71" t="s">
        <v>571</v>
      </c>
      <c r="F570" s="64">
        <v>4819</v>
      </c>
      <c r="G570" s="21">
        <v>31180.400000000001</v>
      </c>
      <c r="H570" s="21">
        <v>57342</v>
      </c>
      <c r="I570" s="21">
        <v>50556.2</v>
      </c>
      <c r="J570" s="21">
        <f>K570+L570</f>
        <v>24383.9</v>
      </c>
      <c r="K570" s="21">
        <f>+'4.Gorcarakan ev tntesagitakan'!G570</f>
        <v>24383.9</v>
      </c>
      <c r="L570" s="21"/>
      <c r="M570" s="21">
        <f>+J570-G570</f>
        <v>-6796.5</v>
      </c>
      <c r="N570" s="21">
        <f>+J570-H570</f>
        <v>-32958.1</v>
      </c>
      <c r="O570" s="21">
        <f>+J570-I570</f>
        <v>-26172.299999999996</v>
      </c>
    </row>
    <row r="571" spans="1:15" x14ac:dyDescent="0.25">
      <c r="A571" s="64"/>
      <c r="B571" s="64"/>
      <c r="C571" s="64"/>
      <c r="D571" s="64"/>
      <c r="E571" s="71" t="s">
        <v>594</v>
      </c>
      <c r="F571" s="64">
        <v>4511</v>
      </c>
      <c r="G571" s="21">
        <v>490743.8</v>
      </c>
      <c r="H571" s="21">
        <v>489848.6</v>
      </c>
      <c r="I571" s="21">
        <v>520212.1</v>
      </c>
      <c r="J571" s="21">
        <f>K571+L571</f>
        <v>550473.80000000005</v>
      </c>
      <c r="K571" s="21">
        <f>+'4.Gorcarakan ev tntesagitakan'!G571</f>
        <v>550473.80000000005</v>
      </c>
      <c r="L571" s="21"/>
      <c r="M571" s="21">
        <f>+J571-G571</f>
        <v>59730.000000000058</v>
      </c>
      <c r="N571" s="21">
        <f>+J571-H571</f>
        <v>60625.20000000007</v>
      </c>
      <c r="O571" s="21">
        <f>+J571-I571</f>
        <v>30261.70000000007</v>
      </c>
    </row>
    <row r="572" spans="1:15" x14ac:dyDescent="0.25">
      <c r="A572" s="64"/>
      <c r="B572" s="64"/>
      <c r="C572" s="64"/>
      <c r="D572" s="64"/>
      <c r="E572" s="71"/>
      <c r="F572" s="64"/>
      <c r="G572" s="21"/>
      <c r="H572" s="21"/>
      <c r="I572" s="21"/>
      <c r="J572" s="21"/>
      <c r="K572" s="21"/>
      <c r="L572" s="21"/>
      <c r="M572" s="21"/>
      <c r="N572" s="21"/>
      <c r="O572" s="21"/>
    </row>
    <row r="573" spans="1:15" x14ac:dyDescent="0.25">
      <c r="A573" s="64"/>
      <c r="B573" s="64"/>
      <c r="C573" s="64"/>
      <c r="D573" s="64"/>
      <c r="E573" s="71" t="s">
        <v>181</v>
      </c>
      <c r="F573" s="64"/>
      <c r="G573" s="21"/>
      <c r="H573" s="21"/>
      <c r="I573" s="21"/>
      <c r="J573" s="21"/>
      <c r="K573" s="21"/>
      <c r="L573" s="21"/>
      <c r="M573" s="21"/>
      <c r="N573" s="21"/>
      <c r="O573" s="21"/>
    </row>
    <row r="574" spans="1:15" x14ac:dyDescent="0.25">
      <c r="A574" s="64">
        <v>2824</v>
      </c>
      <c r="B574" s="64" t="s">
        <v>13</v>
      </c>
      <c r="C574" s="64">
        <v>2</v>
      </c>
      <c r="D574" s="64">
        <v>4</v>
      </c>
      <c r="E574" s="71" t="s">
        <v>322</v>
      </c>
      <c r="F574" s="64"/>
      <c r="G574" s="21"/>
      <c r="H574" s="21"/>
      <c r="I574" s="21"/>
      <c r="J574" s="21"/>
      <c r="K574" s="21"/>
      <c r="L574" s="21"/>
      <c r="M574" s="21"/>
      <c r="N574" s="21"/>
      <c r="O574" s="21"/>
    </row>
    <row r="575" spans="1:15" ht="51" customHeight="1" x14ac:dyDescent="0.25">
      <c r="A575" s="64"/>
      <c r="B575" s="64"/>
      <c r="C575" s="64"/>
      <c r="D575" s="64"/>
      <c r="E575" s="71" t="s">
        <v>180</v>
      </c>
      <c r="F575" s="64"/>
      <c r="G575" s="21"/>
      <c r="H575" s="21"/>
      <c r="I575" s="21"/>
      <c r="J575" s="21"/>
      <c r="K575" s="21"/>
      <c r="L575" s="21"/>
      <c r="M575" s="21"/>
      <c r="N575" s="21"/>
      <c r="O575" s="21"/>
    </row>
    <row r="576" spans="1:15" x14ac:dyDescent="0.25">
      <c r="A576" s="64"/>
      <c r="B576" s="64"/>
      <c r="C576" s="64"/>
      <c r="D576" s="64"/>
      <c r="E576" s="71"/>
      <c r="F576" s="64"/>
      <c r="G576" s="21"/>
      <c r="H576" s="21"/>
      <c r="I576" s="21"/>
      <c r="J576" s="21"/>
      <c r="K576" s="21"/>
      <c r="L576" s="21"/>
      <c r="M576" s="21"/>
      <c r="N576" s="21"/>
      <c r="O576" s="21"/>
    </row>
    <row r="577" spans="1:15" x14ac:dyDescent="0.25">
      <c r="A577" s="64"/>
      <c r="B577" s="64"/>
      <c r="C577" s="64"/>
      <c r="D577" s="64"/>
      <c r="E577" s="71" t="s">
        <v>181</v>
      </c>
      <c r="F577" s="64"/>
      <c r="G577" s="21"/>
      <c r="H577" s="21"/>
      <c r="I577" s="21"/>
      <c r="J577" s="21"/>
      <c r="K577" s="21"/>
      <c r="L577" s="21"/>
      <c r="M577" s="21"/>
      <c r="N577" s="21"/>
      <c r="O577" s="21"/>
    </row>
    <row r="578" spans="1:15" x14ac:dyDescent="0.25">
      <c r="A578" s="64"/>
      <c r="B578" s="64"/>
      <c r="C578" s="64"/>
      <c r="D578" s="64"/>
      <c r="E578" s="71" t="s">
        <v>181</v>
      </c>
      <c r="F578" s="64"/>
      <c r="G578" s="21"/>
      <c r="H578" s="21"/>
      <c r="I578" s="21"/>
      <c r="J578" s="21"/>
      <c r="K578" s="21"/>
      <c r="L578" s="21"/>
      <c r="M578" s="21"/>
      <c r="N578" s="21"/>
      <c r="O578" s="21"/>
    </row>
    <row r="579" spans="1:15" ht="52.5" customHeight="1" x14ac:dyDescent="0.25">
      <c r="A579" s="64">
        <v>2825</v>
      </c>
      <c r="B579" s="64" t="s">
        <v>13</v>
      </c>
      <c r="C579" s="64">
        <v>2</v>
      </c>
      <c r="D579" s="64">
        <v>5</v>
      </c>
      <c r="E579" s="71" t="s">
        <v>323</v>
      </c>
      <c r="F579" s="64"/>
      <c r="G579" s="21"/>
      <c r="H579" s="21"/>
      <c r="I579" s="21"/>
      <c r="J579" s="21"/>
      <c r="K579" s="21"/>
      <c r="L579" s="21"/>
      <c r="M579" s="21"/>
      <c r="N579" s="21"/>
      <c r="O579" s="21"/>
    </row>
    <row r="580" spans="1:15" ht="40.5" x14ac:dyDescent="0.25">
      <c r="A580" s="64"/>
      <c r="B580" s="64"/>
      <c r="C580" s="64"/>
      <c r="D580" s="64"/>
      <c r="E580" s="71" t="s">
        <v>180</v>
      </c>
      <c r="F580" s="64"/>
      <c r="G580" s="21"/>
      <c r="H580" s="21"/>
      <c r="I580" s="21"/>
      <c r="J580" s="21"/>
      <c r="K580" s="21"/>
      <c r="L580" s="21"/>
      <c r="M580" s="21"/>
      <c r="N580" s="21"/>
      <c r="O580" s="21"/>
    </row>
    <row r="581" spans="1:15" x14ac:dyDescent="0.25">
      <c r="A581" s="64"/>
      <c r="B581" s="64"/>
      <c r="C581" s="64"/>
      <c r="D581" s="64"/>
      <c r="E581" s="71" t="s">
        <v>181</v>
      </c>
      <c r="F581" s="64"/>
      <c r="G581" s="21"/>
      <c r="H581" s="21"/>
      <c r="I581" s="21"/>
      <c r="J581" s="21"/>
      <c r="K581" s="21"/>
      <c r="L581" s="21"/>
      <c r="M581" s="21"/>
      <c r="N581" s="21"/>
      <c r="O581" s="21"/>
    </row>
    <row r="582" spans="1:15" ht="38.25" customHeight="1" x14ac:dyDescent="0.25">
      <c r="A582" s="64"/>
      <c r="B582" s="64"/>
      <c r="C582" s="64"/>
      <c r="D582" s="64"/>
      <c r="E582" s="71" t="s">
        <v>181</v>
      </c>
      <c r="F582" s="64"/>
      <c r="G582" s="21"/>
      <c r="H582" s="21"/>
      <c r="I582" s="21"/>
      <c r="J582" s="21"/>
      <c r="K582" s="21"/>
      <c r="L582" s="21"/>
      <c r="M582" s="21"/>
      <c r="N582" s="21"/>
      <c r="O582" s="21"/>
    </row>
    <row r="583" spans="1:15" ht="55.5" customHeight="1" x14ac:dyDescent="0.25">
      <c r="A583" s="64">
        <v>2826</v>
      </c>
      <c r="B583" s="64" t="s">
        <v>13</v>
      </c>
      <c r="C583" s="64">
        <v>2</v>
      </c>
      <c r="D583" s="64">
        <v>6</v>
      </c>
      <c r="E583" s="71" t="s">
        <v>324</v>
      </c>
      <c r="F583" s="64"/>
      <c r="G583" s="21"/>
      <c r="H583" s="21"/>
      <c r="I583" s="21"/>
      <c r="J583" s="21"/>
      <c r="K583" s="21"/>
      <c r="L583" s="21"/>
      <c r="M583" s="21"/>
      <c r="N583" s="21"/>
      <c r="O583" s="21"/>
    </row>
    <row r="584" spans="1:15" ht="40.5" x14ac:dyDescent="0.25">
      <c r="A584" s="64"/>
      <c r="B584" s="64"/>
      <c r="C584" s="64"/>
      <c r="D584" s="64"/>
      <c r="E584" s="71" t="s">
        <v>180</v>
      </c>
      <c r="F584" s="64"/>
      <c r="G584" s="21"/>
      <c r="H584" s="21"/>
      <c r="I584" s="21"/>
      <c r="J584" s="21"/>
      <c r="K584" s="21"/>
      <c r="L584" s="21"/>
      <c r="M584" s="21"/>
      <c r="N584" s="21"/>
      <c r="O584" s="21"/>
    </row>
    <row r="585" spans="1:15" x14ac:dyDescent="0.25">
      <c r="A585" s="64"/>
      <c r="B585" s="64"/>
      <c r="C585" s="64"/>
      <c r="D585" s="64"/>
      <c r="E585" s="71" t="s">
        <v>181</v>
      </c>
      <c r="F585" s="64"/>
      <c r="G585" s="21"/>
      <c r="H585" s="21"/>
      <c r="I585" s="21"/>
      <c r="J585" s="21"/>
      <c r="K585" s="21"/>
      <c r="L585" s="21"/>
      <c r="M585" s="21"/>
      <c r="N585" s="21"/>
      <c r="O585" s="21"/>
    </row>
    <row r="586" spans="1:15" x14ac:dyDescent="0.25">
      <c r="A586" s="64"/>
      <c r="B586" s="64"/>
      <c r="C586" s="64"/>
      <c r="D586" s="64"/>
      <c r="E586" s="71" t="s">
        <v>181</v>
      </c>
      <c r="F586" s="64"/>
      <c r="G586" s="21"/>
      <c r="H586" s="21"/>
      <c r="I586" s="21"/>
      <c r="J586" s="21"/>
      <c r="K586" s="21"/>
      <c r="L586" s="21"/>
      <c r="M586" s="21"/>
      <c r="N586" s="21"/>
      <c r="O586" s="21"/>
    </row>
    <row r="587" spans="1:15" ht="27" x14ac:dyDescent="0.25">
      <c r="A587" s="64">
        <v>2827</v>
      </c>
      <c r="B587" s="64" t="s">
        <v>13</v>
      </c>
      <c r="C587" s="64">
        <v>2</v>
      </c>
      <c r="D587" s="64">
        <v>7</v>
      </c>
      <c r="E587" s="71" t="s">
        <v>325</v>
      </c>
      <c r="F587" s="64"/>
      <c r="G587" s="21">
        <f>G589+G591+G592+G593+G590</f>
        <v>119848.9194</v>
      </c>
      <c r="H587" s="21">
        <f t="shared" ref="H587:O587" si="74">H589+H591+H592+H593+H590</f>
        <v>85790</v>
      </c>
      <c r="I587" s="21">
        <f t="shared" si="74"/>
        <v>85613.6</v>
      </c>
      <c r="J587" s="21">
        <f t="shared" si="74"/>
        <v>10700</v>
      </c>
      <c r="K587" s="21">
        <f t="shared" si="74"/>
        <v>0</v>
      </c>
      <c r="L587" s="21">
        <f t="shared" si="74"/>
        <v>10700</v>
      </c>
      <c r="M587" s="21">
        <f t="shared" si="74"/>
        <v>-109148.9194</v>
      </c>
      <c r="N587" s="21">
        <f t="shared" si="74"/>
        <v>-75090</v>
      </c>
      <c r="O587" s="21">
        <f t="shared" si="74"/>
        <v>-74913.600000000006</v>
      </c>
    </row>
    <row r="588" spans="1:15" ht="36.75" customHeight="1" x14ac:dyDescent="0.25">
      <c r="A588" s="64"/>
      <c r="B588" s="64"/>
      <c r="C588" s="64"/>
      <c r="D588" s="64"/>
      <c r="E588" s="71" t="s">
        <v>180</v>
      </c>
      <c r="F588" s="64"/>
      <c r="G588" s="21"/>
      <c r="H588" s="21"/>
      <c r="I588" s="21"/>
      <c r="J588" s="21"/>
      <c r="K588" s="21"/>
      <c r="L588" s="21"/>
      <c r="M588" s="21"/>
      <c r="N588" s="21"/>
      <c r="O588" s="21"/>
    </row>
    <row r="589" spans="1:15" x14ac:dyDescent="0.25">
      <c r="A589" s="64"/>
      <c r="B589" s="64"/>
      <c r="C589" s="64"/>
      <c r="D589" s="64"/>
      <c r="E589" s="265" t="s">
        <v>838</v>
      </c>
      <c r="F589" s="64">
        <v>5411</v>
      </c>
      <c r="G589" s="21">
        <v>3520.7</v>
      </c>
      <c r="H589" s="21">
        <v>0</v>
      </c>
      <c r="I589" s="21">
        <v>0</v>
      </c>
      <c r="J589" s="21">
        <f>K589+L589</f>
        <v>0</v>
      </c>
      <c r="K589" s="21"/>
      <c r="L589" s="21">
        <f>+'4.Gorcarakan ev tntesagitakan'!G589</f>
        <v>0</v>
      </c>
      <c r="M589" s="21">
        <f>+J589-G589</f>
        <v>-3520.7</v>
      </c>
      <c r="N589" s="21">
        <f>+J589-H589</f>
        <v>0</v>
      </c>
      <c r="O589" s="21">
        <f>+J589-I589</f>
        <v>0</v>
      </c>
    </row>
    <row r="590" spans="1:15" x14ac:dyDescent="0.25">
      <c r="A590" s="64"/>
      <c r="B590" s="64"/>
      <c r="C590" s="64"/>
      <c r="D590" s="64"/>
      <c r="E590" s="71" t="s">
        <v>593</v>
      </c>
      <c r="F590" s="64">
        <v>4251</v>
      </c>
      <c r="G590" s="21">
        <v>0</v>
      </c>
      <c r="H590" s="21">
        <v>2500</v>
      </c>
      <c r="I590" s="21">
        <v>2500</v>
      </c>
      <c r="J590" s="21">
        <f>K590+L590</f>
        <v>0</v>
      </c>
      <c r="K590" s="21">
        <f>+'4.Gorcarakan ev tntesagitakan'!G590</f>
        <v>0</v>
      </c>
      <c r="L590" s="21"/>
      <c r="M590" s="21">
        <f>+J590-G590</f>
        <v>0</v>
      </c>
      <c r="N590" s="21">
        <f>+J590-H590</f>
        <v>-2500</v>
      </c>
      <c r="O590" s="21">
        <f>+J590-I590</f>
        <v>-2500</v>
      </c>
    </row>
    <row r="591" spans="1:15" ht="17.25" customHeight="1" x14ac:dyDescent="0.25">
      <c r="A591" s="64"/>
      <c r="B591" s="64"/>
      <c r="C591" s="64"/>
      <c r="D591" s="64"/>
      <c r="E591" s="71" t="s">
        <v>592</v>
      </c>
      <c r="F591" s="64">
        <v>4269</v>
      </c>
      <c r="G591" s="21">
        <v>0</v>
      </c>
      <c r="H591" s="21">
        <v>1450</v>
      </c>
      <c r="I591" s="21">
        <v>1450</v>
      </c>
      <c r="J591" s="21">
        <f>K591+L591</f>
        <v>0</v>
      </c>
      <c r="K591" s="21">
        <f>+'4.Gorcarakan ev tntesagitakan'!G591</f>
        <v>0</v>
      </c>
      <c r="L591" s="21"/>
      <c r="M591" s="21">
        <f>+J591-G591</f>
        <v>0</v>
      </c>
      <c r="N591" s="21">
        <f>+J591-H591</f>
        <v>-1450</v>
      </c>
      <c r="O591" s="21">
        <f>+J591-I591</f>
        <v>-1450</v>
      </c>
    </row>
    <row r="592" spans="1:15" x14ac:dyDescent="0.25">
      <c r="A592" s="64"/>
      <c r="B592" s="64"/>
      <c r="C592" s="64"/>
      <c r="D592" s="64"/>
      <c r="E592" s="71" t="s">
        <v>605</v>
      </c>
      <c r="F592" s="64">
        <v>5112</v>
      </c>
      <c r="G592" s="21">
        <v>116328.2194</v>
      </c>
      <c r="H592" s="21">
        <v>75000</v>
      </c>
      <c r="I592" s="21">
        <v>74823.600000000006</v>
      </c>
      <c r="J592" s="21">
        <f>K592+L592</f>
        <v>8200</v>
      </c>
      <c r="K592" s="21"/>
      <c r="L592" s="21">
        <f>+'4.Gorcarakan ev tntesagitakan'!G592</f>
        <v>8200</v>
      </c>
      <c r="M592" s="21">
        <f>+J592-G592</f>
        <v>-108128.2194</v>
      </c>
      <c r="N592" s="21">
        <f>+J592-H592</f>
        <v>-66800</v>
      </c>
      <c r="O592" s="21">
        <f>+J592-I592</f>
        <v>-66623.600000000006</v>
      </c>
    </row>
    <row r="593" spans="1:15" ht="21" customHeight="1" x14ac:dyDescent="0.25">
      <c r="A593" s="64"/>
      <c r="B593" s="64"/>
      <c r="C593" s="64"/>
      <c r="D593" s="64"/>
      <c r="E593" s="71" t="s">
        <v>591</v>
      </c>
      <c r="F593" s="64">
        <v>5113</v>
      </c>
      <c r="G593" s="21">
        <v>0</v>
      </c>
      <c r="H593" s="21">
        <v>6840</v>
      </c>
      <c r="I593" s="21">
        <v>6840</v>
      </c>
      <c r="J593" s="21">
        <f>K593+L593</f>
        <v>2500</v>
      </c>
      <c r="K593" s="21"/>
      <c r="L593" s="21">
        <f>+'4.Gorcarakan ev tntesagitakan'!G593</f>
        <v>2500</v>
      </c>
      <c r="M593" s="21">
        <f>+J593-G593</f>
        <v>2500</v>
      </c>
      <c r="N593" s="21">
        <f>+J593-H593</f>
        <v>-4340</v>
      </c>
      <c r="O593" s="21">
        <f>+J593-I593</f>
        <v>-4340</v>
      </c>
    </row>
    <row r="594" spans="1:15" ht="54" customHeight="1" x14ac:dyDescent="0.25">
      <c r="A594" s="64"/>
      <c r="B594" s="64"/>
      <c r="C594" s="64"/>
      <c r="D594" s="64"/>
      <c r="E594" s="71"/>
      <c r="F594" s="64"/>
      <c r="G594" s="21"/>
      <c r="H594" s="21"/>
      <c r="I594" s="21"/>
      <c r="J594" s="21"/>
      <c r="K594" s="21"/>
      <c r="L594" s="21"/>
      <c r="M594" s="21"/>
      <c r="N594" s="21"/>
      <c r="O594" s="21"/>
    </row>
    <row r="595" spans="1:15" x14ac:dyDescent="0.25">
      <c r="A595" s="64">
        <v>2830</v>
      </c>
      <c r="B595" s="64" t="s">
        <v>13</v>
      </c>
      <c r="C595" s="64">
        <v>3</v>
      </c>
      <c r="D595" s="64">
        <v>0</v>
      </c>
      <c r="E595" s="75"/>
      <c r="F595" s="64"/>
      <c r="G595" s="21"/>
      <c r="H595" s="21"/>
      <c r="I595" s="21"/>
      <c r="J595" s="21"/>
      <c r="K595" s="21"/>
      <c r="L595" s="21"/>
      <c r="M595" s="21"/>
      <c r="N595" s="21"/>
      <c r="O595" s="21"/>
    </row>
    <row r="596" spans="1:15" ht="40.5" x14ac:dyDescent="0.25">
      <c r="A596" s="64">
        <v>2830</v>
      </c>
      <c r="B596" s="64" t="s">
        <v>13</v>
      </c>
      <c r="C596" s="64">
        <v>3</v>
      </c>
      <c r="D596" s="64">
        <v>0</v>
      </c>
      <c r="E596" s="71" t="s">
        <v>326</v>
      </c>
      <c r="F596" s="64"/>
      <c r="G596" s="21"/>
      <c r="H596" s="21"/>
      <c r="I596" s="21"/>
      <c r="J596" s="21"/>
      <c r="K596" s="21"/>
      <c r="L596" s="21"/>
      <c r="M596" s="21"/>
      <c r="N596" s="21"/>
      <c r="O596" s="21"/>
    </row>
    <row r="597" spans="1:15" x14ac:dyDescent="0.25">
      <c r="A597" s="64">
        <v>2831</v>
      </c>
      <c r="B597" s="64" t="s">
        <v>13</v>
      </c>
      <c r="C597" s="64">
        <v>3</v>
      </c>
      <c r="D597" s="64">
        <v>1</v>
      </c>
      <c r="E597" s="71" t="s">
        <v>156</v>
      </c>
      <c r="F597" s="64"/>
      <c r="G597" s="21"/>
      <c r="H597" s="21"/>
      <c r="I597" s="21"/>
      <c r="J597" s="21"/>
      <c r="K597" s="21"/>
      <c r="L597" s="21"/>
      <c r="M597" s="21"/>
      <c r="N597" s="21"/>
      <c r="O597" s="21"/>
    </row>
    <row r="598" spans="1:15" ht="57.75" customHeight="1" x14ac:dyDescent="0.25">
      <c r="A598" s="64"/>
      <c r="B598" s="64"/>
      <c r="C598" s="64"/>
      <c r="D598" s="64"/>
      <c r="E598" s="71" t="s">
        <v>327</v>
      </c>
      <c r="F598" s="64"/>
      <c r="G598" s="21"/>
      <c r="H598" s="21"/>
      <c r="I598" s="21"/>
      <c r="J598" s="21"/>
      <c r="K598" s="21"/>
      <c r="L598" s="21"/>
      <c r="M598" s="21"/>
      <c r="N598" s="21"/>
      <c r="O598" s="21"/>
    </row>
    <row r="599" spans="1:15" ht="40.5" x14ac:dyDescent="0.25">
      <c r="A599" s="64"/>
      <c r="B599" s="64"/>
      <c r="C599" s="64"/>
      <c r="D599" s="64"/>
      <c r="E599" s="71" t="s">
        <v>180</v>
      </c>
      <c r="F599" s="64"/>
      <c r="G599" s="21"/>
      <c r="H599" s="21"/>
      <c r="I599" s="21"/>
      <c r="J599" s="21"/>
      <c r="K599" s="21"/>
      <c r="L599" s="21"/>
      <c r="M599" s="21"/>
      <c r="N599" s="21"/>
      <c r="O599" s="21"/>
    </row>
    <row r="600" spans="1:15" x14ac:dyDescent="0.25">
      <c r="A600" s="64"/>
      <c r="B600" s="64"/>
      <c r="C600" s="64"/>
      <c r="D600" s="64"/>
      <c r="E600" s="71" t="s">
        <v>181</v>
      </c>
      <c r="F600" s="64"/>
      <c r="G600" s="21"/>
      <c r="H600" s="21"/>
      <c r="I600" s="21"/>
      <c r="J600" s="21"/>
      <c r="K600" s="21"/>
      <c r="L600" s="21"/>
      <c r="M600" s="21"/>
      <c r="N600" s="21"/>
      <c r="O600" s="21"/>
    </row>
    <row r="601" spans="1:15" x14ac:dyDescent="0.25">
      <c r="A601" s="64">
        <v>2832</v>
      </c>
      <c r="B601" s="64" t="s">
        <v>13</v>
      </c>
      <c r="C601" s="64">
        <v>3</v>
      </c>
      <c r="D601" s="64">
        <v>2</v>
      </c>
      <c r="E601" s="71" t="s">
        <v>181</v>
      </c>
      <c r="F601" s="64"/>
      <c r="G601" s="21"/>
      <c r="H601" s="21"/>
      <c r="I601" s="21"/>
      <c r="J601" s="21"/>
      <c r="K601" s="21"/>
      <c r="L601" s="21"/>
      <c r="M601" s="21"/>
      <c r="N601" s="21"/>
      <c r="O601" s="21"/>
    </row>
    <row r="602" spans="1:15" ht="57" customHeight="1" x14ac:dyDescent="0.25">
      <c r="A602" s="64"/>
      <c r="B602" s="64"/>
      <c r="C602" s="64"/>
      <c r="D602" s="64"/>
      <c r="E602" s="71" t="s">
        <v>328</v>
      </c>
      <c r="F602" s="64"/>
      <c r="G602" s="21"/>
      <c r="H602" s="21"/>
      <c r="I602" s="21"/>
      <c r="J602" s="21"/>
      <c r="K602" s="21"/>
      <c r="L602" s="21"/>
      <c r="M602" s="21"/>
      <c r="N602" s="21"/>
      <c r="O602" s="21"/>
    </row>
    <row r="603" spans="1:15" ht="40.5" x14ac:dyDescent="0.25">
      <c r="A603" s="64"/>
      <c r="B603" s="64"/>
      <c r="C603" s="64"/>
      <c r="D603" s="64"/>
      <c r="E603" s="71" t="s">
        <v>180</v>
      </c>
      <c r="F603" s="64"/>
      <c r="G603" s="21"/>
      <c r="H603" s="21"/>
      <c r="I603" s="21"/>
      <c r="J603" s="21"/>
      <c r="K603" s="21"/>
      <c r="L603" s="21"/>
      <c r="M603" s="21"/>
      <c r="N603" s="21"/>
      <c r="O603" s="21"/>
    </row>
    <row r="604" spans="1:15" ht="42" customHeight="1" x14ac:dyDescent="0.25">
      <c r="A604" s="64"/>
      <c r="B604" s="64"/>
      <c r="C604" s="64"/>
      <c r="D604" s="64"/>
      <c r="E604" s="71" t="s">
        <v>181</v>
      </c>
      <c r="F604" s="64"/>
      <c r="G604" s="21"/>
      <c r="H604" s="21"/>
      <c r="I604" s="21"/>
      <c r="J604" s="21"/>
      <c r="K604" s="21"/>
      <c r="L604" s="21"/>
      <c r="M604" s="21"/>
      <c r="N604" s="21"/>
      <c r="O604" s="21"/>
    </row>
    <row r="605" spans="1:15" x14ac:dyDescent="0.25">
      <c r="A605" s="64">
        <v>2833</v>
      </c>
      <c r="B605" s="64" t="s">
        <v>13</v>
      </c>
      <c r="C605" s="64">
        <v>3</v>
      </c>
      <c r="D605" s="64">
        <v>3</v>
      </c>
      <c r="E605" s="71" t="s">
        <v>181</v>
      </c>
      <c r="F605" s="64"/>
      <c r="G605" s="21"/>
      <c r="H605" s="21"/>
      <c r="I605" s="21"/>
      <c r="J605" s="21"/>
      <c r="K605" s="21"/>
      <c r="L605" s="21"/>
      <c r="M605" s="21"/>
      <c r="N605" s="21"/>
      <c r="O605" s="21"/>
    </row>
    <row r="606" spans="1:15" x14ac:dyDescent="0.25">
      <c r="A606" s="64">
        <v>2833</v>
      </c>
      <c r="B606" s="64" t="s">
        <v>13</v>
      </c>
      <c r="C606" s="64">
        <v>3</v>
      </c>
      <c r="D606" s="64">
        <v>3</v>
      </c>
      <c r="E606" s="71" t="s">
        <v>329</v>
      </c>
      <c r="F606" s="64"/>
      <c r="G606" s="21"/>
      <c r="H606" s="21"/>
      <c r="I606" s="21"/>
      <c r="J606" s="21"/>
      <c r="K606" s="21"/>
      <c r="L606" s="21"/>
      <c r="M606" s="21"/>
      <c r="N606" s="21"/>
      <c r="O606" s="21"/>
    </row>
    <row r="607" spans="1:15" ht="59.25" customHeight="1" x14ac:dyDescent="0.25">
      <c r="A607" s="64"/>
      <c r="B607" s="64"/>
      <c r="C607" s="64"/>
      <c r="D607" s="64"/>
      <c r="E607" s="71" t="s">
        <v>180</v>
      </c>
      <c r="F607" s="64"/>
      <c r="G607" s="21"/>
      <c r="H607" s="21"/>
      <c r="I607" s="21"/>
      <c r="J607" s="21"/>
      <c r="K607" s="21"/>
      <c r="L607" s="21"/>
      <c r="M607" s="21"/>
      <c r="N607" s="21"/>
      <c r="O607" s="21"/>
    </row>
    <row r="608" spans="1:15" x14ac:dyDescent="0.25">
      <c r="A608" s="64"/>
      <c r="B608" s="64"/>
      <c r="C608" s="64"/>
      <c r="D608" s="64"/>
      <c r="E608" s="71" t="s">
        <v>181</v>
      </c>
      <c r="F608" s="64"/>
      <c r="G608" s="21"/>
      <c r="H608" s="21"/>
      <c r="I608" s="21"/>
      <c r="J608" s="21"/>
      <c r="K608" s="21"/>
      <c r="L608" s="21"/>
      <c r="M608" s="21"/>
      <c r="N608" s="21"/>
      <c r="O608" s="21"/>
    </row>
    <row r="609" spans="1:15" s="96" customFormat="1" ht="30" customHeight="1" x14ac:dyDescent="0.25">
      <c r="A609" s="158">
        <v>2840</v>
      </c>
      <c r="B609" s="158" t="s">
        <v>13</v>
      </c>
      <c r="C609" s="158">
        <v>4</v>
      </c>
      <c r="D609" s="158">
        <v>0</v>
      </c>
      <c r="E609" s="161" t="s">
        <v>330</v>
      </c>
      <c r="F609" s="158"/>
      <c r="G609" s="160">
        <f>+G614</f>
        <v>7012.52</v>
      </c>
      <c r="H609" s="160">
        <f t="shared" ref="H609:O609" si="75">+H614</f>
        <v>20000</v>
      </c>
      <c r="I609" s="160">
        <f t="shared" si="75"/>
        <v>19875</v>
      </c>
      <c r="J609" s="160">
        <f t="shared" si="75"/>
        <v>11200</v>
      </c>
      <c r="K609" s="160">
        <f t="shared" si="75"/>
        <v>11200</v>
      </c>
      <c r="L609" s="160">
        <f t="shared" si="75"/>
        <v>0</v>
      </c>
      <c r="M609" s="160">
        <f t="shared" si="75"/>
        <v>4187.4799999999996</v>
      </c>
      <c r="N609" s="160">
        <f t="shared" si="75"/>
        <v>-8800</v>
      </c>
      <c r="O609" s="160">
        <f t="shared" si="75"/>
        <v>-8318</v>
      </c>
    </row>
    <row r="610" spans="1:15" ht="17.25" customHeight="1" x14ac:dyDescent="0.25">
      <c r="A610" s="64"/>
      <c r="B610" s="64"/>
      <c r="C610" s="64"/>
      <c r="D610" s="64"/>
      <c r="E610" s="71" t="s">
        <v>154</v>
      </c>
      <c r="F610" s="64"/>
      <c r="G610" s="21"/>
      <c r="H610" s="21"/>
      <c r="I610" s="21"/>
      <c r="J610" s="21"/>
      <c r="K610" s="21"/>
      <c r="L610" s="21"/>
      <c r="M610" s="21"/>
      <c r="N610" s="21"/>
      <c r="O610" s="21"/>
    </row>
    <row r="611" spans="1:15" x14ac:dyDescent="0.25">
      <c r="A611" s="64">
        <v>2841</v>
      </c>
      <c r="B611" s="64" t="s">
        <v>13</v>
      </c>
      <c r="C611" s="64">
        <v>4</v>
      </c>
      <c r="D611" s="64">
        <v>1</v>
      </c>
      <c r="E611" s="71" t="s">
        <v>331</v>
      </c>
      <c r="F611" s="64"/>
      <c r="G611" s="21"/>
      <c r="H611" s="21"/>
      <c r="I611" s="21"/>
      <c r="J611" s="21"/>
      <c r="K611" s="21"/>
      <c r="L611" s="21"/>
      <c r="M611" s="21"/>
      <c r="N611" s="21"/>
      <c r="O611" s="21"/>
    </row>
    <row r="612" spans="1:15" ht="40.5" x14ac:dyDescent="0.25">
      <c r="A612" s="64"/>
      <c r="B612" s="64"/>
      <c r="C612" s="64"/>
      <c r="D612" s="64"/>
      <c r="E612" s="71" t="s">
        <v>180</v>
      </c>
      <c r="F612" s="64"/>
      <c r="G612" s="21"/>
      <c r="H612" s="21"/>
      <c r="I612" s="21"/>
      <c r="J612" s="21"/>
      <c r="K612" s="21"/>
      <c r="L612" s="21"/>
      <c r="M612" s="21"/>
      <c r="N612" s="21"/>
      <c r="O612" s="21"/>
    </row>
    <row r="613" spans="1:15" x14ac:dyDescent="0.25">
      <c r="A613" s="64"/>
      <c r="B613" s="64"/>
      <c r="C613" s="64"/>
      <c r="D613" s="64"/>
      <c r="E613" s="71" t="s">
        <v>181</v>
      </c>
      <c r="F613" s="64"/>
      <c r="G613" s="21"/>
      <c r="H613" s="21"/>
      <c r="I613" s="21"/>
      <c r="J613" s="21"/>
      <c r="K613" s="21"/>
      <c r="L613" s="21"/>
      <c r="M613" s="21"/>
      <c r="N613" s="21"/>
      <c r="O613" s="21"/>
    </row>
    <row r="614" spans="1:15" ht="33.75" customHeight="1" x14ac:dyDescent="0.25">
      <c r="A614" s="64">
        <v>2842</v>
      </c>
      <c r="B614" s="64" t="s">
        <v>13</v>
      </c>
      <c r="C614" s="64">
        <v>4</v>
      </c>
      <c r="D614" s="64">
        <v>2</v>
      </c>
      <c r="E614" s="71" t="s">
        <v>332</v>
      </c>
      <c r="F614" s="64"/>
      <c r="G614" s="21">
        <f>+G615+G616</f>
        <v>7012.52</v>
      </c>
      <c r="H614" s="21">
        <f>+H615+H616</f>
        <v>20000</v>
      </c>
      <c r="I614" s="21">
        <f>+I615+I616</f>
        <v>19875</v>
      </c>
      <c r="J614" s="21">
        <f t="shared" ref="J614:O614" si="76">J615</f>
        <v>11200</v>
      </c>
      <c r="K614" s="21">
        <f t="shared" si="76"/>
        <v>11200</v>
      </c>
      <c r="L614" s="21">
        <f t="shared" si="76"/>
        <v>0</v>
      </c>
      <c r="M614" s="21">
        <f t="shared" si="76"/>
        <v>4187.4799999999996</v>
      </c>
      <c r="N614" s="21">
        <f t="shared" si="76"/>
        <v>-8800</v>
      </c>
      <c r="O614" s="21">
        <f t="shared" si="76"/>
        <v>-8318</v>
      </c>
    </row>
    <row r="615" spans="1:15" ht="31.5" customHeight="1" x14ac:dyDescent="0.25">
      <c r="A615" s="64"/>
      <c r="B615" s="64"/>
      <c r="C615" s="64"/>
      <c r="D615" s="64"/>
      <c r="E615" s="71" t="s">
        <v>761</v>
      </c>
      <c r="F615" s="64">
        <v>4819</v>
      </c>
      <c r="G615" s="21">
        <v>7012.52</v>
      </c>
      <c r="H615" s="21">
        <v>20000</v>
      </c>
      <c r="I615" s="21">
        <v>19518</v>
      </c>
      <c r="J615" s="21">
        <f>K615+L615</f>
        <v>11200</v>
      </c>
      <c r="K615" s="21">
        <f>+'4.Gorcarakan ev tntesagitakan'!G615</f>
        <v>11200</v>
      </c>
      <c r="L615" s="21"/>
      <c r="M615" s="21">
        <f>+J615-G615</f>
        <v>4187.4799999999996</v>
      </c>
      <c r="N615" s="21">
        <f>+J615-H615</f>
        <v>-8800</v>
      </c>
      <c r="O615" s="21">
        <f>+J615-I615</f>
        <v>-8318</v>
      </c>
    </row>
    <row r="616" spans="1:15" ht="40.5" x14ac:dyDescent="0.25">
      <c r="A616" s="64"/>
      <c r="B616" s="64"/>
      <c r="C616" s="64"/>
      <c r="D616" s="64"/>
      <c r="E616" s="71" t="s">
        <v>1017</v>
      </c>
      <c r="F616" s="64" t="s">
        <v>67</v>
      </c>
      <c r="G616" s="21"/>
      <c r="H616" s="21"/>
      <c r="I616" s="21">
        <v>357</v>
      </c>
      <c r="J616" s="21"/>
      <c r="K616" s="21"/>
      <c r="L616" s="21"/>
      <c r="M616" s="21"/>
      <c r="N616" s="21"/>
      <c r="O616" s="21"/>
    </row>
    <row r="617" spans="1:15" x14ac:dyDescent="0.25">
      <c r="A617" s="64"/>
      <c r="B617" s="64"/>
      <c r="C617" s="64"/>
      <c r="D617" s="64"/>
      <c r="E617" s="71" t="s">
        <v>181</v>
      </c>
      <c r="F617" s="64"/>
      <c r="G617" s="21"/>
      <c r="H617" s="21"/>
      <c r="I617" s="21"/>
      <c r="J617" s="21"/>
      <c r="K617" s="21"/>
      <c r="L617" s="21"/>
      <c r="M617" s="21"/>
      <c r="N617" s="21"/>
      <c r="O617" s="21"/>
    </row>
    <row r="618" spans="1:15" x14ac:dyDescent="0.25">
      <c r="A618" s="64">
        <v>2843</v>
      </c>
      <c r="B618" s="64" t="s">
        <v>13</v>
      </c>
      <c r="C618" s="64">
        <v>4</v>
      </c>
      <c r="D618" s="64">
        <v>3</v>
      </c>
      <c r="E618" s="71" t="s">
        <v>181</v>
      </c>
      <c r="F618" s="64"/>
      <c r="G618" s="21"/>
      <c r="H618" s="21"/>
      <c r="I618" s="21"/>
      <c r="J618" s="21"/>
      <c r="K618" s="21"/>
      <c r="L618" s="21"/>
      <c r="M618" s="21"/>
      <c r="N618" s="21"/>
      <c r="O618" s="21"/>
    </row>
    <row r="619" spans="1:15" x14ac:dyDescent="0.25">
      <c r="A619" s="64"/>
      <c r="B619" s="64"/>
      <c r="C619" s="64"/>
      <c r="D619" s="64"/>
      <c r="E619" s="71" t="s">
        <v>330</v>
      </c>
      <c r="F619" s="64"/>
      <c r="G619" s="21"/>
      <c r="H619" s="21"/>
      <c r="I619" s="21"/>
      <c r="J619" s="21"/>
      <c r="K619" s="21"/>
      <c r="L619" s="21"/>
      <c r="M619" s="21"/>
      <c r="N619" s="21"/>
      <c r="O619" s="21"/>
    </row>
    <row r="620" spans="1:15" ht="40.5" x14ac:dyDescent="0.25">
      <c r="A620" s="64"/>
      <c r="B620" s="64"/>
      <c r="C620" s="64"/>
      <c r="D620" s="64"/>
      <c r="E620" s="71" t="s">
        <v>180</v>
      </c>
      <c r="F620" s="64"/>
      <c r="G620" s="21"/>
      <c r="H620" s="21"/>
      <c r="I620" s="21"/>
      <c r="J620" s="21"/>
      <c r="K620" s="21"/>
      <c r="L620" s="21"/>
      <c r="M620" s="21"/>
      <c r="N620" s="21"/>
      <c r="O620" s="21"/>
    </row>
    <row r="621" spans="1:15" ht="58.5" customHeight="1" x14ac:dyDescent="0.25">
      <c r="A621" s="64"/>
      <c r="B621" s="64"/>
      <c r="C621" s="64"/>
      <c r="D621" s="64"/>
      <c r="E621" s="71" t="s">
        <v>181</v>
      </c>
      <c r="F621" s="64"/>
      <c r="G621" s="21"/>
      <c r="H621" s="21"/>
      <c r="I621" s="21"/>
      <c r="J621" s="21"/>
      <c r="K621" s="21"/>
      <c r="L621" s="21"/>
      <c r="M621" s="21"/>
      <c r="N621" s="21"/>
      <c r="O621" s="21"/>
    </row>
    <row r="622" spans="1:15" x14ac:dyDescent="0.25">
      <c r="A622" s="64">
        <v>2850</v>
      </c>
      <c r="B622" s="64" t="s">
        <v>13</v>
      </c>
      <c r="C622" s="64">
        <v>5</v>
      </c>
      <c r="D622" s="64">
        <v>0</v>
      </c>
      <c r="E622" s="71" t="s">
        <v>181</v>
      </c>
      <c r="F622" s="64"/>
      <c r="G622" s="21"/>
      <c r="H622" s="21"/>
      <c r="I622" s="21"/>
      <c r="J622" s="21"/>
      <c r="K622" s="21"/>
      <c r="L622" s="21"/>
      <c r="M622" s="21"/>
      <c r="N622" s="21"/>
      <c r="O622" s="21"/>
    </row>
    <row r="623" spans="1:15" ht="27" x14ac:dyDescent="0.25">
      <c r="A623" s="64"/>
      <c r="B623" s="64"/>
      <c r="C623" s="64"/>
      <c r="D623" s="64"/>
      <c r="E623" s="74" t="s">
        <v>333</v>
      </c>
      <c r="F623" s="64"/>
      <c r="G623" s="21"/>
      <c r="H623" s="21"/>
      <c r="I623" s="21"/>
      <c r="J623" s="21"/>
      <c r="K623" s="21"/>
      <c r="L623" s="21"/>
      <c r="M623" s="21"/>
      <c r="N623" s="21"/>
      <c r="O623" s="21"/>
    </row>
    <row r="624" spans="1:15" ht="35.25" customHeight="1" x14ac:dyDescent="0.25">
      <c r="A624" s="64">
        <v>2851</v>
      </c>
      <c r="B624" s="64" t="s">
        <v>13</v>
      </c>
      <c r="C624" s="64">
        <v>5</v>
      </c>
      <c r="D624" s="64">
        <v>1</v>
      </c>
      <c r="E624" s="71" t="s">
        <v>156</v>
      </c>
      <c r="F624" s="64"/>
      <c r="G624" s="21"/>
      <c r="H624" s="21"/>
      <c r="I624" s="21"/>
      <c r="J624" s="21"/>
      <c r="K624" s="21"/>
      <c r="L624" s="21"/>
      <c r="M624" s="21"/>
      <c r="N624" s="21"/>
      <c r="O624" s="21"/>
    </row>
    <row r="625" spans="1:15" ht="39" customHeight="1" x14ac:dyDescent="0.25">
      <c r="A625" s="64"/>
      <c r="B625" s="64"/>
      <c r="C625" s="64"/>
      <c r="D625" s="64"/>
      <c r="E625" s="74" t="s">
        <v>333</v>
      </c>
      <c r="F625" s="64"/>
      <c r="G625" s="21"/>
      <c r="H625" s="21"/>
      <c r="I625" s="21"/>
      <c r="J625" s="21"/>
      <c r="K625" s="21"/>
      <c r="L625" s="21"/>
      <c r="M625" s="21"/>
      <c r="N625" s="21"/>
      <c r="O625" s="21"/>
    </row>
    <row r="626" spans="1:15" ht="40.5" x14ac:dyDescent="0.25">
      <c r="A626" s="64"/>
      <c r="B626" s="64"/>
      <c r="C626" s="64"/>
      <c r="D626" s="64"/>
      <c r="E626" s="71" t="s">
        <v>180</v>
      </c>
      <c r="F626" s="64"/>
      <c r="G626" s="21"/>
      <c r="H626" s="21"/>
      <c r="I626" s="21"/>
      <c r="J626" s="21"/>
      <c r="K626" s="21"/>
      <c r="L626" s="21"/>
      <c r="M626" s="21"/>
      <c r="N626" s="21"/>
      <c r="O626" s="21"/>
    </row>
    <row r="627" spans="1:15" ht="51.75" customHeight="1" x14ac:dyDescent="0.25">
      <c r="A627" s="64"/>
      <c r="B627" s="64"/>
      <c r="C627" s="64"/>
      <c r="D627" s="64"/>
      <c r="E627" s="71" t="s">
        <v>181</v>
      </c>
      <c r="F627" s="64"/>
      <c r="G627" s="21"/>
      <c r="H627" s="21"/>
      <c r="I627" s="21"/>
      <c r="J627" s="21"/>
      <c r="K627" s="21"/>
      <c r="L627" s="21"/>
      <c r="M627" s="21"/>
      <c r="N627" s="21"/>
      <c r="O627" s="21"/>
    </row>
    <row r="628" spans="1:15" x14ac:dyDescent="0.25">
      <c r="A628" s="64"/>
      <c r="B628" s="64"/>
      <c r="C628" s="64"/>
      <c r="D628" s="64"/>
      <c r="E628" s="71"/>
      <c r="F628" s="64"/>
      <c r="G628" s="21"/>
      <c r="H628" s="21"/>
      <c r="I628" s="21"/>
      <c r="J628" s="21"/>
      <c r="K628" s="21"/>
      <c r="L628" s="21"/>
      <c r="M628" s="21"/>
      <c r="N628" s="21"/>
      <c r="O628" s="21"/>
    </row>
    <row r="629" spans="1:15" s="96" customFormat="1" ht="30" customHeight="1" x14ac:dyDescent="0.25">
      <c r="A629" s="158">
        <v>2860</v>
      </c>
      <c r="B629" s="158" t="s">
        <v>13</v>
      </c>
      <c r="C629" s="158">
        <v>6</v>
      </c>
      <c r="D629" s="158">
        <v>0</v>
      </c>
      <c r="E629" s="163" t="s">
        <v>334</v>
      </c>
      <c r="F629" s="158"/>
      <c r="G629" s="160">
        <f>G630</f>
        <v>7595.9350000000004</v>
      </c>
      <c r="H629" s="160">
        <f t="shared" ref="H629:O629" si="77">H630</f>
        <v>30000</v>
      </c>
      <c r="I629" s="160">
        <f t="shared" si="77"/>
        <v>30154</v>
      </c>
      <c r="J629" s="160">
        <f t="shared" si="77"/>
        <v>18314.599999999999</v>
      </c>
      <c r="K629" s="160">
        <f t="shared" si="77"/>
        <v>18314.599999999999</v>
      </c>
      <c r="L629" s="160">
        <f t="shared" si="77"/>
        <v>0</v>
      </c>
      <c r="M629" s="160">
        <f t="shared" si="77"/>
        <v>10718.664999999997</v>
      </c>
      <c r="N629" s="160">
        <f t="shared" si="77"/>
        <v>-11685.400000000001</v>
      </c>
      <c r="O629" s="160">
        <f t="shared" si="77"/>
        <v>-11839.400000000001</v>
      </c>
    </row>
    <row r="630" spans="1:15" ht="27" customHeight="1" x14ac:dyDescent="0.25">
      <c r="A630" s="64">
        <v>2861</v>
      </c>
      <c r="B630" s="64" t="s">
        <v>13</v>
      </c>
      <c r="C630" s="64">
        <v>6</v>
      </c>
      <c r="D630" s="64">
        <v>1</v>
      </c>
      <c r="E630" s="71" t="s">
        <v>590</v>
      </c>
      <c r="F630" s="64"/>
      <c r="G630" s="21">
        <f>SUM(G633:G635)</f>
        <v>7595.9350000000004</v>
      </c>
      <c r="H630" s="21">
        <f t="shared" ref="H630:O630" si="78">SUM(H633:H635)</f>
        <v>30000</v>
      </c>
      <c r="I630" s="21">
        <f t="shared" si="78"/>
        <v>30154</v>
      </c>
      <c r="J630" s="21">
        <f t="shared" si="78"/>
        <v>18314.599999999999</v>
      </c>
      <c r="K630" s="21">
        <f t="shared" si="78"/>
        <v>18314.599999999999</v>
      </c>
      <c r="L630" s="21">
        <f t="shared" si="78"/>
        <v>0</v>
      </c>
      <c r="M630" s="21">
        <f t="shared" si="78"/>
        <v>10718.664999999997</v>
      </c>
      <c r="N630" s="21">
        <f t="shared" si="78"/>
        <v>-11685.400000000001</v>
      </c>
      <c r="O630" s="21">
        <f t="shared" si="78"/>
        <v>-11839.400000000001</v>
      </c>
    </row>
    <row r="631" spans="1:15" ht="37.5" customHeight="1" x14ac:dyDescent="0.25">
      <c r="A631" s="64"/>
      <c r="B631" s="64"/>
      <c r="C631" s="64"/>
      <c r="D631" s="64"/>
      <c r="E631" s="74"/>
      <c r="F631" s="64"/>
      <c r="G631" s="21"/>
      <c r="H631" s="21"/>
      <c r="I631" s="21"/>
      <c r="J631" s="21"/>
      <c r="K631" s="21"/>
      <c r="L631" s="21"/>
      <c r="M631" s="21"/>
      <c r="N631" s="21"/>
      <c r="O631" s="21"/>
    </row>
    <row r="632" spans="1:15" ht="40.5" x14ac:dyDescent="0.25">
      <c r="A632" s="64"/>
      <c r="B632" s="64"/>
      <c r="C632" s="64"/>
      <c r="D632" s="64"/>
      <c r="E632" s="71" t="s">
        <v>180</v>
      </c>
      <c r="F632" s="64"/>
      <c r="G632" s="21"/>
      <c r="H632" s="21"/>
      <c r="I632" s="21"/>
      <c r="J632" s="21"/>
      <c r="K632" s="21"/>
      <c r="L632" s="21"/>
      <c r="M632" s="21"/>
      <c r="N632" s="21"/>
      <c r="O632" s="21"/>
    </row>
    <row r="633" spans="1:15" ht="18" customHeight="1" x14ac:dyDescent="0.25">
      <c r="A633" s="64"/>
      <c r="B633" s="64"/>
      <c r="C633" s="64"/>
      <c r="D633" s="64"/>
      <c r="E633" s="71" t="s">
        <v>572</v>
      </c>
      <c r="F633" s="64">
        <v>4861</v>
      </c>
      <c r="G633" s="21">
        <v>7595.9350000000004</v>
      </c>
      <c r="H633" s="21">
        <v>30000</v>
      </c>
      <c r="I633" s="21">
        <v>30154</v>
      </c>
      <c r="J633" s="21">
        <f>K633+L633</f>
        <v>18314.599999999999</v>
      </c>
      <c r="K633" s="21">
        <f>+'4.Gorcarakan ev tntesagitakan'!G633</f>
        <v>18314.599999999999</v>
      </c>
      <c r="L633" s="21"/>
      <c r="M633" s="21">
        <f>+J633-G633</f>
        <v>10718.664999999997</v>
      </c>
      <c r="N633" s="21">
        <f>+J633-H633</f>
        <v>-11685.400000000001</v>
      </c>
      <c r="O633" s="21">
        <f>+J633-I633</f>
        <v>-11839.400000000001</v>
      </c>
    </row>
    <row r="634" spans="1:15" ht="32.25" customHeight="1" x14ac:dyDescent="0.25">
      <c r="A634" s="64"/>
      <c r="B634" s="64"/>
      <c r="C634" s="64"/>
      <c r="D634" s="64"/>
      <c r="E634" s="164" t="s">
        <v>904</v>
      </c>
      <c r="F634" s="64">
        <v>4819</v>
      </c>
      <c r="G634" s="21">
        <v>0</v>
      </c>
      <c r="H634" s="21">
        <v>0</v>
      </c>
      <c r="I634" s="21">
        <v>0</v>
      </c>
      <c r="J634" s="21">
        <v>0</v>
      </c>
      <c r="K634" s="21">
        <f>+'4.Gorcarakan ev tntesagitakan'!G634</f>
        <v>0</v>
      </c>
      <c r="L634" s="21">
        <v>0</v>
      </c>
      <c r="M634" s="21">
        <v>0</v>
      </c>
      <c r="N634" s="21">
        <v>0</v>
      </c>
      <c r="O634" s="21">
        <v>0</v>
      </c>
    </row>
    <row r="635" spans="1:15" ht="27" x14ac:dyDescent="0.25">
      <c r="A635" s="64"/>
      <c r="B635" s="64"/>
      <c r="C635" s="64"/>
      <c r="D635" s="64"/>
      <c r="E635" s="73" t="s">
        <v>905</v>
      </c>
      <c r="F635" s="64">
        <v>4727</v>
      </c>
      <c r="G635" s="21">
        <v>0</v>
      </c>
      <c r="H635" s="21">
        <v>0</v>
      </c>
      <c r="I635" s="21">
        <v>0</v>
      </c>
      <c r="J635" s="21">
        <v>0</v>
      </c>
      <c r="K635" s="21">
        <f>+'4.Gorcarakan ev tntesagitakan'!G635</f>
        <v>0</v>
      </c>
      <c r="L635" s="21">
        <v>0</v>
      </c>
      <c r="M635" s="21">
        <v>0</v>
      </c>
      <c r="N635" s="21">
        <v>0</v>
      </c>
      <c r="O635" s="21">
        <v>0</v>
      </c>
    </row>
    <row r="636" spans="1:15" x14ac:dyDescent="0.25">
      <c r="A636" s="64"/>
      <c r="B636" s="64"/>
      <c r="C636" s="64"/>
      <c r="D636" s="64"/>
      <c r="E636" s="71" t="s">
        <v>566</v>
      </c>
      <c r="F636" s="64">
        <v>4729</v>
      </c>
      <c r="G636" s="21">
        <v>0</v>
      </c>
      <c r="H636" s="21">
        <v>0</v>
      </c>
      <c r="I636" s="21">
        <v>0</v>
      </c>
      <c r="J636" s="21">
        <v>0</v>
      </c>
      <c r="K636" s="21">
        <f>+'4.Gorcarakan ev tntesagitakan'!G636</f>
        <v>0</v>
      </c>
      <c r="L636" s="21">
        <v>0</v>
      </c>
      <c r="M636" s="21">
        <v>0</v>
      </c>
      <c r="N636" s="21">
        <v>0</v>
      </c>
      <c r="O636" s="21">
        <v>0</v>
      </c>
    </row>
    <row r="637" spans="1:15" s="96" customFormat="1" ht="21.75" customHeight="1" x14ac:dyDescent="0.25">
      <c r="A637" s="158">
        <v>2900</v>
      </c>
      <c r="B637" s="158" t="s">
        <v>14</v>
      </c>
      <c r="C637" s="158">
        <v>0</v>
      </c>
      <c r="D637" s="158">
        <v>0</v>
      </c>
      <c r="E637" s="159" t="s">
        <v>906</v>
      </c>
      <c r="F637" s="158"/>
      <c r="G637" s="160">
        <f>+G639+G649+G660+G670+G679+G689+G695+G701</f>
        <v>655443.99300000002</v>
      </c>
      <c r="H637" s="160">
        <f t="shared" ref="H637:O637" si="79">+H639+H649+H660+H670+H679+H689+H695+H701</f>
        <v>763022.89999999991</v>
      </c>
      <c r="I637" s="160">
        <f t="shared" si="79"/>
        <v>773228.89999999991</v>
      </c>
      <c r="J637" s="160">
        <f t="shared" si="79"/>
        <v>796161.88399999996</v>
      </c>
      <c r="K637" s="160">
        <f t="shared" si="79"/>
        <v>796161.88399999996</v>
      </c>
      <c r="L637" s="160">
        <f t="shared" si="79"/>
        <v>0</v>
      </c>
      <c r="M637" s="160">
        <f t="shared" si="79"/>
        <v>140717.89100000003</v>
      </c>
      <c r="N637" s="160">
        <f t="shared" si="79"/>
        <v>33138.984000000055</v>
      </c>
      <c r="O637" s="160">
        <f t="shared" si="79"/>
        <v>22932.984000000055</v>
      </c>
    </row>
    <row r="638" spans="1:15" x14ac:dyDescent="0.25">
      <c r="A638" s="64"/>
      <c r="B638" s="64"/>
      <c r="C638" s="64"/>
      <c r="D638" s="64"/>
      <c r="E638" s="71" t="s">
        <v>154</v>
      </c>
      <c r="F638" s="64"/>
      <c r="G638" s="21"/>
      <c r="H638" s="21"/>
      <c r="I638" s="21"/>
      <c r="J638" s="21"/>
      <c r="K638" s="21"/>
      <c r="L638" s="21"/>
      <c r="M638" s="21"/>
      <c r="N638" s="21"/>
      <c r="O638" s="21"/>
    </row>
    <row r="639" spans="1:15" s="96" customFormat="1" ht="28.5" x14ac:dyDescent="0.25">
      <c r="A639" s="158">
        <v>2910</v>
      </c>
      <c r="B639" s="158" t="s">
        <v>14</v>
      </c>
      <c r="C639" s="158">
        <v>1</v>
      </c>
      <c r="D639" s="158">
        <v>0</v>
      </c>
      <c r="E639" s="161" t="s">
        <v>336</v>
      </c>
      <c r="F639" s="158"/>
      <c r="G639" s="160">
        <f>+G641</f>
        <v>609429.45299999998</v>
      </c>
      <c r="H639" s="160">
        <f t="shared" ref="H639:O639" si="80">+H641</f>
        <v>703213.2</v>
      </c>
      <c r="I639" s="160">
        <f t="shared" si="80"/>
        <v>718972.2</v>
      </c>
      <c r="J639" s="160">
        <f t="shared" si="80"/>
        <v>754947.18400000001</v>
      </c>
      <c r="K639" s="160">
        <f t="shared" si="80"/>
        <v>754947.18400000001</v>
      </c>
      <c r="L639" s="160">
        <f t="shared" si="80"/>
        <v>0</v>
      </c>
      <c r="M639" s="160">
        <f t="shared" si="80"/>
        <v>145517.73100000003</v>
      </c>
      <c r="N639" s="160">
        <f t="shared" si="80"/>
        <v>51733.984000000055</v>
      </c>
      <c r="O639" s="160">
        <f t="shared" si="80"/>
        <v>35974.984000000055</v>
      </c>
    </row>
    <row r="640" spans="1:15" x14ac:dyDescent="0.25">
      <c r="A640" s="64"/>
      <c r="B640" s="64"/>
      <c r="C640" s="64"/>
      <c r="D640" s="64"/>
      <c r="E640" s="71" t="s">
        <v>156</v>
      </c>
      <c r="F640" s="64"/>
      <c r="G640" s="21"/>
      <c r="H640" s="21"/>
      <c r="I640" s="21"/>
      <c r="J640" s="21"/>
      <c r="K640" s="21"/>
      <c r="L640" s="21"/>
      <c r="M640" s="21"/>
      <c r="N640" s="21"/>
      <c r="O640" s="21"/>
    </row>
    <row r="641" spans="1:15" x14ac:dyDescent="0.25">
      <c r="A641" s="64">
        <v>2911</v>
      </c>
      <c r="B641" s="64" t="s">
        <v>14</v>
      </c>
      <c r="C641" s="64">
        <v>1</v>
      </c>
      <c r="D641" s="64">
        <v>1</v>
      </c>
      <c r="E641" s="71" t="s">
        <v>337</v>
      </c>
      <c r="F641" s="64"/>
      <c r="G641" s="21">
        <f>+G642</f>
        <v>609429.45299999998</v>
      </c>
      <c r="H641" s="21">
        <f t="shared" ref="H641:O641" si="81">+H642</f>
        <v>703213.2</v>
      </c>
      <c r="I641" s="21">
        <f t="shared" si="81"/>
        <v>718972.2</v>
      </c>
      <c r="J641" s="21">
        <f t="shared" si="81"/>
        <v>754947.18400000001</v>
      </c>
      <c r="K641" s="21">
        <f t="shared" si="81"/>
        <v>754947.18400000001</v>
      </c>
      <c r="L641" s="21">
        <f t="shared" si="81"/>
        <v>0</v>
      </c>
      <c r="M641" s="21">
        <f t="shared" si="81"/>
        <v>145517.73100000003</v>
      </c>
      <c r="N641" s="21">
        <f t="shared" si="81"/>
        <v>51733.984000000055</v>
      </c>
      <c r="O641" s="21">
        <f t="shared" si="81"/>
        <v>35974.984000000055</v>
      </c>
    </row>
    <row r="642" spans="1:15" ht="21.75" customHeight="1" x14ac:dyDescent="0.25">
      <c r="A642" s="64"/>
      <c r="B642" s="64"/>
      <c r="C642" s="64"/>
      <c r="D642" s="64"/>
      <c r="E642" s="71" t="s">
        <v>589</v>
      </c>
      <c r="F642" s="64">
        <v>4511</v>
      </c>
      <c r="G642" s="21">
        <v>609429.45299999998</v>
      </c>
      <c r="H642" s="21">
        <v>703213.2</v>
      </c>
      <c r="I642" s="21">
        <v>718972.2</v>
      </c>
      <c r="J642" s="21">
        <f>K642+L642</f>
        <v>754947.18400000001</v>
      </c>
      <c r="K642" s="21">
        <f>+'4.Gorcarakan ev tntesagitakan'!G642</f>
        <v>754947.18400000001</v>
      </c>
      <c r="L642" s="21"/>
      <c r="M642" s="21">
        <f>+J642-G642</f>
        <v>145517.73100000003</v>
      </c>
      <c r="N642" s="21">
        <f>+J642-H642</f>
        <v>51733.984000000055</v>
      </c>
      <c r="O642" s="21">
        <f>+J642-I642</f>
        <v>35974.984000000055</v>
      </c>
    </row>
    <row r="643" spans="1:15" x14ac:dyDescent="0.25">
      <c r="A643" s="64"/>
      <c r="B643" s="64"/>
      <c r="C643" s="64"/>
      <c r="D643" s="64"/>
      <c r="E643" s="71"/>
      <c r="F643" s="64"/>
      <c r="G643" s="21"/>
      <c r="H643" s="21"/>
      <c r="I643" s="21"/>
      <c r="J643" s="21"/>
      <c r="K643" s="21"/>
      <c r="L643" s="21"/>
      <c r="M643" s="21"/>
      <c r="N643" s="21"/>
      <c r="O643" s="21"/>
    </row>
    <row r="644" spans="1:15" x14ac:dyDescent="0.25">
      <c r="A644" s="64"/>
      <c r="B644" s="64"/>
      <c r="C644" s="64"/>
      <c r="D644" s="64"/>
      <c r="E644" s="71" t="s">
        <v>181</v>
      </c>
      <c r="F644" s="64"/>
      <c r="G644" s="21"/>
      <c r="H644" s="21"/>
      <c r="I644" s="21"/>
      <c r="J644" s="21"/>
      <c r="K644" s="21"/>
      <c r="L644" s="21"/>
      <c r="M644" s="21"/>
      <c r="N644" s="21"/>
      <c r="O644" s="21"/>
    </row>
    <row r="645" spans="1:15" x14ac:dyDescent="0.25">
      <c r="A645" s="64">
        <v>2912</v>
      </c>
      <c r="B645" s="64" t="s">
        <v>14</v>
      </c>
      <c r="C645" s="64">
        <v>1</v>
      </c>
      <c r="D645" s="64">
        <v>2</v>
      </c>
      <c r="E645" s="71" t="s">
        <v>181</v>
      </c>
      <c r="F645" s="64"/>
      <c r="G645" s="21"/>
      <c r="H645" s="21"/>
      <c r="I645" s="21"/>
      <c r="J645" s="21"/>
      <c r="K645" s="21"/>
      <c r="L645" s="21"/>
      <c r="M645" s="21"/>
      <c r="N645" s="21"/>
      <c r="O645" s="21"/>
    </row>
    <row r="646" spans="1:15" x14ac:dyDescent="0.25">
      <c r="A646" s="64"/>
      <c r="B646" s="64"/>
      <c r="C646" s="64"/>
      <c r="D646" s="64"/>
      <c r="E646" s="71" t="s">
        <v>338</v>
      </c>
      <c r="F646" s="64"/>
      <c r="G646" s="21"/>
      <c r="H646" s="21"/>
      <c r="I646" s="21"/>
      <c r="J646" s="21"/>
      <c r="K646" s="21"/>
      <c r="L646" s="21"/>
      <c r="M646" s="21"/>
      <c r="N646" s="21"/>
      <c r="O646" s="21"/>
    </row>
    <row r="647" spans="1:15" ht="40.5" x14ac:dyDescent="0.25">
      <c r="A647" s="64"/>
      <c r="B647" s="64"/>
      <c r="C647" s="64"/>
      <c r="D647" s="64"/>
      <c r="E647" s="71" t="s">
        <v>180</v>
      </c>
      <c r="F647" s="64"/>
      <c r="G647" s="21"/>
      <c r="H647" s="21"/>
      <c r="I647" s="21"/>
      <c r="J647" s="21"/>
      <c r="K647" s="21"/>
      <c r="L647" s="21"/>
      <c r="M647" s="21"/>
      <c r="N647" s="21"/>
      <c r="O647" s="21"/>
    </row>
    <row r="648" spans="1:15" x14ac:dyDescent="0.25">
      <c r="A648" s="64"/>
      <c r="B648" s="64"/>
      <c r="C648" s="64"/>
      <c r="D648" s="64"/>
      <c r="E648" s="71" t="s">
        <v>181</v>
      </c>
      <c r="F648" s="64"/>
      <c r="G648" s="21"/>
      <c r="H648" s="21"/>
      <c r="I648" s="21"/>
      <c r="J648" s="21"/>
      <c r="K648" s="21"/>
      <c r="L648" s="21"/>
      <c r="M648" s="21"/>
      <c r="N648" s="21"/>
      <c r="O648" s="21"/>
    </row>
    <row r="649" spans="1:15" x14ac:dyDescent="0.25">
      <c r="A649" s="64">
        <v>2920</v>
      </c>
      <c r="B649" s="64" t="s">
        <v>14</v>
      </c>
      <c r="C649" s="64">
        <v>2</v>
      </c>
      <c r="D649" s="64">
        <v>0</v>
      </c>
      <c r="E649" s="71" t="s">
        <v>181</v>
      </c>
      <c r="F649" s="64"/>
      <c r="G649" s="21"/>
      <c r="H649" s="21"/>
      <c r="I649" s="21"/>
      <c r="J649" s="21"/>
      <c r="K649" s="21"/>
      <c r="L649" s="21"/>
      <c r="M649" s="21"/>
      <c r="N649" s="21"/>
      <c r="O649" s="21"/>
    </row>
    <row r="650" spans="1:15" x14ac:dyDescent="0.25">
      <c r="A650" s="64"/>
      <c r="B650" s="64"/>
      <c r="C650" s="64"/>
      <c r="D650" s="64"/>
      <c r="E650" s="71" t="s">
        <v>339</v>
      </c>
      <c r="F650" s="64"/>
      <c r="G650" s="21"/>
      <c r="H650" s="21"/>
      <c r="I650" s="21"/>
      <c r="J650" s="21"/>
      <c r="K650" s="21"/>
      <c r="L650" s="21"/>
      <c r="M650" s="21"/>
      <c r="N650" s="21"/>
      <c r="O650" s="21"/>
    </row>
    <row r="651" spans="1:15" x14ac:dyDescent="0.25">
      <c r="A651" s="64">
        <v>2921</v>
      </c>
      <c r="B651" s="64" t="s">
        <v>14</v>
      </c>
      <c r="C651" s="64">
        <v>2</v>
      </c>
      <c r="D651" s="64">
        <v>1</v>
      </c>
      <c r="E651" s="71" t="s">
        <v>156</v>
      </c>
      <c r="F651" s="64"/>
      <c r="G651" s="21"/>
      <c r="H651" s="21"/>
      <c r="I651" s="21"/>
      <c r="J651" s="21"/>
      <c r="K651" s="21"/>
      <c r="L651" s="21"/>
      <c r="M651" s="21"/>
      <c r="N651" s="21"/>
      <c r="O651" s="21"/>
    </row>
    <row r="652" spans="1:15" ht="52.5" customHeight="1" x14ac:dyDescent="0.25">
      <c r="A652" s="64"/>
      <c r="B652" s="64"/>
      <c r="C652" s="64"/>
      <c r="D652" s="64"/>
      <c r="E652" s="71" t="s">
        <v>340</v>
      </c>
      <c r="F652" s="64"/>
      <c r="G652" s="21"/>
      <c r="H652" s="21"/>
      <c r="I652" s="21"/>
      <c r="J652" s="21"/>
      <c r="K652" s="21"/>
      <c r="L652" s="21"/>
      <c r="M652" s="21"/>
      <c r="N652" s="21"/>
      <c r="O652" s="21"/>
    </row>
    <row r="653" spans="1:15" x14ac:dyDescent="0.25">
      <c r="A653" s="64"/>
      <c r="B653" s="64"/>
      <c r="C653" s="64"/>
      <c r="D653" s="64"/>
      <c r="E653" s="71" t="s">
        <v>566</v>
      </c>
      <c r="F653" s="64"/>
      <c r="G653" s="21"/>
      <c r="H653" s="21"/>
      <c r="I653" s="21"/>
      <c r="J653" s="21"/>
      <c r="K653" s="21"/>
      <c r="L653" s="21"/>
      <c r="M653" s="21"/>
      <c r="N653" s="21"/>
      <c r="O653" s="21"/>
    </row>
    <row r="654" spans="1:15" x14ac:dyDescent="0.25">
      <c r="A654" s="64"/>
      <c r="B654" s="64"/>
      <c r="C654" s="64"/>
      <c r="D654" s="64"/>
      <c r="E654" s="71"/>
      <c r="F654" s="64"/>
      <c r="G654" s="21"/>
      <c r="H654" s="21"/>
      <c r="I654" s="21"/>
      <c r="J654" s="21"/>
      <c r="K654" s="21"/>
      <c r="L654" s="21"/>
      <c r="M654" s="21"/>
      <c r="N654" s="21"/>
      <c r="O654" s="21"/>
    </row>
    <row r="655" spans="1:15" x14ac:dyDescent="0.25">
      <c r="A655" s="64">
        <v>2922</v>
      </c>
      <c r="B655" s="64" t="s">
        <v>14</v>
      </c>
      <c r="C655" s="64">
        <v>2</v>
      </c>
      <c r="D655" s="64">
        <v>2</v>
      </c>
      <c r="E655" s="71" t="s">
        <v>181</v>
      </c>
      <c r="F655" s="64"/>
      <c r="G655" s="21"/>
      <c r="H655" s="21"/>
      <c r="I655" s="21"/>
      <c r="J655" s="21"/>
      <c r="K655" s="21"/>
      <c r="L655" s="21"/>
      <c r="M655" s="21"/>
      <c r="N655" s="21"/>
      <c r="O655" s="21"/>
    </row>
    <row r="656" spans="1:15" ht="57" customHeight="1" x14ac:dyDescent="0.25">
      <c r="A656" s="64"/>
      <c r="B656" s="64"/>
      <c r="C656" s="64"/>
      <c r="D656" s="64"/>
      <c r="E656" s="71" t="s">
        <v>341</v>
      </c>
      <c r="F656" s="64"/>
      <c r="G656" s="21"/>
      <c r="H656" s="21"/>
      <c r="I656" s="21"/>
      <c r="J656" s="21"/>
      <c r="K656" s="21"/>
      <c r="L656" s="21"/>
      <c r="M656" s="21"/>
      <c r="N656" s="21"/>
      <c r="O656" s="21"/>
    </row>
    <row r="657" spans="1:15" ht="40.5" x14ac:dyDescent="0.25">
      <c r="A657" s="64"/>
      <c r="B657" s="64"/>
      <c r="C657" s="64"/>
      <c r="D657" s="64"/>
      <c r="E657" s="71" t="s">
        <v>180</v>
      </c>
      <c r="F657" s="64"/>
      <c r="G657" s="21"/>
      <c r="H657" s="21"/>
      <c r="I657" s="21"/>
      <c r="J657" s="21"/>
      <c r="K657" s="21"/>
      <c r="L657" s="21"/>
      <c r="M657" s="21"/>
      <c r="N657" s="21"/>
      <c r="O657" s="21"/>
    </row>
    <row r="658" spans="1:15" ht="35.25" customHeight="1" x14ac:dyDescent="0.25">
      <c r="A658" s="64"/>
      <c r="B658" s="64"/>
      <c r="C658" s="64"/>
      <c r="D658" s="64"/>
      <c r="E658" s="71"/>
      <c r="F658" s="64"/>
      <c r="G658" s="21"/>
      <c r="H658" s="21"/>
      <c r="I658" s="21"/>
      <c r="J658" s="21"/>
      <c r="K658" s="21"/>
      <c r="L658" s="21"/>
      <c r="M658" s="21"/>
      <c r="N658" s="21"/>
      <c r="O658" s="21"/>
    </row>
    <row r="659" spans="1:15" ht="55.5" customHeight="1" x14ac:dyDescent="0.25">
      <c r="A659" s="64"/>
      <c r="B659" s="64"/>
      <c r="C659" s="64"/>
      <c r="D659" s="64"/>
      <c r="E659" s="71" t="s">
        <v>181</v>
      </c>
      <c r="F659" s="64"/>
      <c r="G659" s="21"/>
      <c r="H659" s="21"/>
      <c r="I659" s="21"/>
      <c r="J659" s="21"/>
      <c r="K659" s="21"/>
      <c r="L659" s="21"/>
      <c r="M659" s="21"/>
      <c r="N659" s="21"/>
      <c r="O659" s="21"/>
    </row>
    <row r="660" spans="1:15" x14ac:dyDescent="0.25">
      <c r="A660" s="64">
        <v>2930</v>
      </c>
      <c r="B660" s="64" t="s">
        <v>14</v>
      </c>
      <c r="C660" s="64">
        <v>3</v>
      </c>
      <c r="D660" s="64">
        <v>0</v>
      </c>
      <c r="E660" s="71" t="s">
        <v>181</v>
      </c>
      <c r="F660" s="64"/>
      <c r="G660" s="21"/>
      <c r="H660" s="21"/>
      <c r="I660" s="21"/>
      <c r="J660" s="21"/>
      <c r="K660" s="21"/>
      <c r="L660" s="21"/>
      <c r="M660" s="21"/>
      <c r="N660" s="21"/>
      <c r="O660" s="21"/>
    </row>
    <row r="661" spans="1:15" ht="40.5" x14ac:dyDescent="0.25">
      <c r="A661" s="64"/>
      <c r="B661" s="64"/>
      <c r="C661" s="64"/>
      <c r="D661" s="64"/>
      <c r="E661" s="71" t="s">
        <v>342</v>
      </c>
      <c r="F661" s="64"/>
      <c r="G661" s="21"/>
      <c r="H661" s="21"/>
      <c r="I661" s="21"/>
      <c r="J661" s="21"/>
      <c r="K661" s="21"/>
      <c r="L661" s="21"/>
      <c r="M661" s="21"/>
      <c r="N661" s="21"/>
      <c r="O661" s="21"/>
    </row>
    <row r="662" spans="1:15" x14ac:dyDescent="0.25">
      <c r="A662" s="64">
        <v>2931</v>
      </c>
      <c r="B662" s="64" t="s">
        <v>14</v>
      </c>
      <c r="C662" s="64">
        <v>3</v>
      </c>
      <c r="D662" s="64">
        <v>1</v>
      </c>
      <c r="E662" s="71" t="s">
        <v>156</v>
      </c>
      <c r="F662" s="64"/>
      <c r="G662" s="21"/>
      <c r="H662" s="21"/>
      <c r="I662" s="21"/>
      <c r="J662" s="21"/>
      <c r="K662" s="21"/>
      <c r="L662" s="21"/>
      <c r="M662" s="21"/>
      <c r="N662" s="21"/>
      <c r="O662" s="21"/>
    </row>
    <row r="663" spans="1:15" ht="57.75" customHeight="1" x14ac:dyDescent="0.25">
      <c r="A663" s="64"/>
      <c r="B663" s="64"/>
      <c r="C663" s="64"/>
      <c r="D663" s="64"/>
      <c r="E663" s="71" t="s">
        <v>588</v>
      </c>
      <c r="F663" s="64"/>
      <c r="G663" s="21"/>
      <c r="H663" s="21"/>
      <c r="I663" s="21"/>
      <c r="J663" s="21"/>
      <c r="K663" s="21"/>
      <c r="L663" s="21"/>
      <c r="M663" s="21"/>
      <c r="N663" s="21"/>
      <c r="O663" s="21"/>
    </row>
    <row r="664" spans="1:15" ht="40.5" x14ac:dyDescent="0.25">
      <c r="A664" s="64"/>
      <c r="B664" s="64"/>
      <c r="C664" s="64"/>
      <c r="D664" s="64"/>
      <c r="E664" s="71" t="s">
        <v>180</v>
      </c>
      <c r="F664" s="64"/>
      <c r="G664" s="21"/>
      <c r="H664" s="21"/>
      <c r="I664" s="21"/>
      <c r="J664" s="21"/>
      <c r="K664" s="21"/>
      <c r="L664" s="21"/>
      <c r="M664" s="21"/>
      <c r="N664" s="21"/>
      <c r="O664" s="21"/>
    </row>
    <row r="665" spans="1:15" x14ac:dyDescent="0.25">
      <c r="A665" s="64"/>
      <c r="B665" s="64"/>
      <c r="C665" s="64"/>
      <c r="D665" s="64"/>
      <c r="E665" s="71" t="s">
        <v>181</v>
      </c>
      <c r="F665" s="64"/>
      <c r="G665" s="21"/>
      <c r="H665" s="21"/>
      <c r="I665" s="21"/>
      <c r="J665" s="21"/>
      <c r="K665" s="21"/>
      <c r="L665" s="21"/>
      <c r="M665" s="21"/>
      <c r="N665" s="21"/>
      <c r="O665" s="21"/>
    </row>
    <row r="666" spans="1:15" x14ac:dyDescent="0.25">
      <c r="A666" s="64">
        <v>2932</v>
      </c>
      <c r="B666" s="64" t="s">
        <v>14</v>
      </c>
      <c r="C666" s="64">
        <v>3</v>
      </c>
      <c r="D666" s="64">
        <v>2</v>
      </c>
      <c r="E666" s="71" t="s">
        <v>181</v>
      </c>
      <c r="F666" s="64"/>
      <c r="G666" s="21"/>
      <c r="H666" s="21"/>
      <c r="I666" s="21"/>
      <c r="J666" s="21"/>
      <c r="K666" s="21"/>
      <c r="L666" s="21"/>
      <c r="M666" s="21"/>
      <c r="N666" s="21"/>
      <c r="O666" s="21"/>
    </row>
    <row r="667" spans="1:15" x14ac:dyDescent="0.25">
      <c r="A667" s="64"/>
      <c r="B667" s="64"/>
      <c r="C667" s="64"/>
      <c r="D667" s="64"/>
      <c r="E667" s="71" t="s">
        <v>344</v>
      </c>
      <c r="F667" s="64"/>
      <c r="G667" s="21"/>
      <c r="H667" s="21"/>
      <c r="I667" s="21"/>
      <c r="J667" s="21"/>
      <c r="K667" s="21"/>
      <c r="L667" s="21"/>
      <c r="M667" s="21"/>
      <c r="N667" s="21"/>
      <c r="O667" s="21"/>
    </row>
    <row r="668" spans="1:15" ht="40.5" x14ac:dyDescent="0.25">
      <c r="A668" s="64"/>
      <c r="B668" s="64"/>
      <c r="C668" s="64"/>
      <c r="D668" s="64"/>
      <c r="E668" s="71" t="s">
        <v>180</v>
      </c>
      <c r="F668" s="64"/>
      <c r="G668" s="21"/>
      <c r="H668" s="21"/>
      <c r="I668" s="21"/>
      <c r="J668" s="21"/>
      <c r="K668" s="21"/>
      <c r="L668" s="21"/>
      <c r="M668" s="21"/>
      <c r="N668" s="21"/>
      <c r="O668" s="21"/>
    </row>
    <row r="669" spans="1:15" ht="54" customHeight="1" x14ac:dyDescent="0.25">
      <c r="A669" s="64"/>
      <c r="B669" s="64"/>
      <c r="C669" s="64"/>
      <c r="D669" s="64"/>
      <c r="E669" s="71" t="s">
        <v>181</v>
      </c>
      <c r="F669" s="64"/>
      <c r="G669" s="21"/>
      <c r="H669" s="21"/>
      <c r="I669" s="21"/>
      <c r="J669" s="21"/>
      <c r="K669" s="21"/>
      <c r="L669" s="21"/>
      <c r="M669" s="21"/>
      <c r="N669" s="21"/>
      <c r="O669" s="21"/>
    </row>
    <row r="670" spans="1:15" x14ac:dyDescent="0.25">
      <c r="A670" s="64">
        <v>2940</v>
      </c>
      <c r="B670" s="64" t="s">
        <v>14</v>
      </c>
      <c r="C670" s="64">
        <v>4</v>
      </c>
      <c r="D670" s="64">
        <v>0</v>
      </c>
      <c r="E670" s="71" t="s">
        <v>181</v>
      </c>
      <c r="F670" s="64"/>
      <c r="G670" s="21"/>
      <c r="H670" s="21"/>
      <c r="I670" s="21"/>
      <c r="J670" s="21"/>
      <c r="K670" s="21"/>
      <c r="L670" s="21"/>
      <c r="M670" s="21"/>
      <c r="N670" s="21"/>
      <c r="O670" s="21"/>
    </row>
    <row r="671" spans="1:15" x14ac:dyDescent="0.25">
      <c r="A671" s="64"/>
      <c r="B671" s="64"/>
      <c r="C671" s="64"/>
      <c r="D671" s="64"/>
      <c r="E671" s="71" t="s">
        <v>345</v>
      </c>
      <c r="F671" s="64"/>
      <c r="G671" s="21"/>
      <c r="H671" s="21"/>
      <c r="I671" s="21"/>
      <c r="J671" s="21"/>
      <c r="K671" s="21"/>
      <c r="L671" s="21"/>
      <c r="M671" s="21"/>
      <c r="N671" s="21"/>
      <c r="O671" s="21"/>
    </row>
    <row r="672" spans="1:15" ht="56.25" customHeight="1" x14ac:dyDescent="0.25">
      <c r="A672" s="64">
        <v>2941</v>
      </c>
      <c r="B672" s="64" t="s">
        <v>14</v>
      </c>
      <c r="C672" s="64">
        <v>4</v>
      </c>
      <c r="D672" s="64">
        <v>1</v>
      </c>
      <c r="E672" s="71" t="s">
        <v>156</v>
      </c>
      <c r="F672" s="64"/>
      <c r="G672" s="21"/>
      <c r="H672" s="21"/>
      <c r="I672" s="21"/>
      <c r="J672" s="21"/>
      <c r="K672" s="21"/>
      <c r="L672" s="21"/>
      <c r="M672" s="21"/>
      <c r="N672" s="21"/>
      <c r="O672" s="21"/>
    </row>
    <row r="673" spans="1:15" x14ac:dyDescent="0.25">
      <c r="A673" s="64"/>
      <c r="B673" s="64"/>
      <c r="C673" s="64"/>
      <c r="D673" s="64"/>
      <c r="E673" s="71" t="s">
        <v>346</v>
      </c>
      <c r="F673" s="64"/>
      <c r="G673" s="21"/>
      <c r="H673" s="21"/>
      <c r="I673" s="21"/>
      <c r="J673" s="21"/>
      <c r="K673" s="21"/>
      <c r="L673" s="21"/>
      <c r="M673" s="21"/>
      <c r="N673" s="21"/>
      <c r="O673" s="21"/>
    </row>
    <row r="674" spans="1:15" ht="41.25" customHeight="1" x14ac:dyDescent="0.25">
      <c r="A674" s="64"/>
      <c r="B674" s="64"/>
      <c r="C674" s="64"/>
      <c r="D674" s="64"/>
      <c r="E674" s="71" t="s">
        <v>180</v>
      </c>
      <c r="F674" s="64"/>
      <c r="G674" s="21"/>
      <c r="H674" s="21"/>
      <c r="I674" s="21"/>
      <c r="J674" s="21"/>
      <c r="K674" s="21"/>
      <c r="L674" s="21"/>
      <c r="M674" s="21"/>
      <c r="N674" s="21"/>
      <c r="O674" s="21"/>
    </row>
    <row r="675" spans="1:15" x14ac:dyDescent="0.25">
      <c r="A675" s="64"/>
      <c r="B675" s="64"/>
      <c r="C675" s="64"/>
      <c r="D675" s="64"/>
      <c r="E675" s="71" t="s">
        <v>181</v>
      </c>
      <c r="F675" s="64"/>
      <c r="G675" s="21"/>
      <c r="H675" s="21"/>
      <c r="I675" s="21"/>
      <c r="J675" s="21"/>
      <c r="K675" s="21"/>
      <c r="L675" s="21"/>
      <c r="M675" s="21"/>
      <c r="N675" s="21"/>
      <c r="O675" s="21"/>
    </row>
    <row r="676" spans="1:15" x14ac:dyDescent="0.25">
      <c r="A676" s="64">
        <v>2942</v>
      </c>
      <c r="B676" s="64" t="s">
        <v>14</v>
      </c>
      <c r="C676" s="64">
        <v>4</v>
      </c>
      <c r="D676" s="64">
        <v>2</v>
      </c>
      <c r="E676" s="71" t="s">
        <v>347</v>
      </c>
      <c r="F676" s="64"/>
      <c r="G676" s="21"/>
      <c r="H676" s="21"/>
      <c r="I676" s="21"/>
      <c r="J676" s="21"/>
      <c r="K676" s="21"/>
      <c r="L676" s="21"/>
      <c r="M676" s="21"/>
      <c r="N676" s="21"/>
      <c r="O676" s="21"/>
    </row>
    <row r="677" spans="1:15" ht="62.25" customHeight="1" x14ac:dyDescent="0.25">
      <c r="A677" s="64"/>
      <c r="B677" s="64"/>
      <c r="C677" s="64"/>
      <c r="D677" s="64"/>
      <c r="E677" s="71" t="s">
        <v>180</v>
      </c>
      <c r="F677" s="64"/>
      <c r="G677" s="21"/>
      <c r="H677" s="21"/>
      <c r="I677" s="21"/>
      <c r="J677" s="21"/>
      <c r="K677" s="21"/>
      <c r="L677" s="21"/>
      <c r="M677" s="21"/>
      <c r="N677" s="21"/>
      <c r="O677" s="21"/>
    </row>
    <row r="678" spans="1:15" x14ac:dyDescent="0.25">
      <c r="A678" s="64"/>
      <c r="B678" s="64"/>
      <c r="C678" s="64"/>
      <c r="D678" s="64"/>
      <c r="E678" s="71" t="s">
        <v>181</v>
      </c>
      <c r="F678" s="64"/>
      <c r="G678" s="21"/>
      <c r="H678" s="21"/>
      <c r="I678" s="21"/>
      <c r="J678" s="21"/>
      <c r="K678" s="21"/>
      <c r="L678" s="21"/>
      <c r="M678" s="21"/>
      <c r="N678" s="21"/>
      <c r="O678" s="21"/>
    </row>
    <row r="679" spans="1:15" ht="27" x14ac:dyDescent="0.25">
      <c r="A679" s="64">
        <v>2950</v>
      </c>
      <c r="B679" s="64" t="s">
        <v>14</v>
      </c>
      <c r="C679" s="64">
        <v>5</v>
      </c>
      <c r="D679" s="64">
        <v>0</v>
      </c>
      <c r="E679" s="71" t="s">
        <v>352</v>
      </c>
      <c r="F679" s="64"/>
      <c r="G679" s="21"/>
      <c r="H679" s="21"/>
      <c r="I679" s="21"/>
      <c r="J679" s="21"/>
      <c r="K679" s="21"/>
      <c r="L679" s="21"/>
      <c r="M679" s="21"/>
      <c r="N679" s="21"/>
      <c r="O679" s="21"/>
    </row>
    <row r="680" spans="1:15" x14ac:dyDescent="0.25">
      <c r="A680" s="64"/>
      <c r="B680" s="64"/>
      <c r="C680" s="64"/>
      <c r="D680" s="64"/>
      <c r="E680" s="71" t="s">
        <v>156</v>
      </c>
      <c r="F680" s="64"/>
      <c r="G680" s="21"/>
      <c r="H680" s="21"/>
      <c r="I680" s="21"/>
      <c r="J680" s="21"/>
      <c r="K680" s="21"/>
      <c r="L680" s="21"/>
      <c r="M680" s="21"/>
      <c r="N680" s="21"/>
      <c r="O680" s="21"/>
    </row>
    <row r="681" spans="1:15" x14ac:dyDescent="0.25">
      <c r="A681" s="64">
        <v>2951</v>
      </c>
      <c r="B681" s="64" t="s">
        <v>14</v>
      </c>
      <c r="C681" s="64">
        <v>5</v>
      </c>
      <c r="D681" s="64">
        <v>1</v>
      </c>
      <c r="E681" s="71" t="s">
        <v>349</v>
      </c>
      <c r="F681" s="64"/>
      <c r="G681" s="21"/>
      <c r="H681" s="21"/>
      <c r="I681" s="21"/>
      <c r="J681" s="21"/>
      <c r="K681" s="21"/>
      <c r="L681" s="21"/>
      <c r="M681" s="21"/>
      <c r="N681" s="21"/>
      <c r="O681" s="21"/>
    </row>
    <row r="682" spans="1:15" ht="59.25" customHeight="1" x14ac:dyDescent="0.25">
      <c r="A682" s="64"/>
      <c r="B682" s="64"/>
      <c r="C682" s="64"/>
      <c r="D682" s="64"/>
      <c r="E682" s="71" t="s">
        <v>180</v>
      </c>
      <c r="F682" s="64"/>
      <c r="G682" s="21"/>
      <c r="H682" s="21"/>
      <c r="I682" s="21"/>
      <c r="J682" s="21"/>
      <c r="K682" s="21"/>
      <c r="L682" s="21"/>
      <c r="M682" s="21"/>
      <c r="N682" s="21"/>
      <c r="O682" s="21"/>
    </row>
    <row r="683" spans="1:15" x14ac:dyDescent="0.25">
      <c r="A683" s="64"/>
      <c r="B683" s="64"/>
      <c r="C683" s="64"/>
      <c r="D683" s="64"/>
      <c r="E683" s="71"/>
      <c r="F683" s="64"/>
      <c r="G683" s="21"/>
      <c r="H683" s="21"/>
      <c r="I683" s="21"/>
      <c r="J683" s="21"/>
      <c r="K683" s="21"/>
      <c r="L683" s="21"/>
      <c r="M683" s="21"/>
      <c r="N683" s="21"/>
      <c r="O683" s="21"/>
    </row>
    <row r="684" spans="1:15" ht="38.25" customHeight="1" x14ac:dyDescent="0.25">
      <c r="A684" s="64"/>
      <c r="B684" s="64"/>
      <c r="C684" s="64"/>
      <c r="D684" s="64"/>
      <c r="E684" s="71" t="s">
        <v>181</v>
      </c>
      <c r="F684" s="64"/>
      <c r="G684" s="21"/>
      <c r="H684" s="21"/>
      <c r="I684" s="21"/>
      <c r="J684" s="21"/>
      <c r="K684" s="21"/>
      <c r="L684" s="21"/>
      <c r="M684" s="21"/>
      <c r="N684" s="21"/>
      <c r="O684" s="21"/>
    </row>
    <row r="685" spans="1:15" x14ac:dyDescent="0.25">
      <c r="A685" s="64">
        <v>2952</v>
      </c>
      <c r="B685" s="64" t="s">
        <v>14</v>
      </c>
      <c r="C685" s="64">
        <v>5</v>
      </c>
      <c r="D685" s="64">
        <v>2</v>
      </c>
      <c r="E685" s="71" t="s">
        <v>181</v>
      </c>
      <c r="F685" s="64"/>
      <c r="G685" s="21"/>
      <c r="H685" s="21"/>
      <c r="I685" s="21"/>
      <c r="J685" s="21"/>
      <c r="K685" s="21"/>
      <c r="L685" s="21"/>
      <c r="M685" s="21"/>
      <c r="N685" s="21"/>
      <c r="O685" s="21"/>
    </row>
    <row r="686" spans="1:15" x14ac:dyDescent="0.25">
      <c r="A686" s="64"/>
      <c r="B686" s="64"/>
      <c r="C686" s="64"/>
      <c r="D686" s="64"/>
      <c r="E686" s="71" t="s">
        <v>350</v>
      </c>
      <c r="F686" s="64"/>
      <c r="G686" s="21"/>
      <c r="H686" s="21"/>
      <c r="I686" s="21"/>
      <c r="J686" s="21"/>
      <c r="K686" s="21"/>
      <c r="L686" s="21"/>
      <c r="M686" s="21"/>
      <c r="N686" s="21"/>
      <c r="O686" s="21"/>
    </row>
    <row r="687" spans="1:15" ht="38.25" customHeight="1" x14ac:dyDescent="0.25">
      <c r="A687" s="64"/>
      <c r="B687" s="64"/>
      <c r="C687" s="64"/>
      <c r="D687" s="64"/>
      <c r="E687" s="71" t="s">
        <v>180</v>
      </c>
      <c r="F687" s="64"/>
      <c r="G687" s="21"/>
      <c r="H687" s="21"/>
      <c r="I687" s="21"/>
      <c r="J687" s="21"/>
      <c r="K687" s="21"/>
      <c r="L687" s="21"/>
      <c r="M687" s="21"/>
      <c r="N687" s="21"/>
      <c r="O687" s="21"/>
    </row>
    <row r="688" spans="1:15" ht="56.25" customHeight="1" x14ac:dyDescent="0.25">
      <c r="A688" s="64"/>
      <c r="B688" s="64"/>
      <c r="C688" s="64"/>
      <c r="D688" s="64"/>
      <c r="E688" s="71" t="s">
        <v>181</v>
      </c>
      <c r="F688" s="64"/>
      <c r="G688" s="21"/>
      <c r="H688" s="21"/>
      <c r="I688" s="21"/>
      <c r="J688" s="21"/>
      <c r="K688" s="21"/>
      <c r="L688" s="21"/>
      <c r="M688" s="21"/>
      <c r="N688" s="21"/>
      <c r="O688" s="21"/>
    </row>
    <row r="689" spans="1:15" s="96" customFormat="1" ht="28.5" customHeight="1" x14ac:dyDescent="0.25">
      <c r="A689" s="158">
        <v>2960</v>
      </c>
      <c r="B689" s="158" t="s">
        <v>14</v>
      </c>
      <c r="C689" s="158">
        <v>6</v>
      </c>
      <c r="D689" s="158">
        <v>0</v>
      </c>
      <c r="E689" s="161" t="s">
        <v>351</v>
      </c>
      <c r="F689" s="158"/>
      <c r="G689" s="160">
        <f>G692</f>
        <v>46014.54</v>
      </c>
      <c r="H689" s="160">
        <f t="shared" ref="H689:O689" si="82">H692</f>
        <v>59809.7</v>
      </c>
      <c r="I689" s="160">
        <f t="shared" si="82"/>
        <v>54256.7</v>
      </c>
      <c r="J689" s="160">
        <f t="shared" si="82"/>
        <v>41214.699999999997</v>
      </c>
      <c r="K689" s="160">
        <f t="shared" si="82"/>
        <v>41214.699999999997</v>
      </c>
      <c r="L689" s="160">
        <f t="shared" si="82"/>
        <v>0</v>
      </c>
      <c r="M689" s="160">
        <f t="shared" si="82"/>
        <v>-4799.8400000000038</v>
      </c>
      <c r="N689" s="160">
        <f t="shared" si="82"/>
        <v>-18595</v>
      </c>
      <c r="O689" s="160">
        <f t="shared" si="82"/>
        <v>-13042</v>
      </c>
    </row>
    <row r="690" spans="1:15" ht="18" customHeight="1" x14ac:dyDescent="0.25">
      <c r="A690" s="64"/>
      <c r="B690" s="64"/>
      <c r="C690" s="64"/>
      <c r="D690" s="64"/>
      <c r="E690" s="71" t="s">
        <v>156</v>
      </c>
      <c r="F690" s="64"/>
      <c r="G690" s="21"/>
      <c r="H690" s="21"/>
      <c r="I690" s="21"/>
      <c r="J690" s="21"/>
      <c r="K690" s="21"/>
      <c r="L690" s="21"/>
      <c r="M690" s="21"/>
      <c r="N690" s="21"/>
      <c r="O690" s="21"/>
    </row>
    <row r="691" spans="1:15" x14ac:dyDescent="0.25">
      <c r="A691" s="64"/>
      <c r="B691" s="64"/>
      <c r="C691" s="64"/>
      <c r="D691" s="64"/>
      <c r="E691" s="71" t="s">
        <v>190</v>
      </c>
      <c r="F691" s="64"/>
      <c r="G691" s="21"/>
      <c r="H691" s="21"/>
      <c r="I691" s="21"/>
      <c r="J691" s="21"/>
      <c r="K691" s="21"/>
      <c r="L691" s="21"/>
      <c r="M691" s="21"/>
      <c r="N691" s="21"/>
      <c r="O691" s="21"/>
    </row>
    <row r="692" spans="1:15" ht="27" x14ac:dyDescent="0.25">
      <c r="A692" s="64">
        <v>2961</v>
      </c>
      <c r="B692" s="64" t="s">
        <v>14</v>
      </c>
      <c r="C692" s="64">
        <v>6</v>
      </c>
      <c r="D692" s="64">
        <v>1</v>
      </c>
      <c r="E692" s="71" t="s">
        <v>606</v>
      </c>
      <c r="F692" s="64">
        <v>4819</v>
      </c>
      <c r="G692" s="21">
        <v>46014.54</v>
      </c>
      <c r="H692" s="21">
        <v>59809.7</v>
      </c>
      <c r="I692" s="21">
        <v>54256.7</v>
      </c>
      <c r="J692" s="21">
        <f>K692+L692</f>
        <v>41214.699999999997</v>
      </c>
      <c r="K692" s="21">
        <f>+'4.Gorcarakan ev tntesagitakan'!G692</f>
        <v>41214.699999999997</v>
      </c>
      <c r="L692" s="21"/>
      <c r="M692" s="21">
        <f>+J692-G692</f>
        <v>-4799.8400000000038</v>
      </c>
      <c r="N692" s="21">
        <f>+J692-H692</f>
        <v>-18595</v>
      </c>
      <c r="O692" s="21">
        <f>+J692-I692</f>
        <v>-13042</v>
      </c>
    </row>
    <row r="693" spans="1:15" ht="36.75" customHeight="1" x14ac:dyDescent="0.25">
      <c r="A693" s="64"/>
      <c r="B693" s="64"/>
      <c r="C693" s="64"/>
      <c r="D693" s="64"/>
      <c r="E693" s="71" t="s">
        <v>180</v>
      </c>
      <c r="F693" s="64"/>
      <c r="G693" s="21"/>
      <c r="H693" s="21"/>
      <c r="I693" s="21"/>
      <c r="J693" s="21"/>
      <c r="K693" s="21"/>
      <c r="L693" s="21"/>
      <c r="M693" s="21"/>
      <c r="N693" s="21"/>
      <c r="O693" s="21"/>
    </row>
    <row r="694" spans="1:15" ht="54" customHeight="1" x14ac:dyDescent="0.25">
      <c r="A694" s="64"/>
      <c r="B694" s="64"/>
      <c r="C694" s="64"/>
      <c r="D694" s="64"/>
      <c r="E694" s="71"/>
      <c r="F694" s="64"/>
      <c r="G694" s="21"/>
      <c r="H694" s="21"/>
      <c r="I694" s="21"/>
      <c r="J694" s="21"/>
      <c r="K694" s="21"/>
      <c r="L694" s="21"/>
      <c r="M694" s="21"/>
      <c r="N694" s="21"/>
      <c r="O694" s="21"/>
    </row>
    <row r="695" spans="1:15" ht="27" x14ac:dyDescent="0.25">
      <c r="A695" s="64">
        <v>2970</v>
      </c>
      <c r="B695" s="64" t="s">
        <v>14</v>
      </c>
      <c r="C695" s="64">
        <v>7</v>
      </c>
      <c r="D695" s="64">
        <v>0</v>
      </c>
      <c r="E695" s="71" t="s">
        <v>352</v>
      </c>
      <c r="F695" s="64"/>
      <c r="G695" s="21"/>
      <c r="H695" s="21"/>
      <c r="I695" s="21"/>
      <c r="J695" s="21"/>
      <c r="K695" s="21"/>
      <c r="L695" s="21"/>
      <c r="M695" s="21"/>
      <c r="N695" s="21"/>
      <c r="O695" s="21"/>
    </row>
    <row r="696" spans="1:15" x14ac:dyDescent="0.25">
      <c r="A696" s="64"/>
      <c r="B696" s="64"/>
      <c r="C696" s="64"/>
      <c r="D696" s="64"/>
      <c r="E696" s="71" t="s">
        <v>156</v>
      </c>
      <c r="F696" s="64"/>
      <c r="G696" s="21"/>
      <c r="H696" s="21"/>
      <c r="I696" s="21"/>
      <c r="J696" s="21"/>
      <c r="K696" s="21"/>
      <c r="L696" s="21"/>
      <c r="M696" s="21"/>
      <c r="N696" s="21"/>
      <c r="O696" s="21"/>
    </row>
    <row r="697" spans="1:15" x14ac:dyDescent="0.25">
      <c r="A697" s="64"/>
      <c r="B697" s="64"/>
      <c r="C697" s="64"/>
      <c r="D697" s="64"/>
      <c r="F697" s="64"/>
      <c r="G697" s="21"/>
      <c r="H697" s="21"/>
      <c r="I697" s="21"/>
      <c r="J697" s="21"/>
      <c r="K697" s="21"/>
      <c r="L697" s="21"/>
      <c r="M697" s="21"/>
      <c r="N697" s="21"/>
      <c r="O697" s="21"/>
    </row>
    <row r="698" spans="1:15" ht="27" x14ac:dyDescent="0.25">
      <c r="A698" s="64">
        <v>2971</v>
      </c>
      <c r="B698" s="64" t="s">
        <v>14</v>
      </c>
      <c r="C698" s="64">
        <v>7</v>
      </c>
      <c r="D698" s="64">
        <v>1</v>
      </c>
      <c r="E698" s="71" t="s">
        <v>352</v>
      </c>
      <c r="F698" s="64"/>
      <c r="G698" s="21"/>
      <c r="H698" s="21"/>
      <c r="I698" s="21"/>
      <c r="J698" s="21"/>
      <c r="K698" s="21"/>
      <c r="L698" s="21"/>
      <c r="M698" s="21"/>
      <c r="N698" s="21"/>
      <c r="O698" s="21"/>
    </row>
    <row r="699" spans="1:15" ht="57.75" customHeight="1" x14ac:dyDescent="0.25">
      <c r="A699" s="64"/>
      <c r="B699" s="64"/>
      <c r="C699" s="64"/>
      <c r="D699" s="64"/>
      <c r="E699" s="71" t="s">
        <v>180</v>
      </c>
      <c r="F699" s="64"/>
      <c r="G699" s="21"/>
      <c r="H699" s="21"/>
      <c r="I699" s="21"/>
      <c r="J699" s="21"/>
      <c r="K699" s="21"/>
      <c r="L699" s="21"/>
      <c r="M699" s="21"/>
      <c r="N699" s="21"/>
      <c r="O699" s="21"/>
    </row>
    <row r="700" spans="1:15" x14ac:dyDescent="0.25">
      <c r="A700" s="64"/>
      <c r="B700" s="64"/>
      <c r="C700" s="64"/>
      <c r="D700" s="64"/>
      <c r="E700" s="71" t="s">
        <v>181</v>
      </c>
      <c r="F700" s="64"/>
      <c r="G700" s="21"/>
      <c r="H700" s="21"/>
      <c r="I700" s="21"/>
      <c r="J700" s="21"/>
      <c r="K700" s="21"/>
      <c r="L700" s="21"/>
      <c r="M700" s="21"/>
      <c r="N700" s="21"/>
      <c r="O700" s="21"/>
    </row>
    <row r="701" spans="1:15" x14ac:dyDescent="0.25">
      <c r="A701" s="64">
        <v>2980</v>
      </c>
      <c r="B701" s="64" t="s">
        <v>14</v>
      </c>
      <c r="C701" s="64">
        <v>8</v>
      </c>
      <c r="D701" s="64">
        <v>0</v>
      </c>
      <c r="E701" s="71" t="s">
        <v>353</v>
      </c>
      <c r="F701" s="64"/>
      <c r="G701" s="21"/>
      <c r="H701" s="21"/>
      <c r="I701" s="21"/>
      <c r="J701" s="21"/>
      <c r="K701" s="21"/>
      <c r="L701" s="21"/>
      <c r="M701" s="21"/>
      <c r="N701" s="21"/>
      <c r="O701" s="21"/>
    </row>
    <row r="702" spans="1:15" x14ac:dyDescent="0.25">
      <c r="A702" s="64"/>
      <c r="B702" s="64"/>
      <c r="C702" s="64"/>
      <c r="D702" s="64"/>
      <c r="E702" s="71" t="s">
        <v>156</v>
      </c>
      <c r="F702" s="64"/>
      <c r="G702" s="21"/>
      <c r="H702" s="21"/>
      <c r="I702" s="21"/>
      <c r="J702" s="21"/>
      <c r="K702" s="21"/>
      <c r="L702" s="21"/>
      <c r="M702" s="21"/>
      <c r="N702" s="21"/>
      <c r="O702" s="21"/>
    </row>
    <row r="703" spans="1:15" x14ac:dyDescent="0.25">
      <c r="A703" s="64">
        <v>2981</v>
      </c>
      <c r="B703" s="64" t="s">
        <v>14</v>
      </c>
      <c r="C703" s="64">
        <v>8</v>
      </c>
      <c r="D703" s="64">
        <v>1</v>
      </c>
      <c r="E703" s="71" t="s">
        <v>353</v>
      </c>
      <c r="F703" s="64"/>
      <c r="G703" s="21"/>
      <c r="H703" s="21"/>
      <c r="I703" s="21"/>
      <c r="J703" s="21"/>
      <c r="K703" s="21"/>
      <c r="L703" s="21"/>
      <c r="M703" s="21"/>
      <c r="N703" s="21"/>
      <c r="O703" s="21"/>
    </row>
    <row r="704" spans="1:15" ht="40.5" x14ac:dyDescent="0.25">
      <c r="A704" s="64"/>
      <c r="B704" s="64"/>
      <c r="C704" s="64"/>
      <c r="D704" s="64"/>
      <c r="E704" s="71" t="s">
        <v>180</v>
      </c>
      <c r="F704" s="64"/>
      <c r="G704" s="21"/>
      <c r="H704" s="21"/>
      <c r="I704" s="21"/>
      <c r="J704" s="21"/>
      <c r="K704" s="21"/>
      <c r="L704" s="21"/>
      <c r="M704" s="21"/>
      <c r="N704" s="21"/>
      <c r="O704" s="21"/>
    </row>
    <row r="705" spans="1:15" x14ac:dyDescent="0.25">
      <c r="A705" s="64"/>
      <c r="B705" s="64"/>
      <c r="C705" s="64"/>
      <c r="D705" s="64"/>
      <c r="E705" s="71" t="s">
        <v>181</v>
      </c>
      <c r="F705" s="64"/>
      <c r="G705" s="21"/>
      <c r="H705" s="21"/>
      <c r="I705" s="21"/>
      <c r="J705" s="21"/>
      <c r="K705" s="21"/>
      <c r="L705" s="21"/>
      <c r="M705" s="21"/>
      <c r="N705" s="21"/>
      <c r="O705" s="21"/>
    </row>
    <row r="706" spans="1:15" s="96" customFormat="1" ht="16.5" customHeight="1" x14ac:dyDescent="0.25">
      <c r="A706" s="158">
        <v>3000</v>
      </c>
      <c r="B706" s="158" t="s">
        <v>15</v>
      </c>
      <c r="C706" s="158">
        <v>0</v>
      </c>
      <c r="D706" s="158">
        <v>0</v>
      </c>
      <c r="E706" s="159" t="s">
        <v>907</v>
      </c>
      <c r="F706" s="158"/>
      <c r="G706" s="160">
        <f>G707+G716+G721+G725+G731+G736+G744+G758</f>
        <v>78296.39899999999</v>
      </c>
      <c r="H706" s="160">
        <f t="shared" ref="H706:O706" si="83">H707+H716+H721+H725+H731+H736+H744+H758</f>
        <v>70410</v>
      </c>
      <c r="I706" s="160">
        <f t="shared" si="83"/>
        <v>67587</v>
      </c>
      <c r="J706" s="160">
        <f t="shared" si="83"/>
        <v>39477</v>
      </c>
      <c r="K706" s="160">
        <f t="shared" si="83"/>
        <v>39477</v>
      </c>
      <c r="L706" s="160">
        <f t="shared" si="83"/>
        <v>0</v>
      </c>
      <c r="M706" s="160">
        <f t="shared" si="83"/>
        <v>-38819.398999999998</v>
      </c>
      <c r="N706" s="160">
        <f t="shared" si="83"/>
        <v>-30933</v>
      </c>
      <c r="O706" s="160">
        <f t="shared" si="83"/>
        <v>-23110</v>
      </c>
    </row>
    <row r="707" spans="1:15" x14ac:dyDescent="0.25">
      <c r="A707" s="64"/>
      <c r="B707" s="64"/>
      <c r="C707" s="64"/>
      <c r="D707" s="64"/>
      <c r="E707" s="71" t="s">
        <v>154</v>
      </c>
      <c r="F707" s="64"/>
      <c r="G707" s="21"/>
      <c r="H707" s="21"/>
      <c r="I707" s="21"/>
      <c r="J707" s="21"/>
      <c r="K707" s="21"/>
      <c r="L707" s="21"/>
      <c r="M707" s="21"/>
      <c r="N707" s="21"/>
      <c r="O707" s="21"/>
    </row>
    <row r="708" spans="1:15" x14ac:dyDescent="0.25">
      <c r="A708" s="64">
        <v>3010</v>
      </c>
      <c r="B708" s="64" t="s">
        <v>15</v>
      </c>
      <c r="C708" s="64">
        <v>1</v>
      </c>
      <c r="D708" s="64">
        <v>0</v>
      </c>
      <c r="E708" s="71" t="s">
        <v>355</v>
      </c>
      <c r="F708" s="64"/>
      <c r="G708" s="21"/>
      <c r="H708" s="21"/>
      <c r="I708" s="21"/>
      <c r="J708" s="21"/>
      <c r="K708" s="21"/>
      <c r="L708" s="21"/>
      <c r="M708" s="21"/>
      <c r="N708" s="21"/>
      <c r="O708" s="21"/>
    </row>
    <row r="709" spans="1:15" ht="51.75" customHeight="1" x14ac:dyDescent="0.25">
      <c r="A709" s="64"/>
      <c r="B709" s="64"/>
      <c r="C709" s="64"/>
      <c r="D709" s="64"/>
      <c r="E709" s="71" t="s">
        <v>156</v>
      </c>
      <c r="F709" s="64"/>
      <c r="G709" s="21"/>
      <c r="H709" s="21"/>
      <c r="I709" s="21"/>
      <c r="J709" s="21"/>
      <c r="K709" s="21"/>
      <c r="L709" s="21"/>
      <c r="M709" s="21"/>
      <c r="N709" s="21"/>
      <c r="O709" s="21"/>
    </row>
    <row r="710" spans="1:15" x14ac:dyDescent="0.25">
      <c r="A710" s="64">
        <v>3011</v>
      </c>
      <c r="B710" s="64" t="s">
        <v>15</v>
      </c>
      <c r="C710" s="64">
        <v>1</v>
      </c>
      <c r="D710" s="64">
        <v>1</v>
      </c>
      <c r="E710" s="71" t="s">
        <v>356</v>
      </c>
      <c r="F710" s="64"/>
      <c r="G710" s="21"/>
      <c r="H710" s="21"/>
      <c r="I710" s="21"/>
      <c r="J710" s="21"/>
      <c r="K710" s="21"/>
      <c r="L710" s="21"/>
      <c r="M710" s="21"/>
      <c r="N710" s="21"/>
      <c r="O710" s="21"/>
    </row>
    <row r="711" spans="1:15" ht="40.5" x14ac:dyDescent="0.25">
      <c r="A711" s="64"/>
      <c r="B711" s="64"/>
      <c r="C711" s="64"/>
      <c r="D711" s="64"/>
      <c r="E711" s="71" t="s">
        <v>180</v>
      </c>
      <c r="F711" s="64"/>
      <c r="G711" s="21"/>
      <c r="H711" s="21"/>
      <c r="I711" s="21"/>
      <c r="J711" s="21"/>
      <c r="K711" s="21"/>
      <c r="L711" s="21"/>
      <c r="M711" s="21"/>
      <c r="N711" s="21"/>
      <c r="O711" s="21"/>
    </row>
    <row r="712" spans="1:15" x14ac:dyDescent="0.25">
      <c r="A712" s="64">
        <v>3012</v>
      </c>
      <c r="B712" s="64"/>
      <c r="C712" s="64"/>
      <c r="D712" s="64"/>
      <c r="E712" s="71" t="s">
        <v>181</v>
      </c>
      <c r="F712" s="64"/>
      <c r="G712" s="21"/>
      <c r="H712" s="21"/>
      <c r="I712" s="21"/>
      <c r="J712" s="21"/>
      <c r="K712" s="21"/>
      <c r="L712" s="21"/>
      <c r="M712" s="21"/>
      <c r="N712" s="21"/>
      <c r="O712" s="21"/>
    </row>
    <row r="713" spans="1:15" x14ac:dyDescent="0.25">
      <c r="A713" s="64"/>
      <c r="B713" s="64" t="s">
        <v>15</v>
      </c>
      <c r="C713" s="64">
        <v>1</v>
      </c>
      <c r="D713" s="64">
        <v>2</v>
      </c>
      <c r="E713" s="71" t="s">
        <v>357</v>
      </c>
      <c r="F713" s="64"/>
      <c r="G713" s="21"/>
      <c r="H713" s="21"/>
      <c r="I713" s="21"/>
      <c r="J713" s="21"/>
      <c r="K713" s="21"/>
      <c r="L713" s="21"/>
      <c r="M713" s="21"/>
      <c r="N713" s="21"/>
      <c r="O713" s="21"/>
    </row>
    <row r="714" spans="1:15" ht="57" customHeight="1" x14ac:dyDescent="0.25">
      <c r="A714" s="64"/>
      <c r="B714" s="64"/>
      <c r="C714" s="64"/>
      <c r="D714" s="64"/>
      <c r="E714" s="71" t="s">
        <v>180</v>
      </c>
      <c r="F714" s="64"/>
      <c r="G714" s="21"/>
      <c r="H714" s="21"/>
      <c r="I714" s="21"/>
      <c r="J714" s="21"/>
      <c r="K714" s="21"/>
      <c r="L714" s="21"/>
      <c r="M714" s="21"/>
      <c r="N714" s="21"/>
      <c r="O714" s="21"/>
    </row>
    <row r="715" spans="1:15" x14ac:dyDescent="0.25">
      <c r="A715" s="64"/>
      <c r="B715" s="64"/>
      <c r="C715" s="64"/>
      <c r="D715" s="64"/>
      <c r="E715" s="71" t="s">
        <v>181</v>
      </c>
      <c r="F715" s="64"/>
      <c r="G715" s="21"/>
      <c r="H715" s="21"/>
      <c r="I715" s="21"/>
      <c r="J715" s="21"/>
      <c r="K715" s="21"/>
      <c r="L715" s="21"/>
      <c r="M715" s="21"/>
      <c r="N715" s="21"/>
      <c r="O715" s="21"/>
    </row>
    <row r="716" spans="1:15" x14ac:dyDescent="0.25">
      <c r="A716" s="64">
        <v>3020</v>
      </c>
      <c r="B716" s="64" t="s">
        <v>15</v>
      </c>
      <c r="C716" s="64">
        <v>2</v>
      </c>
      <c r="D716" s="64">
        <v>0</v>
      </c>
      <c r="E716" s="71" t="s">
        <v>358</v>
      </c>
      <c r="F716" s="64"/>
      <c r="G716" s="21"/>
      <c r="H716" s="21"/>
      <c r="I716" s="21"/>
      <c r="J716" s="21"/>
      <c r="K716" s="21"/>
      <c r="L716" s="21"/>
      <c r="M716" s="21"/>
      <c r="N716" s="21"/>
      <c r="O716" s="21"/>
    </row>
    <row r="717" spans="1:15" x14ac:dyDescent="0.25">
      <c r="A717" s="64"/>
      <c r="B717" s="64"/>
      <c r="C717" s="64"/>
      <c r="D717" s="64"/>
      <c r="E717" s="71" t="s">
        <v>156</v>
      </c>
      <c r="F717" s="64"/>
      <c r="G717" s="21"/>
      <c r="H717" s="21"/>
      <c r="I717" s="21"/>
      <c r="J717" s="21"/>
      <c r="K717" s="21"/>
      <c r="L717" s="21"/>
      <c r="M717" s="21"/>
      <c r="N717" s="21"/>
      <c r="O717" s="21"/>
    </row>
    <row r="718" spans="1:15" x14ac:dyDescent="0.25">
      <c r="A718" s="64">
        <v>3021</v>
      </c>
      <c r="B718" s="64" t="s">
        <v>15</v>
      </c>
      <c r="C718" s="64">
        <v>2</v>
      </c>
      <c r="D718" s="64">
        <v>1</v>
      </c>
      <c r="E718" s="71" t="s">
        <v>358</v>
      </c>
      <c r="F718" s="64"/>
      <c r="G718" s="21"/>
      <c r="H718" s="21"/>
      <c r="I718" s="21"/>
      <c r="J718" s="21"/>
      <c r="K718" s="21"/>
      <c r="L718" s="21"/>
      <c r="M718" s="21"/>
      <c r="N718" s="21"/>
      <c r="O718" s="21"/>
    </row>
    <row r="719" spans="1:15" ht="40.5" x14ac:dyDescent="0.25">
      <c r="A719" s="64"/>
      <c r="B719" s="64"/>
      <c r="C719" s="64"/>
      <c r="D719" s="64"/>
      <c r="E719" s="71" t="s">
        <v>180</v>
      </c>
      <c r="F719" s="64"/>
      <c r="G719" s="21"/>
      <c r="H719" s="21"/>
      <c r="I719" s="21"/>
      <c r="J719" s="21"/>
      <c r="K719" s="21"/>
      <c r="L719" s="21"/>
      <c r="M719" s="21"/>
      <c r="N719" s="21"/>
      <c r="O719" s="21"/>
    </row>
    <row r="720" spans="1:15" x14ac:dyDescent="0.25">
      <c r="A720" s="64"/>
      <c r="B720" s="64"/>
      <c r="C720" s="64"/>
      <c r="D720" s="64"/>
      <c r="E720" s="71" t="s">
        <v>181</v>
      </c>
      <c r="F720" s="64"/>
      <c r="G720" s="21"/>
      <c r="H720" s="21"/>
      <c r="I720" s="21"/>
      <c r="J720" s="21"/>
      <c r="K720" s="21"/>
      <c r="L720" s="21"/>
      <c r="M720" s="21"/>
      <c r="N720" s="21"/>
      <c r="O720" s="21"/>
    </row>
    <row r="721" spans="1:15" s="96" customFormat="1" ht="14.25" x14ac:dyDescent="0.25">
      <c r="A721" s="158">
        <v>3030</v>
      </c>
      <c r="B721" s="158" t="s">
        <v>15</v>
      </c>
      <c r="C721" s="158">
        <v>3</v>
      </c>
      <c r="D721" s="158">
        <v>0</v>
      </c>
      <c r="E721" s="161" t="s">
        <v>359</v>
      </c>
      <c r="F721" s="158"/>
      <c r="G721" s="160">
        <f>G723</f>
        <v>1695</v>
      </c>
      <c r="H721" s="160">
        <f t="shared" ref="H721:O721" si="84">H723</f>
        <v>2500</v>
      </c>
      <c r="I721" s="160">
        <f t="shared" si="84"/>
        <v>2727</v>
      </c>
      <c r="J721" s="160">
        <f t="shared" si="84"/>
        <v>1947</v>
      </c>
      <c r="K721" s="160">
        <f t="shared" si="84"/>
        <v>1947</v>
      </c>
      <c r="L721" s="160">
        <f t="shared" si="84"/>
        <v>0</v>
      </c>
      <c r="M721" s="160">
        <f t="shared" si="84"/>
        <v>252</v>
      </c>
      <c r="N721" s="160">
        <f t="shared" si="84"/>
        <v>-553</v>
      </c>
      <c r="O721" s="160">
        <f t="shared" si="84"/>
        <v>-780</v>
      </c>
    </row>
    <row r="722" spans="1:15" x14ac:dyDescent="0.25">
      <c r="A722" s="64"/>
      <c r="B722" s="64"/>
      <c r="C722" s="64"/>
      <c r="D722" s="64"/>
      <c r="E722" s="71" t="s">
        <v>156</v>
      </c>
      <c r="F722" s="64"/>
      <c r="G722" s="21"/>
      <c r="H722" s="21"/>
      <c r="I722" s="21"/>
      <c r="J722" s="21"/>
      <c r="K722" s="21"/>
      <c r="L722" s="21"/>
      <c r="M722" s="21"/>
      <c r="N722" s="21"/>
      <c r="O722" s="21"/>
    </row>
    <row r="723" spans="1:15" ht="18" customHeight="1" x14ac:dyDescent="0.25">
      <c r="A723" s="64">
        <v>3031</v>
      </c>
      <c r="B723" s="64" t="s">
        <v>15</v>
      </c>
      <c r="C723" s="64">
        <v>3</v>
      </c>
      <c r="D723" s="64">
        <v>1</v>
      </c>
      <c r="E723" s="71" t="s">
        <v>359</v>
      </c>
      <c r="F723" s="64">
        <v>4239</v>
      </c>
      <c r="G723" s="21">
        <v>1695</v>
      </c>
      <c r="H723" s="21">
        <v>2500</v>
      </c>
      <c r="I723" s="21">
        <v>2727</v>
      </c>
      <c r="J723" s="21">
        <f>K723+L723</f>
        <v>1947</v>
      </c>
      <c r="K723" s="21">
        <f>+'4.Gorcarakan ev tntesagitakan'!G723</f>
        <v>1947</v>
      </c>
      <c r="L723" s="21"/>
      <c r="M723" s="21">
        <f>+J723-G723</f>
        <v>252</v>
      </c>
      <c r="N723" s="21">
        <f>+J723-H723</f>
        <v>-553</v>
      </c>
      <c r="O723" s="21">
        <f>+J723-I723</f>
        <v>-780</v>
      </c>
    </row>
    <row r="724" spans="1:15" x14ac:dyDescent="0.25">
      <c r="A724" s="64"/>
      <c r="B724" s="64"/>
      <c r="C724" s="64"/>
      <c r="D724" s="64"/>
      <c r="E724" s="71"/>
      <c r="F724" s="64"/>
      <c r="G724" s="21"/>
      <c r="H724" s="21"/>
      <c r="I724" s="21"/>
      <c r="J724" s="21"/>
      <c r="K724" s="21"/>
      <c r="L724" s="21"/>
      <c r="M724" s="21"/>
      <c r="N724" s="21"/>
      <c r="O724" s="21"/>
    </row>
    <row r="725" spans="1:15" s="96" customFormat="1" ht="14.25" x14ac:dyDescent="0.25">
      <c r="A725" s="158">
        <v>3040</v>
      </c>
      <c r="B725" s="158" t="s">
        <v>15</v>
      </c>
      <c r="C725" s="158">
        <v>4</v>
      </c>
      <c r="D725" s="158">
        <v>0</v>
      </c>
      <c r="E725" s="161" t="s">
        <v>360</v>
      </c>
      <c r="F725" s="158"/>
      <c r="G725" s="160">
        <f>+G727</f>
        <v>14370.945</v>
      </c>
      <c r="H725" s="160">
        <f t="shared" ref="H725:O725" si="85">+H727</f>
        <v>40650</v>
      </c>
      <c r="I725" s="160">
        <f t="shared" si="85"/>
        <v>32390</v>
      </c>
      <c r="J725" s="160">
        <f t="shared" si="85"/>
        <v>17370</v>
      </c>
      <c r="K725" s="160">
        <f t="shared" si="85"/>
        <v>17370</v>
      </c>
      <c r="L725" s="160">
        <f t="shared" si="85"/>
        <v>0</v>
      </c>
      <c r="M725" s="160">
        <f t="shared" si="85"/>
        <v>2999.0550000000003</v>
      </c>
      <c r="N725" s="160">
        <f t="shared" si="85"/>
        <v>-23280</v>
      </c>
      <c r="O725" s="160">
        <f t="shared" si="85"/>
        <v>-15020</v>
      </c>
    </row>
    <row r="726" spans="1:15" x14ac:dyDescent="0.25">
      <c r="A726" s="64"/>
      <c r="B726" s="64"/>
      <c r="C726" s="64"/>
      <c r="D726" s="64"/>
      <c r="E726" s="71" t="s">
        <v>156</v>
      </c>
      <c r="F726" s="64"/>
      <c r="G726" s="21"/>
      <c r="H726" s="21"/>
      <c r="I726" s="21"/>
      <c r="J726" s="21"/>
      <c r="K726" s="21"/>
      <c r="L726" s="21"/>
      <c r="M726" s="21"/>
      <c r="N726" s="21"/>
      <c r="O726" s="21"/>
    </row>
    <row r="727" spans="1:15" x14ac:dyDescent="0.25">
      <c r="A727" s="64">
        <v>3041</v>
      </c>
      <c r="B727" s="64" t="s">
        <v>15</v>
      </c>
      <c r="C727" s="64">
        <v>4</v>
      </c>
      <c r="D727" s="64">
        <v>1</v>
      </c>
      <c r="E727" s="71" t="s">
        <v>360</v>
      </c>
      <c r="F727" s="64"/>
      <c r="G727" s="21">
        <f>+G729</f>
        <v>14370.945</v>
      </c>
      <c r="H727" s="21">
        <f t="shared" ref="H727:O727" si="86">+H729</f>
        <v>40650</v>
      </c>
      <c r="I727" s="21">
        <f t="shared" si="86"/>
        <v>32390</v>
      </c>
      <c r="J727" s="21">
        <f t="shared" si="86"/>
        <v>17370</v>
      </c>
      <c r="K727" s="21">
        <f t="shared" si="86"/>
        <v>17370</v>
      </c>
      <c r="L727" s="21">
        <f t="shared" si="86"/>
        <v>0</v>
      </c>
      <c r="M727" s="21">
        <f t="shared" si="86"/>
        <v>2999.0550000000003</v>
      </c>
      <c r="N727" s="21">
        <f t="shared" si="86"/>
        <v>-23280</v>
      </c>
      <c r="O727" s="21">
        <f t="shared" si="86"/>
        <v>-15020</v>
      </c>
    </row>
    <row r="728" spans="1:15" ht="40.5" x14ac:dyDescent="0.25">
      <c r="A728" s="64"/>
      <c r="B728" s="64"/>
      <c r="C728" s="64"/>
      <c r="D728" s="64"/>
      <c r="E728" s="71" t="s">
        <v>180</v>
      </c>
      <c r="F728" s="64"/>
      <c r="G728" s="21"/>
      <c r="H728" s="21"/>
      <c r="I728" s="21"/>
      <c r="J728" s="21"/>
      <c r="K728" s="21"/>
      <c r="L728" s="21"/>
      <c r="M728" s="21"/>
      <c r="N728" s="21"/>
      <c r="O728" s="21"/>
    </row>
    <row r="729" spans="1:15" ht="16.5" customHeight="1" x14ac:dyDescent="0.25">
      <c r="A729" s="64"/>
      <c r="B729" s="64"/>
      <c r="C729" s="64"/>
      <c r="D729" s="64"/>
      <c r="E729" s="71" t="s">
        <v>587</v>
      </c>
      <c r="F729" s="64">
        <v>4729</v>
      </c>
      <c r="G729" s="21">
        <v>14370.945</v>
      </c>
      <c r="H729" s="21">
        <v>40650</v>
      </c>
      <c r="I729" s="21">
        <v>32390</v>
      </c>
      <c r="J729" s="21">
        <f>K729+L729</f>
        <v>17370</v>
      </c>
      <c r="K729" s="21">
        <f>+'4.Gorcarakan ev tntesagitakan'!G729</f>
        <v>17370</v>
      </c>
      <c r="L729" s="21"/>
      <c r="M729" s="21">
        <f>+J729-G729</f>
        <v>2999.0550000000003</v>
      </c>
      <c r="N729" s="21">
        <f>+J729-H729</f>
        <v>-23280</v>
      </c>
      <c r="O729" s="21">
        <f>+J729-I729</f>
        <v>-15020</v>
      </c>
    </row>
    <row r="730" spans="1:15" x14ac:dyDescent="0.25">
      <c r="A730" s="64"/>
      <c r="B730" s="64"/>
      <c r="C730" s="64"/>
      <c r="D730" s="64"/>
      <c r="E730" s="71" t="s">
        <v>181</v>
      </c>
      <c r="F730" s="64"/>
      <c r="G730" s="21"/>
      <c r="H730" s="21"/>
      <c r="I730" s="21"/>
      <c r="J730" s="21"/>
      <c r="K730" s="21"/>
      <c r="L730" s="21"/>
      <c r="M730" s="21"/>
      <c r="N730" s="21"/>
      <c r="O730" s="21"/>
    </row>
    <row r="731" spans="1:15" x14ac:dyDescent="0.25">
      <c r="A731" s="64">
        <v>3050</v>
      </c>
      <c r="B731" s="64" t="s">
        <v>15</v>
      </c>
      <c r="C731" s="64">
        <v>5</v>
      </c>
      <c r="D731" s="64">
        <v>0</v>
      </c>
      <c r="E731" s="71" t="s">
        <v>361</v>
      </c>
      <c r="F731" s="64"/>
      <c r="G731" s="21"/>
      <c r="H731" s="21"/>
      <c r="I731" s="21"/>
      <c r="J731" s="21"/>
      <c r="K731" s="21"/>
      <c r="L731" s="21"/>
      <c r="M731" s="21"/>
      <c r="N731" s="21"/>
      <c r="O731" s="21"/>
    </row>
    <row r="732" spans="1:15" x14ac:dyDescent="0.25">
      <c r="A732" s="64"/>
      <c r="B732" s="64"/>
      <c r="C732" s="64"/>
      <c r="D732" s="64"/>
      <c r="E732" s="71" t="s">
        <v>156</v>
      </c>
      <c r="F732" s="64"/>
      <c r="G732" s="21"/>
      <c r="H732" s="21"/>
      <c r="I732" s="21"/>
      <c r="J732" s="21"/>
      <c r="K732" s="21"/>
      <c r="L732" s="21"/>
      <c r="M732" s="21"/>
      <c r="N732" s="21"/>
      <c r="O732" s="21"/>
    </row>
    <row r="733" spans="1:15" x14ac:dyDescent="0.25">
      <c r="A733" s="64">
        <v>3051</v>
      </c>
      <c r="B733" s="64" t="s">
        <v>15</v>
      </c>
      <c r="C733" s="64">
        <v>5</v>
      </c>
      <c r="D733" s="64">
        <v>1</v>
      </c>
      <c r="E733" s="71" t="s">
        <v>361</v>
      </c>
      <c r="F733" s="64"/>
      <c r="G733" s="21"/>
      <c r="H733" s="21"/>
      <c r="I733" s="21"/>
      <c r="J733" s="21"/>
      <c r="K733" s="21"/>
      <c r="L733" s="21"/>
      <c r="M733" s="21"/>
      <c r="N733" s="21"/>
      <c r="O733" s="21"/>
    </row>
    <row r="734" spans="1:15" ht="57.75" customHeight="1" x14ac:dyDescent="0.25">
      <c r="A734" s="64"/>
      <c r="B734" s="64"/>
      <c r="C734" s="64"/>
      <c r="D734" s="64"/>
      <c r="E734" s="71" t="s">
        <v>180</v>
      </c>
      <c r="F734" s="64"/>
      <c r="G734" s="21"/>
      <c r="H734" s="21"/>
      <c r="I734" s="21"/>
      <c r="J734" s="21"/>
      <c r="K734" s="21"/>
      <c r="L734" s="21"/>
      <c r="M734" s="21"/>
      <c r="N734" s="21"/>
      <c r="O734" s="21"/>
    </row>
    <row r="735" spans="1:15" x14ac:dyDescent="0.25">
      <c r="A735" s="64"/>
      <c r="B735" s="64"/>
      <c r="C735" s="64"/>
      <c r="D735" s="64"/>
      <c r="E735" s="71" t="s">
        <v>181</v>
      </c>
      <c r="F735" s="64"/>
      <c r="G735" s="21"/>
      <c r="H735" s="21"/>
      <c r="I735" s="21"/>
      <c r="J735" s="21"/>
      <c r="K735" s="21"/>
      <c r="L735" s="21"/>
      <c r="M735" s="21"/>
      <c r="N735" s="21"/>
      <c r="O735" s="21"/>
    </row>
    <row r="736" spans="1:15" s="96" customFormat="1" ht="14.25" x14ac:dyDescent="0.25">
      <c r="A736" s="158">
        <v>3060</v>
      </c>
      <c r="B736" s="158" t="s">
        <v>15</v>
      </c>
      <c r="C736" s="158">
        <v>6</v>
      </c>
      <c r="D736" s="158">
        <v>0</v>
      </c>
      <c r="E736" s="161" t="s">
        <v>362</v>
      </c>
      <c r="F736" s="158"/>
      <c r="G736" s="160">
        <f>G738</f>
        <v>14703</v>
      </c>
      <c r="H736" s="160">
        <f t="shared" ref="H736:O736" si="87">H738</f>
        <v>1260</v>
      </c>
      <c r="I736" s="160">
        <f t="shared" si="87"/>
        <v>6450</v>
      </c>
      <c r="J736" s="160">
        <f t="shared" si="87"/>
        <v>260</v>
      </c>
      <c r="K736" s="160">
        <f t="shared" si="87"/>
        <v>260</v>
      </c>
      <c r="L736" s="160">
        <f t="shared" si="87"/>
        <v>0</v>
      </c>
      <c r="M736" s="160">
        <f t="shared" si="87"/>
        <v>-14443</v>
      </c>
      <c r="N736" s="160">
        <f t="shared" si="87"/>
        <v>-1000</v>
      </c>
      <c r="O736" s="160">
        <f t="shared" si="87"/>
        <v>-1190</v>
      </c>
    </row>
    <row r="737" spans="1:15" ht="15" customHeight="1" x14ac:dyDescent="0.25">
      <c r="A737" s="64"/>
      <c r="B737" s="64"/>
      <c r="C737" s="64"/>
      <c r="D737" s="64"/>
      <c r="E737" s="71" t="s">
        <v>156</v>
      </c>
      <c r="F737" s="64"/>
      <c r="G737" s="21"/>
      <c r="H737" s="21"/>
      <c r="I737" s="21"/>
      <c r="J737" s="21"/>
      <c r="K737" s="21"/>
      <c r="L737" s="21"/>
      <c r="M737" s="21"/>
      <c r="N737" s="21"/>
      <c r="O737" s="21"/>
    </row>
    <row r="738" spans="1:15" x14ac:dyDescent="0.25">
      <c r="A738" s="64">
        <v>3061</v>
      </c>
      <c r="B738" s="64" t="s">
        <v>15</v>
      </c>
      <c r="C738" s="64">
        <v>6</v>
      </c>
      <c r="D738" s="64">
        <v>1</v>
      </c>
      <c r="E738" s="71" t="s">
        <v>362</v>
      </c>
      <c r="F738" s="64"/>
      <c r="G738" s="21">
        <f>SUM(G740:G743)</f>
        <v>14703</v>
      </c>
      <c r="H738" s="21">
        <f t="shared" ref="H738:O738" si="88">SUM(H740:H743)</f>
        <v>1260</v>
      </c>
      <c r="I738" s="21">
        <f t="shared" si="88"/>
        <v>6450</v>
      </c>
      <c r="J738" s="21">
        <f t="shared" si="88"/>
        <v>260</v>
      </c>
      <c r="K738" s="21">
        <f t="shared" si="88"/>
        <v>260</v>
      </c>
      <c r="L738" s="21">
        <f t="shared" si="88"/>
        <v>0</v>
      </c>
      <c r="M738" s="21">
        <f t="shared" si="88"/>
        <v>-14443</v>
      </c>
      <c r="N738" s="21">
        <f t="shared" si="88"/>
        <v>-1000</v>
      </c>
      <c r="O738" s="21">
        <f t="shared" si="88"/>
        <v>-1190</v>
      </c>
    </row>
    <row r="739" spans="1:15" ht="36" customHeight="1" x14ac:dyDescent="0.25">
      <c r="A739" s="64"/>
      <c r="B739" s="64"/>
      <c r="C739" s="64"/>
      <c r="D739" s="64"/>
      <c r="E739" s="71" t="s">
        <v>180</v>
      </c>
      <c r="F739" s="64"/>
      <c r="G739" s="21"/>
      <c r="H739" s="21"/>
      <c r="I739" s="21"/>
      <c r="J739" s="21"/>
      <c r="K739" s="21"/>
      <c r="L739" s="21"/>
      <c r="M739" s="21"/>
      <c r="N739" s="21"/>
      <c r="O739" s="21"/>
    </row>
    <row r="740" spans="1:15" ht="17.25" customHeight="1" x14ac:dyDescent="0.25">
      <c r="A740" s="64"/>
      <c r="B740" s="64"/>
      <c r="C740" s="64"/>
      <c r="D740" s="64"/>
      <c r="E740" s="71" t="s">
        <v>586</v>
      </c>
      <c r="F740" s="64">
        <v>4728</v>
      </c>
      <c r="G740" s="21">
        <v>14703</v>
      </c>
      <c r="H740" s="21">
        <v>1260</v>
      </c>
      <c r="I740" s="21">
        <v>1450</v>
      </c>
      <c r="J740" s="21">
        <f>K740+L740</f>
        <v>260</v>
      </c>
      <c r="K740" s="21">
        <f>+'4.Gorcarakan ev tntesagitakan'!G740</f>
        <v>260</v>
      </c>
      <c r="L740" s="21"/>
      <c r="M740" s="21">
        <f>+J740-G740</f>
        <v>-14443</v>
      </c>
      <c r="N740" s="21">
        <f>+J740-H740</f>
        <v>-1000</v>
      </c>
      <c r="O740" s="21">
        <f>+J740-I740</f>
        <v>-1190</v>
      </c>
    </row>
    <row r="741" spans="1:15" ht="27" x14ac:dyDescent="0.25">
      <c r="A741" s="64"/>
      <c r="B741" s="64"/>
      <c r="C741" s="64"/>
      <c r="D741" s="64"/>
      <c r="E741" s="71" t="s">
        <v>606</v>
      </c>
      <c r="F741" s="64" t="s">
        <v>80</v>
      </c>
      <c r="G741" s="21">
        <v>0</v>
      </c>
      <c r="H741" s="21">
        <v>0</v>
      </c>
      <c r="I741" s="21">
        <v>0</v>
      </c>
      <c r="J741" s="21">
        <f>K741+L741</f>
        <v>0</v>
      </c>
      <c r="K741" s="21">
        <f>+'4.Gorcarakan ev tntesagitakan'!G742</f>
        <v>0</v>
      </c>
      <c r="L741" s="21"/>
      <c r="M741" s="21"/>
      <c r="N741" s="21"/>
      <c r="O741" s="21"/>
    </row>
    <row r="742" spans="1:15" x14ac:dyDescent="0.25">
      <c r="A742" s="64"/>
      <c r="B742" s="64"/>
      <c r="C742" s="64"/>
      <c r="D742" s="64"/>
      <c r="E742" s="71" t="s">
        <v>1018</v>
      </c>
      <c r="F742" s="64" t="s">
        <v>90</v>
      </c>
      <c r="G742" s="21">
        <v>0</v>
      </c>
      <c r="H742" s="21">
        <v>0</v>
      </c>
      <c r="I742" s="21">
        <v>5000</v>
      </c>
      <c r="J742" s="21"/>
      <c r="K742" s="21"/>
      <c r="L742" s="21">
        <f>+'4.Gorcarakan ev tntesagitakan'!G741</f>
        <v>0</v>
      </c>
      <c r="M742" s="21"/>
      <c r="N742" s="21"/>
      <c r="O742" s="21"/>
    </row>
    <row r="743" spans="1:15" x14ac:dyDescent="0.25">
      <c r="A743" s="64"/>
      <c r="B743" s="64"/>
      <c r="C743" s="64"/>
      <c r="D743" s="64"/>
      <c r="E743" s="71" t="s">
        <v>908</v>
      </c>
      <c r="F743" s="64" t="s">
        <v>91</v>
      </c>
      <c r="G743" s="21">
        <v>0</v>
      </c>
      <c r="H743" s="21">
        <v>0</v>
      </c>
      <c r="I743" s="21">
        <v>0</v>
      </c>
      <c r="J743" s="21">
        <f>K743+L743</f>
        <v>0</v>
      </c>
      <c r="K743" s="21"/>
      <c r="L743" s="21"/>
      <c r="M743" s="21">
        <f>+J743-G743</f>
        <v>0</v>
      </c>
      <c r="N743" s="21">
        <f>+J743-H743</f>
        <v>0</v>
      </c>
      <c r="O743" s="21">
        <f>+J743-I743</f>
        <v>0</v>
      </c>
    </row>
    <row r="744" spans="1:15" s="96" customFormat="1" ht="28.5" x14ac:dyDescent="0.25">
      <c r="A744" s="158">
        <v>3070</v>
      </c>
      <c r="B744" s="158" t="s">
        <v>15</v>
      </c>
      <c r="C744" s="158">
        <v>7</v>
      </c>
      <c r="D744" s="158">
        <v>0</v>
      </c>
      <c r="E744" s="161" t="s">
        <v>363</v>
      </c>
      <c r="F744" s="158"/>
      <c r="G744" s="160">
        <f>G746+G747</f>
        <v>19302.8</v>
      </c>
      <c r="H744" s="160">
        <f t="shared" ref="H744:O744" si="89">H746+H747</f>
        <v>26000</v>
      </c>
      <c r="I744" s="160">
        <f t="shared" si="89"/>
        <v>26020</v>
      </c>
      <c r="J744" s="160">
        <f t="shared" si="89"/>
        <v>19900</v>
      </c>
      <c r="K744" s="160">
        <f t="shared" si="89"/>
        <v>19900</v>
      </c>
      <c r="L744" s="160">
        <f t="shared" si="89"/>
        <v>0</v>
      </c>
      <c r="M744" s="160">
        <f t="shared" si="89"/>
        <v>597.20000000000073</v>
      </c>
      <c r="N744" s="160">
        <f t="shared" si="89"/>
        <v>-6100</v>
      </c>
      <c r="O744" s="160">
        <f t="shared" si="89"/>
        <v>-6120</v>
      </c>
    </row>
    <row r="745" spans="1:15" x14ac:dyDescent="0.25">
      <c r="A745" s="64"/>
      <c r="B745" s="64"/>
      <c r="C745" s="64"/>
      <c r="D745" s="64"/>
      <c r="E745" s="71" t="s">
        <v>156</v>
      </c>
      <c r="F745" s="64"/>
      <c r="G745" s="21"/>
      <c r="H745" s="21"/>
      <c r="I745" s="21"/>
      <c r="J745" s="21"/>
      <c r="K745" s="21"/>
      <c r="L745" s="21"/>
      <c r="M745" s="21"/>
      <c r="N745" s="21"/>
      <c r="O745" s="21"/>
    </row>
    <row r="746" spans="1:15" ht="27" x14ac:dyDescent="0.25">
      <c r="A746" s="64">
        <v>3071</v>
      </c>
      <c r="B746" s="64" t="s">
        <v>15</v>
      </c>
      <c r="C746" s="64">
        <v>7</v>
      </c>
      <c r="D746" s="64">
        <v>1</v>
      </c>
      <c r="E746" s="71" t="s">
        <v>585</v>
      </c>
      <c r="F746" s="64"/>
      <c r="G746" s="21">
        <f>SUM(G748:G753)</f>
        <v>19302.8</v>
      </c>
      <c r="H746" s="21">
        <f t="shared" ref="H746:O746" si="90">SUM(H748:H753)</f>
        <v>26000</v>
      </c>
      <c r="I746" s="21">
        <f t="shared" si="90"/>
        <v>26020</v>
      </c>
      <c r="J746" s="21">
        <f t="shared" si="90"/>
        <v>19900</v>
      </c>
      <c r="K746" s="21">
        <f t="shared" si="90"/>
        <v>19900</v>
      </c>
      <c r="L746" s="21">
        <f t="shared" si="90"/>
        <v>0</v>
      </c>
      <c r="M746" s="21">
        <f t="shared" si="90"/>
        <v>597.20000000000073</v>
      </c>
      <c r="N746" s="21">
        <f t="shared" si="90"/>
        <v>-6100</v>
      </c>
      <c r="O746" s="21">
        <f t="shared" si="90"/>
        <v>-6120</v>
      </c>
    </row>
    <row r="747" spans="1:15" ht="40.5" x14ac:dyDescent="0.25">
      <c r="A747" s="64"/>
      <c r="B747" s="64"/>
      <c r="C747" s="64"/>
      <c r="D747" s="64"/>
      <c r="E747" s="71" t="s">
        <v>180</v>
      </c>
      <c r="F747" s="64"/>
      <c r="G747" s="21"/>
      <c r="H747" s="21"/>
      <c r="I747" s="21"/>
      <c r="J747" s="21"/>
      <c r="K747" s="21"/>
      <c r="L747" s="21"/>
      <c r="M747" s="21"/>
      <c r="N747" s="21"/>
      <c r="O747" s="21"/>
    </row>
    <row r="748" spans="1:15" ht="19.5" customHeight="1" x14ac:dyDescent="0.25">
      <c r="A748" s="64"/>
      <c r="B748" s="64"/>
      <c r="C748" s="64"/>
      <c r="D748" s="64"/>
      <c r="E748" s="71" t="s">
        <v>167</v>
      </c>
      <c r="F748" s="64">
        <v>4239</v>
      </c>
      <c r="G748" s="21">
        <v>0</v>
      </c>
      <c r="H748" s="21"/>
      <c r="I748" s="21"/>
      <c r="J748" s="21">
        <f t="shared" ref="J748:J753" si="91">K748+L748</f>
        <v>0</v>
      </c>
      <c r="K748" s="21">
        <f>+'4.Gorcarakan ev tntesagitakan'!G747</f>
        <v>0</v>
      </c>
      <c r="L748" s="21"/>
      <c r="M748" s="21">
        <f t="shared" ref="M748:M753" si="92">+J748-G748</f>
        <v>0</v>
      </c>
      <c r="N748" s="21">
        <f t="shared" ref="N748:N753" si="93">+J748-H748</f>
        <v>0</v>
      </c>
      <c r="O748" s="21">
        <f t="shared" ref="O748:O753" si="94">+J748-I748</f>
        <v>0</v>
      </c>
    </row>
    <row r="749" spans="1:15" x14ac:dyDescent="0.25">
      <c r="A749" s="64"/>
      <c r="B749" s="64"/>
      <c r="C749" s="64"/>
      <c r="D749" s="64"/>
      <c r="E749" s="72" t="s">
        <v>583</v>
      </c>
      <c r="F749" s="64">
        <v>4261</v>
      </c>
      <c r="G749" s="21">
        <v>3471</v>
      </c>
      <c r="H749" s="21">
        <v>3500</v>
      </c>
      <c r="I749" s="21">
        <v>3700</v>
      </c>
      <c r="J749" s="21">
        <f t="shared" si="91"/>
        <v>2700</v>
      </c>
      <c r="K749" s="21">
        <f>+'4.Gorcarakan ev tntesagitakan'!G748</f>
        <v>2700</v>
      </c>
      <c r="L749" s="21"/>
      <c r="M749" s="21">
        <f t="shared" si="92"/>
        <v>-771</v>
      </c>
      <c r="N749" s="21">
        <f t="shared" si="93"/>
        <v>-800</v>
      </c>
      <c r="O749" s="21">
        <f t="shared" si="94"/>
        <v>-1000</v>
      </c>
    </row>
    <row r="750" spans="1:15" x14ac:dyDescent="0.25">
      <c r="A750" s="64"/>
      <c r="B750" s="64"/>
      <c r="C750" s="64"/>
      <c r="D750" s="64"/>
      <c r="E750" s="71" t="s">
        <v>584</v>
      </c>
      <c r="F750" s="64">
        <v>4729</v>
      </c>
      <c r="G750" s="21">
        <v>14831.8</v>
      </c>
      <c r="H750" s="21">
        <v>21000</v>
      </c>
      <c r="I750" s="21">
        <v>20820</v>
      </c>
      <c r="J750" s="21">
        <f t="shared" si="91"/>
        <v>16000</v>
      </c>
      <c r="K750" s="21">
        <f>+'4.Gorcarakan ev tntesagitakan'!G749</f>
        <v>16000</v>
      </c>
      <c r="L750" s="21"/>
      <c r="M750" s="21">
        <f t="shared" si="92"/>
        <v>1168.2000000000007</v>
      </c>
      <c r="N750" s="21">
        <f t="shared" si="93"/>
        <v>-5000</v>
      </c>
      <c r="O750" s="21">
        <f t="shared" si="94"/>
        <v>-4820</v>
      </c>
    </row>
    <row r="751" spans="1:15" ht="29.25" customHeight="1" x14ac:dyDescent="0.25">
      <c r="A751" s="64"/>
      <c r="B751" s="64"/>
      <c r="C751" s="64"/>
      <c r="D751" s="64"/>
      <c r="E751" s="71" t="s">
        <v>606</v>
      </c>
      <c r="F751" s="64" t="s">
        <v>80</v>
      </c>
      <c r="G751" s="21">
        <v>1000</v>
      </c>
      <c r="H751" s="21">
        <v>1500</v>
      </c>
      <c r="I751" s="21">
        <v>1500</v>
      </c>
      <c r="J751" s="21">
        <f t="shared" si="91"/>
        <v>1200</v>
      </c>
      <c r="K751" s="21">
        <f>+'4.Gorcarakan ev tntesagitakan'!G750</f>
        <v>1200</v>
      </c>
      <c r="L751" s="21"/>
      <c r="M751" s="21">
        <f t="shared" si="92"/>
        <v>200</v>
      </c>
      <c r="N751" s="21">
        <f t="shared" si="93"/>
        <v>-300</v>
      </c>
      <c r="O751" s="21">
        <f t="shared" si="94"/>
        <v>-300</v>
      </c>
    </row>
    <row r="752" spans="1:15" x14ac:dyDescent="0.25">
      <c r="A752" s="64"/>
      <c r="B752" s="64"/>
      <c r="C752" s="64"/>
      <c r="D752" s="64"/>
      <c r="E752" s="71" t="s">
        <v>759</v>
      </c>
      <c r="F752" s="64" t="s">
        <v>50</v>
      </c>
      <c r="G752" s="21"/>
      <c r="H752" s="21"/>
      <c r="I752" s="21"/>
      <c r="J752" s="21">
        <f t="shared" si="91"/>
        <v>0</v>
      </c>
      <c r="K752" s="21"/>
      <c r="L752" s="21"/>
      <c r="M752" s="21">
        <f t="shared" si="92"/>
        <v>0</v>
      </c>
      <c r="N752" s="21">
        <f t="shared" si="93"/>
        <v>0</v>
      </c>
      <c r="O752" s="21">
        <f t="shared" si="94"/>
        <v>0</v>
      </c>
    </row>
    <row r="753" spans="1:15" ht="16.5" customHeight="1" x14ac:dyDescent="0.25">
      <c r="A753" s="64"/>
      <c r="B753" s="64"/>
      <c r="C753" s="64"/>
      <c r="D753" s="64"/>
      <c r="E753" s="71" t="s">
        <v>885</v>
      </c>
      <c r="F753" s="64" t="s">
        <v>49</v>
      </c>
      <c r="G753" s="21"/>
      <c r="H753" s="21"/>
      <c r="I753" s="21"/>
      <c r="J753" s="21">
        <f t="shared" si="91"/>
        <v>0</v>
      </c>
      <c r="K753" s="21"/>
      <c r="L753" s="21"/>
      <c r="M753" s="21">
        <f t="shared" si="92"/>
        <v>0</v>
      </c>
      <c r="N753" s="21">
        <f t="shared" si="93"/>
        <v>0</v>
      </c>
      <c r="O753" s="21">
        <f t="shared" si="94"/>
        <v>0</v>
      </c>
    </row>
    <row r="754" spans="1:15" ht="57" customHeight="1" x14ac:dyDescent="0.25">
      <c r="A754" s="64">
        <v>3080</v>
      </c>
      <c r="B754" s="64" t="s">
        <v>15</v>
      </c>
      <c r="C754" s="64">
        <v>8</v>
      </c>
      <c r="D754" s="64">
        <v>0</v>
      </c>
      <c r="E754" s="71" t="s">
        <v>578</v>
      </c>
      <c r="F754" s="64"/>
      <c r="G754" s="21"/>
      <c r="H754" s="21"/>
      <c r="I754" s="21"/>
      <c r="J754" s="21"/>
      <c r="K754" s="21"/>
      <c r="L754" s="21"/>
      <c r="M754" s="21"/>
      <c r="N754" s="21"/>
      <c r="O754" s="21"/>
    </row>
    <row r="755" spans="1:15" ht="27" x14ac:dyDescent="0.25">
      <c r="A755" s="64"/>
      <c r="B755" s="64"/>
      <c r="C755" s="64"/>
      <c r="D755" s="64"/>
      <c r="E755" s="71" t="s">
        <v>364</v>
      </c>
      <c r="F755" s="64"/>
      <c r="G755" s="21"/>
      <c r="H755" s="21"/>
      <c r="I755" s="21"/>
      <c r="J755" s="21"/>
      <c r="K755" s="21"/>
      <c r="L755" s="21"/>
      <c r="M755" s="21"/>
      <c r="N755" s="21"/>
      <c r="O755" s="21"/>
    </row>
    <row r="756" spans="1:15" x14ac:dyDescent="0.25">
      <c r="A756" s="64">
        <v>3081</v>
      </c>
      <c r="B756" s="64" t="s">
        <v>15</v>
      </c>
      <c r="C756" s="64">
        <v>8</v>
      </c>
      <c r="D756" s="64">
        <v>1</v>
      </c>
      <c r="E756" s="71" t="s">
        <v>156</v>
      </c>
      <c r="F756" s="64"/>
      <c r="G756" s="21"/>
      <c r="H756" s="21"/>
      <c r="I756" s="21"/>
      <c r="J756" s="21"/>
      <c r="K756" s="21"/>
      <c r="L756" s="21"/>
      <c r="M756" s="21"/>
      <c r="N756" s="21"/>
      <c r="O756" s="21"/>
    </row>
    <row r="757" spans="1:15" ht="27" x14ac:dyDescent="0.25">
      <c r="A757" s="64"/>
      <c r="B757" s="64"/>
      <c r="C757" s="64"/>
      <c r="D757" s="64"/>
      <c r="E757" s="71" t="s">
        <v>364</v>
      </c>
      <c r="F757" s="64"/>
      <c r="G757" s="21"/>
      <c r="H757" s="21"/>
      <c r="I757" s="21"/>
      <c r="J757" s="21"/>
      <c r="K757" s="21"/>
      <c r="L757" s="21"/>
      <c r="M757" s="21"/>
      <c r="N757" s="21"/>
      <c r="O757" s="21"/>
    </row>
    <row r="758" spans="1:15" s="96" customFormat="1" ht="28.5" x14ac:dyDescent="0.25">
      <c r="A758" s="158">
        <v>3090</v>
      </c>
      <c r="B758" s="158" t="s">
        <v>15</v>
      </c>
      <c r="C758" s="158">
        <v>9</v>
      </c>
      <c r="D758" s="158">
        <v>0</v>
      </c>
      <c r="E758" s="161" t="s">
        <v>365</v>
      </c>
      <c r="F758" s="158"/>
      <c r="G758" s="160">
        <f>+G760</f>
        <v>28224.653999999999</v>
      </c>
      <c r="H758" s="160">
        <f t="shared" ref="H758:O758" si="95">+H760</f>
        <v>0</v>
      </c>
      <c r="I758" s="160">
        <f t="shared" si="95"/>
        <v>0</v>
      </c>
      <c r="J758" s="160">
        <f t="shared" si="95"/>
        <v>0</v>
      </c>
      <c r="K758" s="160">
        <f t="shared" si="95"/>
        <v>0</v>
      </c>
      <c r="L758" s="160">
        <f t="shared" si="95"/>
        <v>0</v>
      </c>
      <c r="M758" s="160">
        <f t="shared" si="95"/>
        <v>-28224.653999999999</v>
      </c>
      <c r="N758" s="160">
        <f t="shared" si="95"/>
        <v>0</v>
      </c>
      <c r="O758" s="160">
        <f t="shared" si="95"/>
        <v>0</v>
      </c>
    </row>
    <row r="759" spans="1:15" x14ac:dyDescent="0.25">
      <c r="A759" s="64"/>
      <c r="B759" s="64"/>
      <c r="C759" s="64"/>
      <c r="D759" s="64"/>
      <c r="E759" s="71" t="s">
        <v>156</v>
      </c>
      <c r="F759" s="64"/>
      <c r="G759" s="21"/>
      <c r="H759" s="21"/>
      <c r="I759" s="21"/>
      <c r="J759" s="21"/>
      <c r="K759" s="21"/>
      <c r="L759" s="21"/>
      <c r="M759" s="21"/>
      <c r="N759" s="21"/>
      <c r="O759" s="21"/>
    </row>
    <row r="760" spans="1:15" ht="27" x14ac:dyDescent="0.25">
      <c r="A760" s="64">
        <v>3091</v>
      </c>
      <c r="B760" s="64" t="s">
        <v>15</v>
      </c>
      <c r="C760" s="64">
        <v>9</v>
      </c>
      <c r="D760" s="64">
        <v>1</v>
      </c>
      <c r="E760" s="71" t="s">
        <v>365</v>
      </c>
      <c r="F760" s="64"/>
      <c r="G760" s="21">
        <f>SUM(G762:G770)</f>
        <v>28224.653999999999</v>
      </c>
      <c r="H760" s="21">
        <f t="shared" ref="H760:O760" si="96">SUM(H762:H770)</f>
        <v>0</v>
      </c>
      <c r="I760" s="21">
        <f t="shared" si="96"/>
        <v>0</v>
      </c>
      <c r="J760" s="21">
        <f t="shared" si="96"/>
        <v>0</v>
      </c>
      <c r="K760" s="21">
        <f t="shared" si="96"/>
        <v>0</v>
      </c>
      <c r="L760" s="21">
        <f t="shared" si="96"/>
        <v>0</v>
      </c>
      <c r="M760" s="21">
        <f t="shared" si="96"/>
        <v>-28224.653999999999</v>
      </c>
      <c r="N760" s="21">
        <f t="shared" si="96"/>
        <v>0</v>
      </c>
      <c r="O760" s="21">
        <f t="shared" si="96"/>
        <v>0</v>
      </c>
    </row>
    <row r="761" spans="1:15" ht="40.5" x14ac:dyDescent="0.25">
      <c r="A761" s="64"/>
      <c r="B761" s="64"/>
      <c r="C761" s="64"/>
      <c r="D761" s="64"/>
      <c r="E761" s="71" t="s">
        <v>180</v>
      </c>
      <c r="F761" s="64"/>
      <c r="G761" s="21"/>
      <c r="H761" s="21"/>
      <c r="I761" s="21"/>
      <c r="J761" s="21"/>
      <c r="K761" s="21"/>
      <c r="L761" s="21"/>
      <c r="M761" s="21"/>
      <c r="N761" s="21"/>
      <c r="O761" s="21"/>
    </row>
    <row r="762" spans="1:15" x14ac:dyDescent="0.25">
      <c r="A762" s="64"/>
      <c r="B762" s="64"/>
      <c r="C762" s="64"/>
      <c r="D762" s="64"/>
      <c r="E762" s="71" t="s">
        <v>577</v>
      </c>
      <c r="F762" s="64">
        <v>4111</v>
      </c>
      <c r="G762" s="21">
        <v>25944.802</v>
      </c>
      <c r="H762" s="21"/>
      <c r="I762" s="21"/>
      <c r="J762" s="21">
        <f>K762+L762</f>
        <v>0</v>
      </c>
      <c r="K762" s="21"/>
      <c r="L762" s="21"/>
      <c r="M762" s="21">
        <f t="shared" ref="M762:M770" si="97">+J762-G762</f>
        <v>-25944.802</v>
      </c>
      <c r="N762" s="21">
        <f t="shared" ref="N762:N770" si="98">+J762-H762</f>
        <v>0</v>
      </c>
      <c r="O762" s="21">
        <f t="shared" ref="O762:O770" si="99">+J762-I762</f>
        <v>0</v>
      </c>
    </row>
    <row r="763" spans="1:15" ht="16.5" customHeight="1" x14ac:dyDescent="0.25">
      <c r="A763" s="64"/>
      <c r="B763" s="64"/>
      <c r="C763" s="64"/>
      <c r="D763" s="64"/>
      <c r="E763" s="71" t="s">
        <v>578</v>
      </c>
      <c r="F763" s="64">
        <v>4212</v>
      </c>
      <c r="G763" s="21">
        <v>1759.8726999999999</v>
      </c>
      <c r="H763" s="21"/>
      <c r="I763" s="21"/>
      <c r="J763" s="21">
        <f t="shared" ref="J763:J770" si="100">K763+L763</f>
        <v>0</v>
      </c>
      <c r="K763" s="21"/>
      <c r="L763" s="21"/>
      <c r="M763" s="21">
        <f t="shared" si="97"/>
        <v>-1759.8726999999999</v>
      </c>
      <c r="N763" s="21">
        <f t="shared" si="98"/>
        <v>0</v>
      </c>
      <c r="O763" s="21">
        <f t="shared" si="99"/>
        <v>0</v>
      </c>
    </row>
    <row r="764" spans="1:15" ht="15" customHeight="1" x14ac:dyDescent="0.25">
      <c r="A764" s="64"/>
      <c r="B764" s="64"/>
      <c r="C764" s="64"/>
      <c r="D764" s="64"/>
      <c r="E764" s="71" t="s">
        <v>579</v>
      </c>
      <c r="F764" s="64">
        <v>4214</v>
      </c>
      <c r="G764" s="21">
        <v>57.979299999999995</v>
      </c>
      <c r="H764" s="21"/>
      <c r="I764" s="21"/>
      <c r="J764" s="21">
        <f t="shared" si="100"/>
        <v>0</v>
      </c>
      <c r="K764" s="21"/>
      <c r="L764" s="21"/>
      <c r="M764" s="21">
        <f t="shared" si="97"/>
        <v>-57.979299999999995</v>
      </c>
      <c r="N764" s="21">
        <f t="shared" si="98"/>
        <v>0</v>
      </c>
      <c r="O764" s="21">
        <f t="shared" si="99"/>
        <v>0</v>
      </c>
    </row>
    <row r="765" spans="1:15" x14ac:dyDescent="0.25">
      <c r="A765" s="64"/>
      <c r="B765" s="64"/>
      <c r="C765" s="64"/>
      <c r="D765" s="64"/>
      <c r="E765" s="71" t="s">
        <v>759</v>
      </c>
      <c r="F765" s="64" t="s">
        <v>50</v>
      </c>
      <c r="G765" s="21">
        <v>0</v>
      </c>
      <c r="H765" s="21"/>
      <c r="I765" s="21"/>
      <c r="J765" s="21">
        <f t="shared" si="100"/>
        <v>0</v>
      </c>
      <c r="K765" s="21"/>
      <c r="L765" s="21"/>
      <c r="M765" s="21">
        <f t="shared" si="97"/>
        <v>0</v>
      </c>
      <c r="N765" s="21">
        <f t="shared" si="98"/>
        <v>0</v>
      </c>
      <c r="O765" s="21">
        <f t="shared" si="99"/>
        <v>0</v>
      </c>
    </row>
    <row r="766" spans="1:15" x14ac:dyDescent="0.25">
      <c r="A766" s="64"/>
      <c r="B766" s="64"/>
      <c r="C766" s="64"/>
      <c r="D766" s="64"/>
      <c r="E766" s="71" t="s">
        <v>580</v>
      </c>
      <c r="F766" s="64">
        <v>4216</v>
      </c>
      <c r="G766" s="21">
        <v>462</v>
      </c>
      <c r="H766" s="21"/>
      <c r="I766" s="21"/>
      <c r="J766" s="21">
        <f t="shared" si="100"/>
        <v>0</v>
      </c>
      <c r="K766" s="21"/>
      <c r="L766" s="21"/>
      <c r="M766" s="21">
        <f t="shared" si="97"/>
        <v>-462</v>
      </c>
      <c r="N766" s="21">
        <f t="shared" si="98"/>
        <v>0</v>
      </c>
      <c r="O766" s="21">
        <f t="shared" si="99"/>
        <v>0</v>
      </c>
    </row>
    <row r="767" spans="1:15" x14ac:dyDescent="0.25">
      <c r="A767" s="64"/>
      <c r="B767" s="64"/>
      <c r="C767" s="64"/>
      <c r="D767" s="64"/>
      <c r="E767" s="72" t="s">
        <v>581</v>
      </c>
      <c r="F767" s="64">
        <v>4261</v>
      </c>
      <c r="G767" s="21">
        <v>0</v>
      </c>
      <c r="H767" s="21"/>
      <c r="I767" s="21"/>
      <c r="J767" s="21">
        <f t="shared" si="100"/>
        <v>0</v>
      </c>
      <c r="K767" s="21"/>
      <c r="L767" s="21"/>
      <c r="M767" s="21">
        <f t="shared" si="97"/>
        <v>0</v>
      </c>
      <c r="N767" s="21">
        <f t="shared" si="98"/>
        <v>0</v>
      </c>
      <c r="O767" s="21">
        <f t="shared" si="99"/>
        <v>0</v>
      </c>
    </row>
    <row r="768" spans="1:15" ht="15.75" customHeight="1" x14ac:dyDescent="0.25">
      <c r="A768" s="64"/>
      <c r="B768" s="64"/>
      <c r="C768" s="64"/>
      <c r="D768" s="64"/>
      <c r="E768" s="71" t="s">
        <v>563</v>
      </c>
      <c r="F768" s="64" t="s">
        <v>758</v>
      </c>
      <c r="G768" s="21">
        <v>0</v>
      </c>
      <c r="H768" s="21"/>
      <c r="I768" s="21"/>
      <c r="J768" s="21">
        <f t="shared" si="100"/>
        <v>0</v>
      </c>
      <c r="K768" s="21"/>
      <c r="L768" s="21"/>
      <c r="M768" s="21">
        <f t="shared" si="97"/>
        <v>0</v>
      </c>
      <c r="N768" s="21">
        <f t="shared" si="98"/>
        <v>0</v>
      </c>
      <c r="O768" s="21">
        <f t="shared" si="99"/>
        <v>0</v>
      </c>
    </row>
    <row r="769" spans="1:15" x14ac:dyDescent="0.25">
      <c r="A769" s="64"/>
      <c r="B769" s="64"/>
      <c r="C769" s="64"/>
      <c r="D769" s="64"/>
      <c r="E769" s="71" t="s">
        <v>582</v>
      </c>
      <c r="F769" s="64">
        <v>4264</v>
      </c>
      <c r="G769" s="21">
        <v>0</v>
      </c>
      <c r="H769" s="21"/>
      <c r="I769" s="21"/>
      <c r="J769" s="21">
        <f t="shared" si="100"/>
        <v>0</v>
      </c>
      <c r="K769" s="21"/>
      <c r="L769" s="21"/>
      <c r="M769" s="21">
        <f t="shared" si="97"/>
        <v>0</v>
      </c>
      <c r="N769" s="21">
        <f t="shared" si="98"/>
        <v>0</v>
      </c>
      <c r="O769" s="21">
        <f t="shared" si="99"/>
        <v>0</v>
      </c>
    </row>
    <row r="770" spans="1:15" x14ac:dyDescent="0.25">
      <c r="A770" s="64"/>
      <c r="B770" s="64"/>
      <c r="C770" s="64"/>
      <c r="D770" s="64"/>
      <c r="E770" s="71" t="s">
        <v>896</v>
      </c>
      <c r="F770" s="64" t="s">
        <v>51</v>
      </c>
      <c r="G770" s="21">
        <v>0</v>
      </c>
      <c r="H770" s="21"/>
      <c r="I770" s="21"/>
      <c r="J770" s="21">
        <f t="shared" si="100"/>
        <v>0</v>
      </c>
      <c r="K770" s="21"/>
      <c r="L770" s="21"/>
      <c r="M770" s="21">
        <f t="shared" si="97"/>
        <v>0</v>
      </c>
      <c r="N770" s="21">
        <f t="shared" si="98"/>
        <v>0</v>
      </c>
      <c r="O770" s="21">
        <f t="shared" si="99"/>
        <v>0</v>
      </c>
    </row>
    <row r="771" spans="1:15" ht="40.5" x14ac:dyDescent="0.25">
      <c r="A771" s="64">
        <v>3092</v>
      </c>
      <c r="B771" s="64" t="s">
        <v>15</v>
      </c>
      <c r="C771" s="64">
        <v>9</v>
      </c>
      <c r="D771" s="64">
        <v>2</v>
      </c>
      <c r="E771" s="71" t="s">
        <v>366</v>
      </c>
      <c r="F771" s="64"/>
      <c r="G771" s="21"/>
      <c r="H771" s="21"/>
      <c r="I771" s="21"/>
      <c r="J771" s="21"/>
      <c r="K771" s="21"/>
      <c r="L771" s="21"/>
      <c r="M771" s="21"/>
      <c r="N771" s="21"/>
      <c r="O771" s="21"/>
    </row>
    <row r="772" spans="1:15" ht="40.5" customHeight="1" x14ac:dyDescent="0.25">
      <c r="A772" s="64"/>
      <c r="B772" s="64"/>
      <c r="C772" s="64"/>
      <c r="D772" s="64"/>
      <c r="E772" s="71" t="s">
        <v>180</v>
      </c>
      <c r="F772" s="64"/>
      <c r="G772" s="21"/>
      <c r="H772" s="21"/>
      <c r="I772" s="21"/>
      <c r="J772" s="21"/>
      <c r="K772" s="21"/>
      <c r="L772" s="21"/>
      <c r="M772" s="21"/>
      <c r="N772" s="21"/>
      <c r="O772" s="21"/>
    </row>
    <row r="773" spans="1:15" x14ac:dyDescent="0.25">
      <c r="A773" s="64"/>
      <c r="B773" s="64"/>
      <c r="C773" s="64"/>
      <c r="D773" s="64"/>
      <c r="E773" s="265"/>
      <c r="F773" s="64"/>
      <c r="G773" s="21"/>
      <c r="H773" s="21"/>
      <c r="I773" s="21"/>
      <c r="J773" s="21"/>
      <c r="K773" s="21"/>
      <c r="L773" s="21"/>
      <c r="M773" s="21"/>
      <c r="N773" s="21"/>
      <c r="O773" s="21"/>
    </row>
    <row r="774" spans="1:15" x14ac:dyDescent="0.25">
      <c r="A774" s="64"/>
      <c r="B774" s="64"/>
      <c r="C774" s="64"/>
      <c r="D774" s="64"/>
      <c r="E774" s="265"/>
      <c r="F774" s="64"/>
      <c r="G774" s="21"/>
      <c r="H774" s="21"/>
      <c r="I774" s="21"/>
      <c r="J774" s="21"/>
      <c r="K774" s="21"/>
      <c r="L774" s="21"/>
      <c r="M774" s="21"/>
      <c r="N774" s="21"/>
      <c r="O774" s="21"/>
    </row>
    <row r="775" spans="1:15" x14ac:dyDescent="0.25">
      <c r="A775" s="64">
        <v>3100</v>
      </c>
      <c r="B775" s="64" t="s">
        <v>16</v>
      </c>
      <c r="C775" s="64">
        <v>0</v>
      </c>
      <c r="D775" s="64">
        <v>0</v>
      </c>
      <c r="E775" s="71" t="s">
        <v>181</v>
      </c>
      <c r="F775" s="64"/>
      <c r="G775" s="21"/>
      <c r="H775" s="21"/>
      <c r="I775" s="21"/>
      <c r="J775" s="21"/>
      <c r="K775" s="21"/>
      <c r="L775" s="21"/>
      <c r="M775" s="21"/>
      <c r="N775" s="21"/>
      <c r="O775" s="21"/>
    </row>
    <row r="776" spans="1:15" s="96" customFormat="1" ht="28.5" x14ac:dyDescent="0.25">
      <c r="A776" s="158"/>
      <c r="B776" s="158"/>
      <c r="C776" s="158"/>
      <c r="D776" s="158"/>
      <c r="E776" s="165" t="s">
        <v>909</v>
      </c>
      <c r="F776" s="158"/>
      <c r="G776" s="160">
        <f t="shared" ref="G776:O776" si="101">G778</f>
        <v>200000</v>
      </c>
      <c r="H776" s="160">
        <f t="shared" si="101"/>
        <v>609828.69999999995</v>
      </c>
      <c r="I776" s="160">
        <f t="shared" si="101"/>
        <v>609828.69999999995</v>
      </c>
      <c r="J776" s="160">
        <f t="shared" si="101"/>
        <v>693769.4</v>
      </c>
      <c r="K776" s="160">
        <f t="shared" si="101"/>
        <v>346884.7</v>
      </c>
      <c r="L776" s="160">
        <f t="shared" si="101"/>
        <v>346884.7</v>
      </c>
      <c r="M776" s="160">
        <f t="shared" si="101"/>
        <v>493769.4</v>
      </c>
      <c r="N776" s="160">
        <f t="shared" si="101"/>
        <v>83940.70000000007</v>
      </c>
      <c r="O776" s="160">
        <f t="shared" si="101"/>
        <v>83940.70000000007</v>
      </c>
    </row>
    <row r="777" spans="1:15" x14ac:dyDescent="0.25">
      <c r="A777" s="64"/>
      <c r="B777" s="64"/>
      <c r="C777" s="64"/>
      <c r="D777" s="64"/>
      <c r="E777" s="71" t="s">
        <v>154</v>
      </c>
      <c r="F777" s="64"/>
      <c r="G777" s="21"/>
      <c r="H777" s="21"/>
      <c r="I777" s="21"/>
      <c r="J777" s="21"/>
      <c r="K777" s="21"/>
      <c r="L777" s="21"/>
      <c r="M777" s="21"/>
      <c r="N777" s="21"/>
      <c r="O777" s="21"/>
    </row>
    <row r="778" spans="1:15" x14ac:dyDescent="0.25">
      <c r="A778" s="64"/>
      <c r="B778" s="64"/>
      <c r="C778" s="64"/>
      <c r="D778" s="64"/>
      <c r="E778" s="74" t="s">
        <v>910</v>
      </c>
      <c r="F778" s="64"/>
      <c r="G778" s="21">
        <f t="shared" ref="G778:O778" si="102">G781</f>
        <v>200000</v>
      </c>
      <c r="H778" s="21">
        <f t="shared" si="102"/>
        <v>609828.69999999995</v>
      </c>
      <c r="I778" s="21">
        <f t="shared" si="102"/>
        <v>609828.69999999995</v>
      </c>
      <c r="J778" s="21">
        <f t="shared" si="102"/>
        <v>693769.4</v>
      </c>
      <c r="K778" s="21">
        <f t="shared" si="102"/>
        <v>346884.7</v>
      </c>
      <c r="L778" s="21">
        <f t="shared" si="102"/>
        <v>346884.7</v>
      </c>
      <c r="M778" s="21">
        <f t="shared" si="102"/>
        <v>493769.4</v>
      </c>
      <c r="N778" s="21">
        <f t="shared" si="102"/>
        <v>83940.70000000007</v>
      </c>
      <c r="O778" s="21">
        <f t="shared" si="102"/>
        <v>83940.70000000007</v>
      </c>
    </row>
    <row r="779" spans="1:15" x14ac:dyDescent="0.25">
      <c r="A779" s="64"/>
      <c r="B779" s="64"/>
      <c r="C779" s="64"/>
      <c r="D779" s="64"/>
      <c r="E779" s="71" t="s">
        <v>154</v>
      </c>
      <c r="F779" s="64"/>
      <c r="G779" s="21"/>
      <c r="H779" s="21"/>
      <c r="I779" s="21"/>
      <c r="J779" s="21"/>
      <c r="K779" s="21"/>
      <c r="L779" s="21"/>
      <c r="M779" s="21"/>
      <c r="N779" s="21"/>
      <c r="O779" s="21"/>
    </row>
    <row r="780" spans="1:15" ht="40.5" x14ac:dyDescent="0.25">
      <c r="A780" s="64"/>
      <c r="B780" s="64"/>
      <c r="C780" s="64"/>
      <c r="D780" s="64"/>
      <c r="E780" s="71" t="s">
        <v>180</v>
      </c>
      <c r="F780" s="64"/>
      <c r="G780" s="21"/>
      <c r="H780" s="21"/>
      <c r="I780" s="21"/>
      <c r="J780" s="21"/>
      <c r="K780" s="21"/>
      <c r="L780" s="21"/>
      <c r="M780" s="21"/>
      <c r="N780" s="21"/>
      <c r="O780" s="21"/>
    </row>
    <row r="781" spans="1:15" x14ac:dyDescent="0.25">
      <c r="A781" s="64"/>
      <c r="B781" s="64"/>
      <c r="C781" s="64"/>
      <c r="D781" s="64"/>
      <c r="E781" s="71" t="s">
        <v>576</v>
      </c>
      <c r="F781" s="64">
        <v>4891</v>
      </c>
      <c r="G781" s="21">
        <v>200000</v>
      </c>
      <c r="H781" s="21">
        <v>609828.69999999995</v>
      </c>
      <c r="I781" s="21">
        <v>609828.69999999995</v>
      </c>
      <c r="J781" s="21">
        <f>K781+L781</f>
        <v>693769.4</v>
      </c>
      <c r="K781" s="21">
        <f>+'4.Gorcarakan ev tntesagitakan'!H778</f>
        <v>346884.7</v>
      </c>
      <c r="L781" s="21">
        <f>+'4.Gorcarakan ev tntesagitakan'!I778</f>
        <v>346884.7</v>
      </c>
      <c r="M781" s="21">
        <f>+J781-G781</f>
        <v>493769.4</v>
      </c>
      <c r="N781" s="21">
        <f>+J781-H781</f>
        <v>83940.70000000007</v>
      </c>
      <c r="O781" s="21">
        <f>+J781-I781</f>
        <v>83940.70000000007</v>
      </c>
    </row>
    <row r="783" spans="1:15" x14ac:dyDescent="0.25">
      <c r="A783" s="2" t="s">
        <v>1024</v>
      </c>
    </row>
    <row r="784" spans="1:15" x14ac:dyDescent="0.25">
      <c r="G784" s="266"/>
      <c r="H784" s="266"/>
      <c r="I784" s="266"/>
      <c r="J784" s="266"/>
      <c r="K784" s="266"/>
      <c r="L784" s="266"/>
      <c r="M784" s="266"/>
      <c r="N784" s="266"/>
      <c r="O784" s="266"/>
    </row>
  </sheetData>
  <mergeCells count="10">
    <mergeCell ref="A1:O6"/>
    <mergeCell ref="A8:A9"/>
    <mergeCell ref="B8:B9"/>
    <mergeCell ref="C8:C9"/>
    <mergeCell ref="D8:D9"/>
    <mergeCell ref="E8:E9"/>
    <mergeCell ref="F8:F9"/>
    <mergeCell ref="H8:I8"/>
    <mergeCell ref="K8:L8"/>
    <mergeCell ref="M8:O8"/>
  </mergeCells>
  <pageMargins left="0.2" right="0.2" top="0.2" bottom="0.2" header="0.2" footer="0.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1. Ekamutner</vt:lpstr>
      <vt:lpstr>2.Gorcarakan tsaxs</vt:lpstr>
      <vt:lpstr>3.Tntesagitakan tsaxs</vt:lpstr>
      <vt:lpstr>5.Devicit </vt:lpstr>
      <vt:lpstr>6.Havelurd </vt:lpstr>
      <vt:lpstr>4.Gorcarakan ev tntesagitakan</vt:lpstr>
      <vt:lpstr>Ekamut hamematakan</vt:lpstr>
      <vt:lpstr>Caxser hamematakan</vt:lpstr>
      <vt:lpstr>'1. Ekamutner'!Print_Area</vt:lpstr>
      <vt:lpstr>'2.Gorcarakan tsaxs'!Print_Area</vt:lpstr>
      <vt:lpstr>'3.Tntesagitakan tsaxs'!Print_Area</vt:lpstr>
      <vt:lpstr>'4.Gorcarakan ev tntesagitakan'!Print_Area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https:/mul2.gyumricity.am/tasks/18961/oneclick/Budjei havelvac 2022hunis (22.07.2022 verjnakan.xlsx?token=1bb7b28edd328859639f3152a96aa319</cp:keywords>
  <cp:lastModifiedBy>Tigran Ghandiljyan</cp:lastModifiedBy>
  <cp:lastPrinted>2023-12-26T12:13:55Z</cp:lastPrinted>
  <dcterms:created xsi:type="dcterms:W3CDTF">2014-12-23T06:44:04Z</dcterms:created>
  <dcterms:modified xsi:type="dcterms:W3CDTF">2024-01-12T13:34:29Z</dcterms:modified>
</cp:coreProperties>
</file>